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ret0210\Desktop\Files to upload\SLG\"/>
    </mc:Choice>
  </mc:AlternateContent>
  <xr:revisionPtr revIDLastSave="0" documentId="8_{CFF22C9B-EF0C-4B4D-939B-49D3B6C12EC4}" xr6:coauthVersionLast="45" xr6:coauthVersionMax="45" xr10:uidLastSave="{00000000-0000-0000-0000-000000000000}"/>
  <bookViews>
    <workbookView xWindow="-108" yWindow="-108" windowWidth="23256" windowHeight="12576" xr2:uid="{0E7FF9D4-23B7-449D-B136-CCF9366AAB96}"/>
  </bookViews>
  <sheets>
    <sheet name="Instructions" sheetId="12" r:id="rId1"/>
    <sheet name="Questionnaire" sheetId="2" r:id="rId2"/>
    <sheet name="Lessor Calculations" sheetId="1" r:id="rId3"/>
    <sheet name="Lessor 1st Year AJEs" sheetId="7" r:id="rId4"/>
    <sheet name="Trial Balance Crosswalk" sheetId="11" r:id="rId5"/>
  </sheets>
  <externalReferences>
    <externalReference r:id="rId6"/>
  </externalReferences>
  <definedNames>
    <definedName name="ActuaryCredentialsGASB">[1]DeveloperInfo!$D$19</definedName>
    <definedName name="ActuaryNameGASB">[1]DeveloperInfo!$D$17</definedName>
    <definedName name="ActuaryTitleGASB">[1]DeveloperInfo!$D$18</definedName>
    <definedName name="AdjCNSDate">[1]DeveloperInfo!$D$33</definedName>
    <definedName name="AdjCNSDate1">[1]DeveloperInfo!$E$33</definedName>
    <definedName name="AdjCNSDateTempEnable">[1]DeveloperInfo!$F$34</definedName>
    <definedName name="AgencyCode">#REF!</definedName>
    <definedName name="AgencyCode1">#REF!</definedName>
    <definedName name="AnalystGASB">[1]DeveloperInfo!$D$20</definedName>
    <definedName name="Annuity">#REF!</definedName>
    <definedName name="Annuity1">#REF!</definedName>
    <definedName name="AnnuityLY">#REF!</definedName>
    <definedName name="ASTABPF">[1]DeveloperInfo!$D$36</definedName>
    <definedName name="ASTABPF1">[1]DeveloperInfo!$D$37</definedName>
    <definedName name="ASTEBPF">[1]DeveloperInfo!$F$37</definedName>
    <definedName name="ClientShortGASB">[1]DeveloperInfo!$D$9</definedName>
    <definedName name="CLPOWERDisc">[1]Adjust!$H$199</definedName>
    <definedName name="CLPOWERDiscMinus1">[1]Adjust!$L$199</definedName>
    <definedName name="CLPOWERDiscPlus1">[1]Adjust!$K$199</definedName>
    <definedName name="CLPOWERExp">[1]Adjust!$G$199</definedName>
    <definedName name="CNSDateDisc">[1]DeveloperInfo!$D$32</definedName>
    <definedName name="CNSDateDisc1">[1]DeveloperInfo!$E$32</definedName>
    <definedName name="ColaRate">[1]DeveloperInfo!$D$40</definedName>
    <definedName name="ConsultantNameGASB">[1]DeveloperInfo!$D$22</definedName>
    <definedName name="ConsultantTitleGASB">[1]DeveloperInfo!$D$23</definedName>
    <definedName name="Disc1DELTACENSUS">[1]Adjust!$G$102</definedName>
    <definedName name="Disc1INTNDIV12">[1]Adjust!$H$195</definedName>
    <definedName name="Disc1SINTADJBOM">[1]Adjust!$I$197</definedName>
    <definedName name="Disc1SINTNDIV12">[1]Adjust!$I$195</definedName>
    <definedName name="DiscDELTACENSUS">[1]Adjust!$H$102</definedName>
    <definedName name="DiscINTADJBOM">[1]Adjust!$J$197</definedName>
    <definedName name="DiscINTNDIV12">[1]Adjust!$J$195</definedName>
    <definedName name="DiscMinusOneINTADJBOM">[1]Adjust!$L$197</definedName>
    <definedName name="DiscMinusOneINTNDIV12">[1]Adjust!$L$195</definedName>
    <definedName name="DiscPlusOneINTADJBOM">[1]Adjust!$K$197</definedName>
    <definedName name="DiscPlusOneINTNDIV12">[1]Adjust!$K$195</definedName>
    <definedName name="EmployerRates">#REF!</definedName>
    <definedName name="EmployerRates1">#REF!</definedName>
    <definedName name="EmployerRatesLEO">#REF!</definedName>
    <definedName name="EmployerRatesLEO1">#REF!</definedName>
    <definedName name="ERData">[1]ER_DATA!$B$16:$EN$318</definedName>
    <definedName name="ERID">[1]ER_NPLExpense!$L$8</definedName>
    <definedName name="ERInfo">[1]ER_Input!$B$16:$Y$318</definedName>
    <definedName name="Exp1INTADJBOM">[1]Adjust!$G$197</definedName>
    <definedName name="Exp1INTNDIV12">[1]Adjust!$G$195</definedName>
    <definedName name="FracYearProj">[1]TPL!$C$43</definedName>
    <definedName name="FundOfficeContactGASB">[1]DeveloperInfo!$D$10</definedName>
    <definedName name="FYrsGASB">[1]DeveloperInfo!$D$54</definedName>
    <definedName name="GainLoss">[1]ER_Allocation!$P$12</definedName>
    <definedName name="GASBDiscMinusOneINTADJBOM">[1]Adjust!$L$197</definedName>
    <definedName name="GASBDiscMinusOneINTNDIV12">[1]Adjust!$L$195</definedName>
    <definedName name="InflRate">[1]DeveloperInfo!$D$38</definedName>
    <definedName name="InflRate1">[1]DeveloperInfo!$E$38</definedName>
    <definedName name="IntDisc">[1]DeveloperInfo!$F$47</definedName>
    <definedName name="IntDisc1">[1]DeveloperInfo!$D$47</definedName>
    <definedName name="IntDisc1S">[1]DeveloperInfo!$E$47</definedName>
    <definedName name="INTDiscMinusOne">[1]DeveloperInfo!$H$47</definedName>
    <definedName name="INTDiscPlusOne">[1]DeveloperInfo!$G$47</definedName>
    <definedName name="IntExp1">[1]DeveloperInfo!$I$47</definedName>
    <definedName name="MeasureDate">[1]DeveloperInfo!$D$31</definedName>
    <definedName name="MeasureDate1">[1]DeveloperInfo!$E$31</definedName>
    <definedName name="MeasureDate2">[1]DeveloperInfo!$F$31</definedName>
    <definedName name="N">"N/A"</definedName>
    <definedName name="NDIV12Disc">[1]Adjust!$H$200</definedName>
    <definedName name="NDIV12DiscMinus1">[1]Adjust!$L$200</definedName>
    <definedName name="NDIV12DiscPlus1">[1]Adjust!$K$200</definedName>
    <definedName name="NDIV12Exp">[1]Adjust!$G$200</definedName>
    <definedName name="OfficeAddr1GASB">[1]DeveloperInfo!$D$11</definedName>
    <definedName name="OfficeAddr2GASB">[1]DeveloperInfo!$D$12</definedName>
    <definedName name="Offices">[1]DeveloperInfo!$K$75:$O$91</definedName>
    <definedName name="Pension">#REF!</definedName>
    <definedName name="Pension1">#REF!</definedName>
    <definedName name="PensionLY">#REF!</definedName>
    <definedName name="PlanNameLongGASB">[1]DeveloperInfo!$D$7</definedName>
    <definedName name="PlanNameShortGASB">[1]DeveloperInfo!$D$8</definedName>
    <definedName name="ProjDisc?">[1]DeveloperInfo!$D$65</definedName>
    <definedName name="ProValResults">#REF!</definedName>
    <definedName name="ProValResults1">#REF!</definedName>
    <definedName name="ReportDate67">[1]DeveloperInfo!$D$30</definedName>
    <definedName name="ReportDate671">[1]DeveloperInfo!$E$30</definedName>
    <definedName name="ReportDate68">[1]DeveloperInfo!$D$52</definedName>
    <definedName name="ReportDate681">[1]DeveloperInfo!$E$52</definedName>
    <definedName name="ReviewerGASB">[1]DeveloperInfo!$D$21</definedName>
    <definedName name="Rnd_0">[1]DeveloperInfo!$D$41</definedName>
    <definedName name="RORRate681">[1]DeveloperInfo!$E$53</definedName>
    <definedName name="SalRate">[1]DeveloperInfo!$D$39</definedName>
    <definedName name="SalRate1">[1]DeveloperInfo!$E$39</definedName>
    <definedName name="SegalOfficeGASB">[1]DeveloperInfo!$D$24</definedName>
    <definedName name="TableData">#REF!</definedName>
    <definedName name="TableData1">#REF!</definedName>
    <definedName name="Type">#REF!</definedName>
    <definedName name="TypeAnnuity">#REF!</definedName>
    <definedName name="TypeAnnuity1">#REF!</definedName>
    <definedName name="TypePension">#REF!</definedName>
    <definedName name="TypePension1">#REF!</definedName>
    <definedName name="UnfundedData">#REF!</definedName>
    <definedName name="UnfundedData1">#REF!</definedName>
    <definedName name="UnfundedLY">#REF!</definedName>
    <definedName name="UnfundedLY1">#REF!</definedName>
    <definedName name="UnfundedLYLEO1">#REF!</definedName>
    <definedName name="UnfunedLYLEO">#REF!</definedName>
    <definedName name="VersionGASB">[1]DeveloperInfo!$D$4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2" l="1"/>
  <c r="I7" i="2" l="1"/>
  <c r="F5" i="7"/>
  <c r="E4" i="7" s="1"/>
  <c r="O4" i="7" s="1"/>
  <c r="E16" i="7"/>
  <c r="P5" i="7" l="1"/>
  <c r="L6" i="1" l="1"/>
  <c r="J17" i="2"/>
  <c r="B17" i="2"/>
  <c r="C104" i="1" l="1"/>
  <c r="C103" i="1"/>
  <c r="C102" i="1"/>
  <c r="C101" i="1"/>
  <c r="C100" i="1"/>
  <c r="C99" i="1"/>
  <c r="C98" i="1"/>
  <c r="C97" i="1"/>
  <c r="C96" i="1"/>
  <c r="C95" i="1"/>
  <c r="C94" i="1"/>
  <c r="C93" i="1"/>
  <c r="C92" i="1"/>
  <c r="C91" i="1"/>
  <c r="C90" i="1"/>
  <c r="C89" i="1"/>
  <c r="I1" i="1" l="1"/>
  <c r="J15" i="2"/>
  <c r="B15" i="2"/>
  <c r="J13" i="2"/>
  <c r="B13" i="2"/>
  <c r="AH8" i="1" l="1"/>
  <c r="B20" i="2"/>
  <c r="C6" i="11" l="1"/>
  <c r="AF8" i="1"/>
  <c r="AG11" i="1" l="1"/>
  <c r="AH11" i="1" s="1"/>
  <c r="AF12" i="1" s="1"/>
  <c r="AG12" i="1" s="1"/>
  <c r="AH12" i="1" l="1"/>
  <c r="AF13" i="1" s="1"/>
  <c r="AG13" i="1" s="1"/>
  <c r="AH13" i="1" l="1"/>
  <c r="AF14" i="1" s="1"/>
  <c r="AG14" i="1" s="1"/>
  <c r="AH14" i="1" l="1"/>
  <c r="AF15" i="1" s="1"/>
  <c r="AG15" i="1" s="1"/>
  <c r="AH15" i="1" l="1"/>
  <c r="AF16" i="1" s="1"/>
  <c r="AG16" i="1" s="1"/>
  <c r="AH16" i="1" l="1"/>
  <c r="AF17" i="1" s="1"/>
  <c r="AG17" i="1" s="1"/>
  <c r="AH17" i="1" l="1"/>
  <c r="AF18" i="1" s="1"/>
  <c r="AG18" i="1" s="1"/>
  <c r="AH18" i="1" l="1"/>
  <c r="AF19" i="1" s="1"/>
  <c r="AG19" i="1" s="1"/>
  <c r="AH19" i="1" l="1"/>
  <c r="AF20" i="1" s="1"/>
  <c r="AG20" i="1" s="1"/>
  <c r="AH20" i="1" l="1"/>
  <c r="AF21" i="1" s="1"/>
  <c r="AG21" i="1" s="1"/>
  <c r="AH21" i="1" l="1"/>
  <c r="AF22" i="1" s="1"/>
  <c r="AG22" i="1" s="1"/>
  <c r="AH22" i="1" l="1"/>
  <c r="AF23" i="1" s="1"/>
  <c r="AG23" i="1" s="1"/>
  <c r="AH23" i="1" l="1"/>
  <c r="AF24" i="1" s="1"/>
  <c r="AG24" i="1" s="1"/>
  <c r="AH24" i="1" l="1"/>
  <c r="AF25" i="1" s="1"/>
  <c r="AG25" i="1" s="1"/>
  <c r="AH25" i="1" l="1"/>
  <c r="AF26" i="1" s="1"/>
  <c r="AG26" i="1" s="1"/>
  <c r="AH26" i="1" l="1"/>
  <c r="AF27" i="1" s="1"/>
  <c r="AG27" i="1" s="1"/>
  <c r="AH27" i="1" l="1"/>
  <c r="AF28" i="1" s="1"/>
  <c r="AG28" i="1" s="1"/>
  <c r="AH28" i="1" l="1"/>
  <c r="AF29" i="1" s="1"/>
  <c r="AG29" i="1" s="1"/>
  <c r="AH29" i="1" l="1"/>
  <c r="AF30" i="1" s="1"/>
  <c r="AG30" i="1" s="1"/>
  <c r="AH30" i="1" l="1"/>
  <c r="AF31" i="1" s="1"/>
  <c r="AG31" i="1" s="1"/>
  <c r="AH31" i="1" l="1"/>
  <c r="AF32" i="1" s="1"/>
  <c r="AG32" i="1" s="1"/>
  <c r="AH32" i="1" l="1"/>
  <c r="AF33" i="1" s="1"/>
  <c r="AG33" i="1" s="1"/>
  <c r="AH33" i="1" l="1"/>
  <c r="AF34" i="1" s="1"/>
  <c r="AG34" i="1" s="1"/>
  <c r="AH34" i="1" l="1"/>
  <c r="AF35" i="1" s="1"/>
  <c r="AG35" i="1" s="1"/>
  <c r="AH35" i="1" l="1"/>
  <c r="AF36" i="1" s="1"/>
  <c r="AG36" i="1" s="1"/>
  <c r="AH36" i="1" l="1"/>
  <c r="AF37" i="1" s="1"/>
  <c r="AG37" i="1" s="1"/>
  <c r="AH37" i="1" l="1"/>
  <c r="AF38" i="1" s="1"/>
  <c r="AG38" i="1" s="1"/>
  <c r="AH38" i="1" l="1"/>
  <c r="AF39" i="1" s="1"/>
  <c r="AG39" i="1" s="1"/>
  <c r="AH39" i="1" l="1"/>
  <c r="AF40" i="1" s="1"/>
  <c r="AG40" i="1" s="1"/>
  <c r="AH40" i="1" l="1"/>
  <c r="AF41" i="1" s="1"/>
  <c r="AG41" i="1" s="1"/>
  <c r="AH41" i="1" l="1"/>
  <c r="AF42" i="1" s="1"/>
  <c r="AG42" i="1" s="1"/>
  <c r="AH42" i="1" l="1"/>
  <c r="AF43" i="1" s="1"/>
  <c r="AG43" i="1" s="1"/>
  <c r="AH43" i="1" l="1"/>
  <c r="AF44" i="1" s="1"/>
  <c r="AG44" i="1" s="1"/>
  <c r="AH44" i="1" l="1"/>
  <c r="AF45" i="1" s="1"/>
  <c r="AG45" i="1" s="1"/>
  <c r="AH45" i="1" l="1"/>
  <c r="AF46" i="1" s="1"/>
  <c r="AG46" i="1" s="1"/>
  <c r="AH46" i="1" l="1"/>
  <c r="AF47" i="1" s="1"/>
  <c r="AG47" i="1" s="1"/>
  <c r="AH47" i="1" l="1"/>
  <c r="AF48" i="1" s="1"/>
  <c r="AG48" i="1" s="1"/>
  <c r="AH48" i="1" l="1"/>
  <c r="AF49" i="1" s="1"/>
  <c r="AG49" i="1" s="1"/>
  <c r="AH49" i="1" l="1"/>
  <c r="AF50" i="1" s="1"/>
  <c r="AG50" i="1" s="1"/>
  <c r="AH50" i="1" l="1"/>
  <c r="AF51" i="1" s="1"/>
  <c r="AG51" i="1" s="1"/>
  <c r="AH51" i="1" l="1"/>
  <c r="AF52" i="1" s="1"/>
  <c r="AG52" i="1" s="1"/>
  <c r="AH52" i="1" l="1"/>
  <c r="AF53" i="1" s="1"/>
  <c r="AG53" i="1" s="1"/>
  <c r="AH53" i="1" l="1"/>
  <c r="AF54" i="1" s="1"/>
  <c r="AG54" i="1" s="1"/>
  <c r="AH54" i="1" l="1"/>
  <c r="AF55" i="1" s="1"/>
  <c r="AG55" i="1" s="1"/>
  <c r="AH55" i="1" l="1"/>
  <c r="AF56" i="1" s="1"/>
  <c r="AG56" i="1" s="1"/>
  <c r="AH56" i="1" l="1"/>
  <c r="AF57" i="1" s="1"/>
  <c r="AG57" i="1" s="1"/>
  <c r="AH57" i="1" l="1"/>
  <c r="AF58" i="1" s="1"/>
  <c r="AG58" i="1" s="1"/>
  <c r="AH58" i="1" l="1"/>
  <c r="AF59" i="1" s="1"/>
  <c r="AG59" i="1" s="1"/>
  <c r="AH59" i="1" l="1"/>
  <c r="AF60" i="1" s="1"/>
  <c r="AG60" i="1" s="1"/>
  <c r="AH60" i="1" l="1"/>
  <c r="AF61" i="1" s="1"/>
  <c r="AG61" i="1" s="1"/>
  <c r="AH61" i="1" l="1"/>
  <c r="AF62" i="1" s="1"/>
  <c r="AG62" i="1" s="1"/>
  <c r="AH62" i="1" l="1"/>
  <c r="AF63" i="1" s="1"/>
  <c r="AG63" i="1" s="1"/>
  <c r="AH63" i="1" l="1"/>
  <c r="AF64" i="1" s="1"/>
  <c r="AG64" i="1" s="1"/>
  <c r="AH64" i="1" l="1"/>
  <c r="AF65" i="1" s="1"/>
  <c r="AG65" i="1" s="1"/>
  <c r="AH65" i="1" l="1"/>
  <c r="AF66" i="1" s="1"/>
  <c r="AG66" i="1" s="1"/>
  <c r="AH66" i="1" l="1"/>
  <c r="AF67" i="1" s="1"/>
  <c r="AG67" i="1" s="1"/>
  <c r="AH67" i="1" l="1"/>
  <c r="AF68" i="1" s="1"/>
  <c r="AG68" i="1" s="1"/>
  <c r="AH68" i="1" l="1"/>
  <c r="AF69" i="1" s="1"/>
  <c r="AG69" i="1" s="1"/>
  <c r="AH69" i="1" l="1"/>
  <c r="AF70" i="1" s="1"/>
  <c r="AG70" i="1" s="1"/>
  <c r="AH70" i="1" l="1"/>
  <c r="AF71" i="1" s="1"/>
  <c r="AG71" i="1" s="1"/>
  <c r="AH71" i="1" l="1"/>
  <c r="AF72" i="1" s="1"/>
  <c r="AG72" i="1" s="1"/>
  <c r="AH72" i="1" l="1"/>
  <c r="AF73" i="1" s="1"/>
  <c r="AG73" i="1" s="1"/>
  <c r="AH73" i="1" l="1"/>
  <c r="AF74" i="1" s="1"/>
  <c r="AG74" i="1" s="1"/>
  <c r="AH74" i="1" l="1"/>
  <c r="AF75" i="1" s="1"/>
  <c r="AG75" i="1" s="1"/>
  <c r="AH75" i="1" l="1"/>
  <c r="AF76" i="1" s="1"/>
  <c r="AG76" i="1" s="1"/>
  <c r="AH76" i="1" l="1"/>
  <c r="AF77" i="1" s="1"/>
  <c r="AG77" i="1" s="1"/>
  <c r="AH77" i="1" l="1"/>
  <c r="AF78" i="1" s="1"/>
  <c r="AG78" i="1" s="1"/>
  <c r="AH78" i="1" l="1"/>
  <c r="AF79" i="1" s="1"/>
  <c r="AG79" i="1" s="1"/>
  <c r="AH79" i="1" l="1"/>
  <c r="AF80" i="1" s="1"/>
  <c r="AG80" i="1" s="1"/>
  <c r="AH80" i="1" l="1"/>
  <c r="AF81" i="1" s="1"/>
  <c r="AG81" i="1" s="1"/>
  <c r="AH81" i="1" l="1"/>
  <c r="AF82" i="1" s="1"/>
  <c r="AG82" i="1" s="1"/>
  <c r="AH82" i="1" l="1"/>
  <c r="AF83" i="1" s="1"/>
  <c r="AG83" i="1" s="1"/>
  <c r="AH83" i="1" l="1"/>
  <c r="AF84" i="1" s="1"/>
  <c r="AG84" i="1" s="1"/>
  <c r="AH84" i="1" l="1"/>
  <c r="AF85" i="1" s="1"/>
  <c r="AG85" i="1" s="1"/>
  <c r="AH85" i="1" l="1"/>
  <c r="AF86" i="1" s="1"/>
  <c r="AG86" i="1" s="1"/>
  <c r="AH86" i="1" l="1"/>
  <c r="AF87" i="1" s="1"/>
  <c r="AG87" i="1" s="1"/>
  <c r="AH87" i="1" l="1"/>
  <c r="AF88" i="1" s="1"/>
  <c r="AG88" i="1" s="1"/>
  <c r="AH88" i="1" l="1"/>
  <c r="AF89" i="1" s="1"/>
  <c r="AG89" i="1" s="1"/>
  <c r="AH89" i="1" l="1"/>
  <c r="AF90" i="1" s="1"/>
  <c r="AG90" i="1" s="1"/>
  <c r="AH90" i="1" l="1"/>
  <c r="AF91" i="1" s="1"/>
  <c r="AG91" i="1" s="1"/>
  <c r="AH91" i="1" l="1"/>
  <c r="AF92" i="1" s="1"/>
  <c r="AG92" i="1" s="1"/>
  <c r="AH92" i="1" l="1"/>
  <c r="AF93" i="1" s="1"/>
  <c r="AG93" i="1" s="1"/>
  <c r="AH93" i="1" l="1"/>
  <c r="AF94" i="1" s="1"/>
  <c r="AG94" i="1" s="1"/>
  <c r="AH94" i="1" l="1"/>
  <c r="AF95" i="1" s="1"/>
  <c r="AG95" i="1" s="1"/>
  <c r="AH95" i="1" l="1"/>
  <c r="AF96" i="1" s="1"/>
  <c r="AG96" i="1" s="1"/>
  <c r="AH96" i="1" l="1"/>
  <c r="AF97" i="1" s="1"/>
  <c r="AG97" i="1" s="1"/>
  <c r="AH97" i="1" l="1"/>
  <c r="AF98" i="1" s="1"/>
  <c r="AG98" i="1" s="1"/>
  <c r="AH98" i="1" l="1"/>
  <c r="AF99" i="1" s="1"/>
  <c r="AG99" i="1" s="1"/>
  <c r="AH99" i="1" l="1"/>
  <c r="AF100" i="1" s="1"/>
  <c r="AG100" i="1" s="1"/>
  <c r="AH100" i="1" l="1"/>
  <c r="AF101" i="1" s="1"/>
  <c r="AG101" i="1" s="1"/>
  <c r="AH101" i="1" l="1"/>
  <c r="AF102" i="1" s="1"/>
  <c r="AG102" i="1" s="1"/>
  <c r="AH102" i="1" l="1"/>
  <c r="AF103" i="1" s="1"/>
  <c r="AG103" i="1" s="1"/>
  <c r="AH103" i="1" l="1"/>
  <c r="AF104" i="1" s="1"/>
  <c r="AG104" i="1" s="1"/>
  <c r="AH104" i="1" l="1"/>
  <c r="AF105" i="1" s="1"/>
  <c r="AG105" i="1" s="1"/>
  <c r="AH105" i="1" l="1"/>
  <c r="AF106" i="1" s="1"/>
  <c r="AG106" i="1" s="1"/>
  <c r="AH106" i="1" l="1"/>
  <c r="AF107" i="1" s="1"/>
  <c r="AG107" i="1" s="1"/>
  <c r="AH107" i="1" l="1"/>
  <c r="AF108" i="1" s="1"/>
  <c r="AG108" i="1" s="1"/>
  <c r="AH108" i="1" l="1"/>
  <c r="AF109" i="1" s="1"/>
  <c r="AG109" i="1" s="1"/>
  <c r="AH109" i="1" l="1"/>
  <c r="AF110" i="1" s="1"/>
  <c r="AG110" i="1" s="1"/>
  <c r="AH110" i="1" l="1"/>
  <c r="AF111" i="1" s="1"/>
  <c r="AG111" i="1" s="1"/>
  <c r="AH111" i="1" l="1"/>
  <c r="AF112" i="1" s="1"/>
  <c r="AG112" i="1" s="1"/>
  <c r="AH112" i="1" l="1"/>
  <c r="AF113" i="1" s="1"/>
  <c r="AG113" i="1" s="1"/>
  <c r="AH113" i="1" l="1"/>
  <c r="AF114" i="1" s="1"/>
  <c r="AG114" i="1" s="1"/>
  <c r="AH114" i="1" l="1"/>
  <c r="AF115" i="1" s="1"/>
  <c r="AG115" i="1" s="1"/>
  <c r="AH115" i="1" l="1"/>
  <c r="AF116" i="1" s="1"/>
  <c r="AG116" i="1" s="1"/>
  <c r="AH116" i="1" l="1"/>
  <c r="AF117" i="1" s="1"/>
  <c r="AG117" i="1" s="1"/>
  <c r="AH117" i="1" l="1"/>
  <c r="AF118" i="1" s="1"/>
  <c r="AG118" i="1" s="1"/>
  <c r="AH118" i="1" l="1"/>
  <c r="AF119" i="1" s="1"/>
  <c r="AG119" i="1" s="1"/>
  <c r="AH119" i="1" l="1"/>
  <c r="AF120" i="1" s="1"/>
  <c r="AG120" i="1" s="1"/>
  <c r="AH120" i="1" l="1"/>
  <c r="AF121" i="1" s="1"/>
  <c r="AG121" i="1" s="1"/>
  <c r="AH121" i="1" l="1"/>
  <c r="AF122" i="1" s="1"/>
  <c r="AG122" i="1" s="1"/>
  <c r="AH122" i="1" l="1"/>
  <c r="AF123" i="1" s="1"/>
  <c r="AG123" i="1" s="1"/>
  <c r="AH123" i="1" l="1"/>
  <c r="AF124" i="1" s="1"/>
  <c r="AG124" i="1" s="1"/>
  <c r="AH124" i="1" l="1"/>
  <c r="AF125" i="1" s="1"/>
  <c r="AG125" i="1" s="1"/>
  <c r="AH125" i="1" l="1"/>
  <c r="AF126" i="1" s="1"/>
  <c r="AG126" i="1" s="1"/>
  <c r="AH126" i="1" l="1"/>
  <c r="AF127" i="1" s="1"/>
  <c r="AG127" i="1" s="1"/>
  <c r="AH127" i="1" l="1"/>
  <c r="AF128" i="1" s="1"/>
  <c r="AG128" i="1" s="1"/>
  <c r="AH128" i="1" l="1"/>
  <c r="AF129" i="1" s="1"/>
  <c r="AG129" i="1" s="1"/>
  <c r="AH129" i="1" l="1"/>
  <c r="AF130" i="1" s="1"/>
  <c r="AG130" i="1" s="1"/>
  <c r="AH130" i="1" l="1"/>
  <c r="AF131" i="1" s="1"/>
  <c r="AG131" i="1" s="1"/>
  <c r="AH131" i="1" l="1"/>
  <c r="AF132" i="1" s="1"/>
  <c r="AG132" i="1" s="1"/>
  <c r="AH132" i="1" l="1"/>
  <c r="AF133" i="1" s="1"/>
  <c r="AG133" i="1" s="1"/>
  <c r="AH133" i="1" l="1"/>
  <c r="AF134" i="1" s="1"/>
  <c r="AG134" i="1" s="1"/>
  <c r="AH134" i="1" l="1"/>
  <c r="AF135" i="1" s="1"/>
  <c r="AG135" i="1" s="1"/>
  <c r="AH135" i="1" l="1"/>
  <c r="AF136" i="1" s="1"/>
  <c r="AG136" i="1" s="1"/>
  <c r="AH136" i="1" l="1"/>
  <c r="AF137" i="1" s="1"/>
  <c r="AG137" i="1" s="1"/>
  <c r="AH137" i="1" l="1"/>
  <c r="AF138" i="1" s="1"/>
  <c r="AG138" i="1" s="1"/>
  <c r="AH138" i="1" l="1"/>
  <c r="AF139" i="1" s="1"/>
  <c r="AG139" i="1" s="1"/>
  <c r="AH139" i="1" l="1"/>
  <c r="AF140" i="1" s="1"/>
  <c r="AG140" i="1" s="1"/>
  <c r="AH140" i="1" l="1"/>
  <c r="AF141" i="1" s="1"/>
  <c r="AG141" i="1" s="1"/>
  <c r="AH141" i="1" l="1"/>
  <c r="AF142" i="1" s="1"/>
  <c r="AG142" i="1" s="1"/>
  <c r="AH142" i="1" l="1"/>
  <c r="AF143" i="1" s="1"/>
  <c r="AG143" i="1" s="1"/>
  <c r="AH143" i="1" l="1"/>
  <c r="AF144" i="1" s="1"/>
  <c r="AG144" i="1" s="1"/>
  <c r="AH144" i="1" l="1"/>
  <c r="AF145" i="1" s="1"/>
  <c r="AG145" i="1" s="1"/>
  <c r="AH145" i="1" l="1"/>
  <c r="AF146" i="1" s="1"/>
  <c r="AG146" i="1" s="1"/>
  <c r="AH146" i="1" l="1"/>
  <c r="AF147" i="1" s="1"/>
  <c r="AG147" i="1" s="1"/>
  <c r="AH147" i="1" l="1"/>
  <c r="AF148" i="1" s="1"/>
  <c r="AG148" i="1" s="1"/>
  <c r="AH148" i="1" l="1"/>
  <c r="AF149" i="1" s="1"/>
  <c r="AG149" i="1" s="1"/>
  <c r="AH149" i="1" l="1"/>
  <c r="AF150" i="1" s="1"/>
  <c r="AG150" i="1" s="1"/>
  <c r="AH150" i="1" l="1"/>
  <c r="AF151" i="1" s="1"/>
  <c r="AG151" i="1" s="1"/>
  <c r="AH151" i="1" l="1"/>
  <c r="AF152" i="1" s="1"/>
  <c r="AG152" i="1" s="1"/>
  <c r="AH152" i="1" l="1"/>
  <c r="AF153" i="1" s="1"/>
  <c r="AG153" i="1" s="1"/>
  <c r="AH153" i="1" l="1"/>
  <c r="AF154" i="1" s="1"/>
  <c r="AG154" i="1" s="1"/>
  <c r="AH154" i="1" l="1"/>
  <c r="AF155" i="1" s="1"/>
  <c r="AG155" i="1" s="1"/>
  <c r="AH155" i="1" l="1"/>
  <c r="AF156" i="1" s="1"/>
  <c r="AG156" i="1" s="1"/>
  <c r="AH156" i="1" l="1"/>
  <c r="AF157" i="1" s="1"/>
  <c r="AG157" i="1" s="1"/>
  <c r="AH157" i="1" l="1"/>
  <c r="AF158" i="1" s="1"/>
  <c r="AG158" i="1" s="1"/>
  <c r="AH158" i="1" l="1"/>
  <c r="AF159" i="1" s="1"/>
  <c r="AG159" i="1" s="1"/>
  <c r="AH159" i="1" l="1"/>
  <c r="AF160" i="1" s="1"/>
  <c r="AG160" i="1" s="1"/>
  <c r="AH160" i="1" l="1"/>
  <c r="AF161" i="1" s="1"/>
  <c r="AG161" i="1" s="1"/>
  <c r="AH161" i="1" l="1"/>
  <c r="AF162" i="1" s="1"/>
  <c r="AG162" i="1" s="1"/>
  <c r="AH162" i="1" l="1"/>
  <c r="AF163" i="1" s="1"/>
  <c r="AG163" i="1" s="1"/>
  <c r="AH163" i="1" l="1"/>
  <c r="AF164" i="1" s="1"/>
  <c r="AG164" i="1" s="1"/>
  <c r="AH164" i="1" l="1"/>
  <c r="AF165" i="1" s="1"/>
  <c r="AG165" i="1" s="1"/>
  <c r="AH165" i="1" l="1"/>
  <c r="AF166" i="1" s="1"/>
  <c r="AG166" i="1" s="1"/>
  <c r="AH166" i="1" l="1"/>
  <c r="AF167" i="1" s="1"/>
  <c r="AG167" i="1" s="1"/>
  <c r="AH167" i="1" l="1"/>
  <c r="AF168" i="1" s="1"/>
  <c r="AG168" i="1" s="1"/>
  <c r="AH168" i="1" l="1"/>
  <c r="AF169" i="1" s="1"/>
  <c r="AG169" i="1" s="1"/>
  <c r="AH169" i="1" l="1"/>
  <c r="AF170" i="1" s="1"/>
  <c r="AG170" i="1" s="1"/>
  <c r="AH170" i="1" l="1"/>
  <c r="AF171" i="1" s="1"/>
  <c r="AG171" i="1" s="1"/>
  <c r="AH171" i="1" l="1"/>
  <c r="AF172" i="1" s="1"/>
  <c r="AG172" i="1" s="1"/>
  <c r="AH172" i="1" l="1"/>
  <c r="AF173" i="1" s="1"/>
  <c r="AG173" i="1" s="1"/>
  <c r="AH173" i="1" l="1"/>
  <c r="AF174" i="1" s="1"/>
  <c r="AG174" i="1" s="1"/>
  <c r="AH174" i="1" l="1"/>
  <c r="AF175" i="1" s="1"/>
  <c r="AG175" i="1" s="1"/>
  <c r="AH175" i="1" l="1"/>
  <c r="AF176" i="1" s="1"/>
  <c r="AG176" i="1" s="1"/>
  <c r="AH176" i="1" l="1"/>
  <c r="AF177" i="1" s="1"/>
  <c r="AG177" i="1" s="1"/>
  <c r="AH177" i="1" l="1"/>
  <c r="AF178" i="1" s="1"/>
  <c r="AG178" i="1" s="1"/>
  <c r="AH178" i="1" l="1"/>
  <c r="AF179" i="1" s="1"/>
  <c r="AG179" i="1" s="1"/>
  <c r="AH179" i="1" l="1"/>
  <c r="AF180" i="1" s="1"/>
  <c r="AG180" i="1" s="1"/>
  <c r="AH180" i="1" l="1"/>
  <c r="AF181" i="1" s="1"/>
  <c r="AG181" i="1" s="1"/>
  <c r="AH181" i="1" l="1"/>
  <c r="AF182" i="1" s="1"/>
  <c r="AG182" i="1" s="1"/>
  <c r="AH182" i="1" l="1"/>
  <c r="AF183" i="1" s="1"/>
  <c r="AG183" i="1" s="1"/>
  <c r="AH183" i="1" l="1"/>
  <c r="AF184" i="1" s="1"/>
  <c r="AG184" i="1" s="1"/>
  <c r="AH184" i="1" l="1"/>
  <c r="AF185" i="1" s="1"/>
  <c r="AG185" i="1" s="1"/>
  <c r="AH185" i="1" l="1"/>
  <c r="AF186" i="1" s="1"/>
  <c r="AG186" i="1" s="1"/>
  <c r="AH186" i="1" l="1"/>
  <c r="AF187" i="1" s="1"/>
  <c r="AG187" i="1" s="1"/>
  <c r="AH187" i="1" l="1"/>
  <c r="AF188" i="1" s="1"/>
  <c r="AG188" i="1" s="1"/>
  <c r="AH188" i="1" l="1"/>
  <c r="AF189" i="1" s="1"/>
  <c r="AG189" i="1" s="1"/>
  <c r="AH189" i="1" l="1"/>
  <c r="AF190" i="1" s="1"/>
  <c r="AG190" i="1" s="1"/>
  <c r="AH190" i="1" l="1"/>
  <c r="AF191" i="1" s="1"/>
  <c r="AG191" i="1" s="1"/>
  <c r="AH191" i="1" l="1"/>
  <c r="AF192" i="1" s="1"/>
  <c r="AG192" i="1" s="1"/>
  <c r="AH192" i="1" l="1"/>
  <c r="AF193" i="1" s="1"/>
  <c r="AG193" i="1" s="1"/>
  <c r="AH193" i="1" l="1"/>
  <c r="AF194" i="1" s="1"/>
  <c r="AG194" i="1" s="1"/>
  <c r="AH194" i="1" l="1"/>
  <c r="AF195" i="1" s="1"/>
  <c r="AG195" i="1" s="1"/>
  <c r="AH195" i="1" l="1"/>
  <c r="AF196" i="1" s="1"/>
  <c r="AG196" i="1" s="1"/>
  <c r="AH196" i="1" l="1"/>
  <c r="AF197" i="1" s="1"/>
  <c r="AG197" i="1" s="1"/>
  <c r="AH197" i="1" l="1"/>
  <c r="AF198" i="1" s="1"/>
  <c r="AG198" i="1" s="1"/>
  <c r="AH198" i="1" l="1"/>
  <c r="AF199" i="1" s="1"/>
  <c r="AG199" i="1" s="1"/>
  <c r="AH199" i="1" l="1"/>
  <c r="AF200" i="1" s="1"/>
  <c r="AG200" i="1" s="1"/>
  <c r="AH200" i="1" l="1"/>
  <c r="AF201" i="1" s="1"/>
  <c r="AG201" i="1" s="1"/>
  <c r="AH201" i="1" l="1"/>
  <c r="AF202" i="1" s="1"/>
  <c r="AG202" i="1" s="1"/>
  <c r="AH202" i="1" l="1"/>
  <c r="AF203" i="1" s="1"/>
  <c r="AG203" i="1" s="1"/>
  <c r="AH203" i="1" l="1"/>
  <c r="AF204" i="1" s="1"/>
  <c r="AG204" i="1" s="1"/>
  <c r="AH204" i="1" l="1"/>
  <c r="AF205" i="1" s="1"/>
  <c r="AG205" i="1" s="1"/>
  <c r="AH205" i="1" l="1"/>
  <c r="AF206" i="1" s="1"/>
  <c r="AG206" i="1" s="1"/>
  <c r="AH206" i="1" l="1"/>
  <c r="AF207" i="1" s="1"/>
  <c r="AG207" i="1" s="1"/>
  <c r="AH207" i="1" l="1"/>
  <c r="AF208" i="1" s="1"/>
  <c r="AG208" i="1" s="1"/>
  <c r="AH208" i="1" l="1"/>
  <c r="AF209" i="1" s="1"/>
  <c r="AG209" i="1" s="1"/>
  <c r="AH209" i="1" l="1"/>
  <c r="AF210" i="1" s="1"/>
  <c r="AG210" i="1" s="1"/>
  <c r="AH210" i="1" l="1"/>
  <c r="AF211" i="1" s="1"/>
  <c r="AG211" i="1" s="1"/>
  <c r="AH211" i="1" l="1"/>
  <c r="AF212" i="1" s="1"/>
  <c r="AG212" i="1" s="1"/>
  <c r="AH212" i="1" l="1"/>
  <c r="AF213" i="1" s="1"/>
  <c r="AG213" i="1" s="1"/>
  <c r="AH213" i="1" l="1"/>
  <c r="AF214" i="1" s="1"/>
  <c r="AG214" i="1" s="1"/>
  <c r="AH214" i="1" l="1"/>
  <c r="AF215" i="1" s="1"/>
  <c r="AG215" i="1" s="1"/>
  <c r="AH215" i="1" l="1"/>
  <c r="AF216" i="1" s="1"/>
  <c r="AG216" i="1" s="1"/>
  <c r="AH216" i="1" l="1"/>
  <c r="AF217" i="1" s="1"/>
  <c r="AG217" i="1" s="1"/>
  <c r="AH217" i="1" l="1"/>
  <c r="AF218" i="1" s="1"/>
  <c r="AG218" i="1" s="1"/>
  <c r="AH218" i="1" l="1"/>
  <c r="AF219" i="1" s="1"/>
  <c r="AG219" i="1" s="1"/>
  <c r="AH219" i="1" l="1"/>
  <c r="AF220" i="1" s="1"/>
  <c r="AG220" i="1" s="1"/>
  <c r="AH220" i="1" l="1"/>
  <c r="AF221" i="1" s="1"/>
  <c r="AG221" i="1" s="1"/>
  <c r="AH221" i="1" l="1"/>
  <c r="AF222" i="1" s="1"/>
  <c r="AG222" i="1" s="1"/>
  <c r="AH222" i="1" l="1"/>
  <c r="AF223" i="1" s="1"/>
  <c r="AG223" i="1" s="1"/>
  <c r="AH223" i="1" l="1"/>
  <c r="AF224" i="1" s="1"/>
  <c r="AG224" i="1" s="1"/>
  <c r="AH224" i="1" l="1"/>
  <c r="AF225" i="1" s="1"/>
  <c r="AG225" i="1" s="1"/>
  <c r="AH225" i="1" l="1"/>
  <c r="AF226" i="1" s="1"/>
  <c r="AG226" i="1" s="1"/>
  <c r="AH226" i="1" l="1"/>
  <c r="AF227" i="1" s="1"/>
  <c r="AG227" i="1" s="1"/>
  <c r="AH227" i="1" l="1"/>
  <c r="AF228" i="1" s="1"/>
  <c r="AG228" i="1" s="1"/>
  <c r="AH228" i="1" l="1"/>
  <c r="AF229" i="1" s="1"/>
  <c r="AG229" i="1" s="1"/>
  <c r="AH229" i="1" l="1"/>
  <c r="AF230" i="1" s="1"/>
  <c r="AG230" i="1" s="1"/>
  <c r="AH230" i="1" l="1"/>
  <c r="AF231" i="1" s="1"/>
  <c r="AG231" i="1" s="1"/>
  <c r="AH231" i="1" l="1"/>
  <c r="AF232" i="1" s="1"/>
  <c r="AG232" i="1" s="1"/>
  <c r="AH232" i="1" l="1"/>
  <c r="AF233" i="1" s="1"/>
  <c r="AG233" i="1" s="1"/>
  <c r="AH233" i="1" l="1"/>
  <c r="AF234" i="1" s="1"/>
  <c r="AG234" i="1" s="1"/>
  <c r="AH234" i="1" l="1"/>
  <c r="AF235" i="1" s="1"/>
  <c r="AG235" i="1" s="1"/>
  <c r="AH235" i="1" l="1"/>
  <c r="AF236" i="1" s="1"/>
  <c r="AG236" i="1" s="1"/>
  <c r="AH236" i="1" l="1"/>
  <c r="AF237" i="1" s="1"/>
  <c r="AG237" i="1" s="1"/>
  <c r="AH237" i="1" l="1"/>
  <c r="AF238" i="1" s="1"/>
  <c r="AG238" i="1" s="1"/>
  <c r="AH238" i="1" l="1"/>
  <c r="AF239" i="1" s="1"/>
  <c r="AG239" i="1" s="1"/>
  <c r="AH239" i="1" l="1"/>
  <c r="AF240" i="1" s="1"/>
  <c r="AG240" i="1" s="1"/>
  <c r="AH240" i="1" l="1"/>
  <c r="AF241" i="1" s="1"/>
  <c r="AG241" i="1" s="1"/>
  <c r="AH241" i="1" l="1"/>
  <c r="AF242" i="1" s="1"/>
  <c r="AG242" i="1" s="1"/>
  <c r="AH242" i="1" l="1"/>
  <c r="AF243" i="1" s="1"/>
  <c r="AG243" i="1" s="1"/>
  <c r="AH243" i="1" l="1"/>
  <c r="AF244" i="1" s="1"/>
  <c r="AG244" i="1" s="1"/>
  <c r="AH244" i="1" l="1"/>
  <c r="AF245" i="1" s="1"/>
  <c r="AG245" i="1" s="1"/>
  <c r="AH245" i="1" l="1"/>
  <c r="AF246" i="1" s="1"/>
  <c r="AG246" i="1" s="1"/>
  <c r="AH246" i="1" l="1"/>
  <c r="AF247" i="1" s="1"/>
  <c r="AG247" i="1" s="1"/>
  <c r="AH247" i="1" l="1"/>
  <c r="AF248" i="1" s="1"/>
  <c r="AG248" i="1" s="1"/>
  <c r="AH248" i="1" l="1"/>
  <c r="AF249" i="1" s="1"/>
  <c r="AG249" i="1" s="1"/>
  <c r="AH249" i="1" l="1"/>
  <c r="AF250" i="1" s="1"/>
  <c r="AG250" i="1" s="1"/>
  <c r="AH250" i="1" l="1"/>
  <c r="AF251" i="1" s="1"/>
  <c r="AG251" i="1" s="1"/>
  <c r="AH251" i="1" l="1"/>
  <c r="AF252" i="1" s="1"/>
  <c r="AG252" i="1" s="1"/>
  <c r="AH252" i="1" l="1"/>
  <c r="AF253" i="1" s="1"/>
  <c r="AG253" i="1" s="1"/>
  <c r="AH253" i="1" l="1"/>
  <c r="AF254" i="1" s="1"/>
  <c r="AG254" i="1" s="1"/>
  <c r="AH254" i="1" l="1"/>
  <c r="AF255" i="1" s="1"/>
  <c r="AG255" i="1" s="1"/>
  <c r="AH255" i="1" l="1"/>
  <c r="AF256" i="1" s="1"/>
  <c r="AG256" i="1" s="1"/>
  <c r="AH256" i="1" l="1"/>
  <c r="AF257" i="1" s="1"/>
  <c r="AG257" i="1" s="1"/>
  <c r="AH257" i="1" l="1"/>
  <c r="AF258" i="1" s="1"/>
  <c r="AG258" i="1" s="1"/>
  <c r="AH258" i="1" l="1"/>
  <c r="AF259" i="1" s="1"/>
  <c r="AG259" i="1" s="1"/>
  <c r="AH259" i="1" l="1"/>
  <c r="AF260" i="1" s="1"/>
  <c r="AG260" i="1" s="1"/>
  <c r="AH260" i="1" l="1"/>
  <c r="AF261" i="1" s="1"/>
  <c r="AG261" i="1" s="1"/>
  <c r="AH261" i="1" l="1"/>
  <c r="AF262" i="1" s="1"/>
  <c r="AG262" i="1" s="1"/>
  <c r="AH262" i="1" l="1"/>
  <c r="AF263" i="1" s="1"/>
  <c r="AG263" i="1" s="1"/>
  <c r="AH263" i="1" l="1"/>
  <c r="AF264" i="1" s="1"/>
  <c r="AG264" i="1" s="1"/>
  <c r="AH264" i="1" l="1"/>
  <c r="AF265" i="1" s="1"/>
  <c r="AG265" i="1" s="1"/>
  <c r="AH265" i="1" l="1"/>
  <c r="AF266" i="1" s="1"/>
  <c r="AG266" i="1" s="1"/>
  <c r="AH266" i="1" l="1"/>
  <c r="AF267" i="1" s="1"/>
  <c r="AG267" i="1" s="1"/>
  <c r="AH267" i="1" l="1"/>
  <c r="AF268" i="1" s="1"/>
  <c r="AG268" i="1" s="1"/>
  <c r="AH268" i="1" l="1"/>
  <c r="AF269" i="1" s="1"/>
  <c r="AG269" i="1" s="1"/>
  <c r="AH269" i="1" l="1"/>
  <c r="AF270" i="1" s="1"/>
  <c r="AG270" i="1" s="1"/>
  <c r="AH270" i="1" l="1"/>
  <c r="AF271" i="1" s="1"/>
  <c r="AG271" i="1" s="1"/>
  <c r="AH271" i="1" l="1"/>
  <c r="AF272" i="1" s="1"/>
  <c r="AG272" i="1" s="1"/>
  <c r="AH272" i="1" l="1"/>
  <c r="AF273" i="1" s="1"/>
  <c r="AG273" i="1" s="1"/>
  <c r="AH273" i="1" l="1"/>
  <c r="AF274" i="1" s="1"/>
  <c r="AG274" i="1" s="1"/>
  <c r="AH274" i="1" l="1"/>
  <c r="AF275" i="1" s="1"/>
  <c r="AG275" i="1" s="1"/>
  <c r="AH275" i="1" l="1"/>
  <c r="AF276" i="1" s="1"/>
  <c r="AG276" i="1" s="1"/>
  <c r="AH276" i="1" l="1"/>
  <c r="AF277" i="1" s="1"/>
  <c r="AG277" i="1" s="1"/>
  <c r="AH277" i="1" l="1"/>
  <c r="AF278" i="1" s="1"/>
  <c r="AG278" i="1" s="1"/>
  <c r="AH278" i="1" l="1"/>
  <c r="AF279" i="1" s="1"/>
  <c r="AG279" i="1" s="1"/>
  <c r="AH279" i="1" l="1"/>
  <c r="AF280" i="1" s="1"/>
  <c r="AG280" i="1" s="1"/>
  <c r="AH280" i="1" l="1"/>
  <c r="AF281" i="1" s="1"/>
  <c r="AG281" i="1" s="1"/>
  <c r="AH281" i="1" l="1"/>
  <c r="AF282" i="1" s="1"/>
  <c r="AG282" i="1" s="1"/>
  <c r="AH282" i="1" l="1"/>
  <c r="AF283" i="1" s="1"/>
  <c r="AG283" i="1" s="1"/>
  <c r="AH283" i="1" l="1"/>
  <c r="AF284" i="1" s="1"/>
  <c r="AG284" i="1" s="1"/>
  <c r="AH284" i="1" l="1"/>
  <c r="AF285" i="1" s="1"/>
  <c r="AG285" i="1" s="1"/>
  <c r="AH285" i="1" l="1"/>
  <c r="AF286" i="1" s="1"/>
  <c r="AG286" i="1" s="1"/>
  <c r="AH286" i="1" l="1"/>
  <c r="AF287" i="1" s="1"/>
  <c r="AG287" i="1" s="1"/>
  <c r="AH287" i="1" l="1"/>
  <c r="AF288" i="1" s="1"/>
  <c r="AG288" i="1" s="1"/>
  <c r="AH288" i="1" l="1"/>
  <c r="AF289" i="1" s="1"/>
  <c r="AG289" i="1" s="1"/>
  <c r="AH289" i="1" l="1"/>
  <c r="AF290" i="1" s="1"/>
  <c r="AG290" i="1" s="1"/>
  <c r="AH290" i="1" l="1"/>
  <c r="AF291" i="1" s="1"/>
  <c r="AG291" i="1" s="1"/>
  <c r="AH291" i="1" l="1"/>
  <c r="AF292" i="1" s="1"/>
  <c r="AG292" i="1" s="1"/>
  <c r="AH292" i="1" l="1"/>
  <c r="AF293" i="1" s="1"/>
  <c r="AG293" i="1" s="1"/>
  <c r="AH293" i="1" l="1"/>
  <c r="AF294" i="1" s="1"/>
  <c r="AG294" i="1" s="1"/>
  <c r="AH294" i="1" l="1"/>
  <c r="AF295" i="1" s="1"/>
  <c r="AG295" i="1" s="1"/>
  <c r="AH295" i="1" l="1"/>
  <c r="AF296" i="1" s="1"/>
  <c r="AG296" i="1" s="1"/>
  <c r="AH296" i="1" l="1"/>
  <c r="AF297" i="1" s="1"/>
  <c r="AG297" i="1" s="1"/>
  <c r="AH297" i="1" l="1"/>
  <c r="AF298" i="1" s="1"/>
  <c r="AG298" i="1" s="1"/>
  <c r="AH298" i="1" l="1"/>
  <c r="AF299" i="1" s="1"/>
  <c r="AG299" i="1" s="1"/>
  <c r="AH299" i="1" l="1"/>
  <c r="AF300" i="1" s="1"/>
  <c r="AG300" i="1" s="1"/>
  <c r="AH300" i="1" l="1"/>
  <c r="AF301" i="1" s="1"/>
  <c r="AG301" i="1" s="1"/>
  <c r="AH301" i="1" l="1"/>
  <c r="AF302" i="1" s="1"/>
  <c r="AG302" i="1" s="1"/>
  <c r="AH302" i="1" l="1"/>
  <c r="AF303" i="1" s="1"/>
  <c r="AG303" i="1" s="1"/>
  <c r="AH303" i="1" l="1"/>
  <c r="AF304" i="1" s="1"/>
  <c r="AG304" i="1" s="1"/>
  <c r="AH304" i="1" l="1"/>
  <c r="AF305" i="1" s="1"/>
  <c r="AG305" i="1" s="1"/>
  <c r="AH305" i="1" l="1"/>
  <c r="AF306" i="1" s="1"/>
  <c r="AG306" i="1" s="1"/>
  <c r="AH306" i="1" l="1"/>
  <c r="AF307" i="1" s="1"/>
  <c r="AG307" i="1" s="1"/>
  <c r="AH307" i="1" l="1"/>
  <c r="AF308" i="1" s="1"/>
  <c r="AG308" i="1" s="1"/>
  <c r="AH308" i="1" l="1"/>
  <c r="AF309" i="1" s="1"/>
  <c r="AG309" i="1" s="1"/>
  <c r="AH309" i="1" l="1"/>
  <c r="AF310" i="1" s="1"/>
  <c r="AG310" i="1" s="1"/>
  <c r="AH310" i="1" l="1"/>
  <c r="AF311" i="1" s="1"/>
  <c r="AG311" i="1" s="1"/>
  <c r="AH311" i="1" l="1"/>
  <c r="AF312" i="1" s="1"/>
  <c r="AG312" i="1" s="1"/>
  <c r="AH312" i="1" l="1"/>
  <c r="AF313" i="1" s="1"/>
  <c r="AG313" i="1" s="1"/>
  <c r="AH313" i="1" l="1"/>
  <c r="AF314" i="1" s="1"/>
  <c r="AG314" i="1" s="1"/>
  <c r="AH314" i="1" l="1"/>
  <c r="AF315" i="1" s="1"/>
  <c r="AG315" i="1" s="1"/>
  <c r="AH315" i="1" l="1"/>
  <c r="AF316" i="1" s="1"/>
  <c r="AG316" i="1" s="1"/>
  <c r="AH316" i="1" l="1"/>
  <c r="AF317" i="1" s="1"/>
  <c r="AG317" i="1" s="1"/>
  <c r="AH317" i="1" l="1"/>
  <c r="AF318" i="1" s="1"/>
  <c r="AG318" i="1" s="1"/>
  <c r="AH318" i="1" l="1"/>
  <c r="AF319" i="1" s="1"/>
  <c r="AG319" i="1" s="1"/>
  <c r="AH319" i="1" l="1"/>
  <c r="AF320" i="1" s="1"/>
  <c r="AG320" i="1" s="1"/>
  <c r="AH320" i="1" l="1"/>
  <c r="AF321" i="1" s="1"/>
  <c r="AG321" i="1" s="1"/>
  <c r="AH321" i="1" l="1"/>
  <c r="AF322" i="1" s="1"/>
  <c r="AG322" i="1" s="1"/>
  <c r="AH322" i="1" l="1"/>
  <c r="AF323" i="1" s="1"/>
  <c r="AG323" i="1" s="1"/>
  <c r="AH323" i="1" l="1"/>
  <c r="AF324" i="1" s="1"/>
  <c r="AG324" i="1" s="1"/>
  <c r="AH324" i="1" l="1"/>
  <c r="AF325" i="1" s="1"/>
  <c r="AG325" i="1" s="1"/>
  <c r="AH325" i="1" l="1"/>
  <c r="AF326" i="1" s="1"/>
  <c r="AG326" i="1" s="1"/>
  <c r="AH326" i="1" l="1"/>
  <c r="AF327" i="1" s="1"/>
  <c r="AG327" i="1" s="1"/>
  <c r="AH327" i="1" l="1"/>
  <c r="AF328" i="1" s="1"/>
  <c r="AG328" i="1" s="1"/>
  <c r="AH328" i="1" l="1"/>
  <c r="AF329" i="1" s="1"/>
  <c r="AG329" i="1" s="1"/>
  <c r="AH329" i="1" l="1"/>
  <c r="AF330" i="1" s="1"/>
  <c r="AG330" i="1" s="1"/>
  <c r="AH330" i="1" l="1"/>
  <c r="AF331" i="1" s="1"/>
  <c r="AG331" i="1" s="1"/>
  <c r="AH331" i="1" l="1"/>
  <c r="AF332" i="1" s="1"/>
  <c r="AG332" i="1" s="1"/>
  <c r="AH332" i="1" l="1"/>
  <c r="AF333" i="1" s="1"/>
  <c r="AG333" i="1" s="1"/>
  <c r="F1" i="11"/>
  <c r="AH333" i="1" l="1"/>
  <c r="AF334" i="1" s="1"/>
  <c r="AG334" i="1" s="1"/>
  <c r="B177" i="7"/>
  <c r="AH334" i="1" l="1"/>
  <c r="AF335" i="1" s="1"/>
  <c r="AG335" i="1" s="1"/>
  <c r="B182" i="7"/>
  <c r="B186" i="7" s="1"/>
  <c r="B189" i="7" s="1"/>
  <c r="AH335" i="1" l="1"/>
  <c r="AF336" i="1" s="1"/>
  <c r="AG336" i="1" s="1"/>
  <c r="B194" i="7"/>
  <c r="B198" i="7" s="1"/>
  <c r="B201" i="7" s="1"/>
  <c r="B192" i="7"/>
  <c r="I6" i="2"/>
  <c r="C10" i="7" l="1"/>
  <c r="M10" i="7" s="1"/>
  <c r="D17" i="7"/>
  <c r="N17" i="7" s="1"/>
  <c r="C1" i="11"/>
  <c r="AH336" i="1"/>
  <c r="AF337" i="1" s="1"/>
  <c r="AG337" i="1" s="1"/>
  <c r="B206" i="7"/>
  <c r="B210" i="7" s="1"/>
  <c r="B213" i="7" s="1"/>
  <c r="B204" i="7"/>
  <c r="I5" i="2"/>
  <c r="B19" i="2" s="1"/>
  <c r="J19" i="2" s="1"/>
  <c r="E7" i="11" l="1"/>
  <c r="E4" i="11"/>
  <c r="E6" i="11"/>
  <c r="E17" i="11"/>
  <c r="D6" i="11"/>
  <c r="F6" i="11" s="1"/>
  <c r="D8" i="11"/>
  <c r="D15" i="11"/>
  <c r="J16" i="7"/>
  <c r="F17" i="7"/>
  <c r="P17" i="7" s="1"/>
  <c r="E10" i="11" s="1"/>
  <c r="AH337" i="1"/>
  <c r="AF338" i="1" s="1"/>
  <c r="AG338" i="1" s="1"/>
  <c r="B218" i="7"/>
  <c r="B222" i="7" s="1"/>
  <c r="B225" i="7" s="1"/>
  <c r="B216" i="7"/>
  <c r="C25" i="2"/>
  <c r="E25" i="2" s="1"/>
  <c r="B24" i="2"/>
  <c r="H4" i="2"/>
  <c r="B9" i="7" s="1"/>
  <c r="B4" i="7" s="1"/>
  <c r="K17" i="7" l="1"/>
  <c r="O16" i="7"/>
  <c r="D7" i="11" s="1"/>
  <c r="F7" i="11" s="1"/>
  <c r="AH338" i="1"/>
  <c r="AF339" i="1" s="1"/>
  <c r="AG339" i="1" s="1"/>
  <c r="B228" i="7"/>
  <c r="B230" i="7"/>
  <c r="B234" i="7" s="1"/>
  <c r="B237" i="7" s="1"/>
  <c r="B21" i="7"/>
  <c r="B16" i="7"/>
  <c r="B22" i="2"/>
  <c r="J22" i="2" s="1"/>
  <c r="J20" i="2"/>
  <c r="B21" i="2"/>
  <c r="J21" i="2" s="1"/>
  <c r="J25" i="2"/>
  <c r="D9" i="2"/>
  <c r="I4" i="1"/>
  <c r="AH339" i="1" l="1"/>
  <c r="AF340" i="1" s="1"/>
  <c r="AG340" i="1" s="1"/>
  <c r="B242" i="7"/>
  <c r="B246" i="7" s="1"/>
  <c r="B249" i="7" s="1"/>
  <c r="B240" i="7"/>
  <c r="B28" i="7"/>
  <c r="D21" i="2"/>
  <c r="F22" i="2" s="1"/>
  <c r="AH340" i="1" l="1"/>
  <c r="AF341" i="1" s="1"/>
  <c r="AG341" i="1" s="1"/>
  <c r="B252" i="7"/>
  <c r="B254" i="7"/>
  <c r="B258" i="7" s="1"/>
  <c r="B261" i="7" s="1"/>
  <c r="B33" i="7"/>
  <c r="B39" i="7"/>
  <c r="AH341" i="1" l="1"/>
  <c r="AF342" i="1" s="1"/>
  <c r="AG342" i="1" s="1"/>
  <c r="B45" i="7"/>
  <c r="B49" i="7" s="1"/>
  <c r="B266" i="7"/>
  <c r="B270" i="7" s="1"/>
  <c r="B273" i="7" s="1"/>
  <c r="B264" i="7"/>
  <c r="W444" i="1"/>
  <c r="W436" i="1"/>
  <c r="W428" i="1"/>
  <c r="W420" i="1"/>
  <c r="W412" i="1"/>
  <c r="W404" i="1"/>
  <c r="W396" i="1"/>
  <c r="W388" i="1"/>
  <c r="W380" i="1"/>
  <c r="W372" i="1"/>
  <c r="W364" i="1"/>
  <c r="W356" i="1"/>
  <c r="W348" i="1"/>
  <c r="W340" i="1"/>
  <c r="W332" i="1"/>
  <c r="W324" i="1"/>
  <c r="W316" i="1"/>
  <c r="W308" i="1"/>
  <c r="W300" i="1"/>
  <c r="W292" i="1"/>
  <c r="W284" i="1"/>
  <c r="W276" i="1"/>
  <c r="W268" i="1"/>
  <c r="W260" i="1"/>
  <c r="W252" i="1"/>
  <c r="W244" i="1"/>
  <c r="W236" i="1"/>
  <c r="W228" i="1"/>
  <c r="W220" i="1"/>
  <c r="W212" i="1"/>
  <c r="W204" i="1"/>
  <c r="W196" i="1"/>
  <c r="W188" i="1"/>
  <c r="W180" i="1"/>
  <c r="W172" i="1"/>
  <c r="W164" i="1"/>
  <c r="W156" i="1"/>
  <c r="W148" i="1"/>
  <c r="W140" i="1"/>
  <c r="W132" i="1"/>
  <c r="W124" i="1"/>
  <c r="W116" i="1"/>
  <c r="W108" i="1"/>
  <c r="W100" i="1"/>
  <c r="W92" i="1"/>
  <c r="W84" i="1"/>
  <c r="W76" i="1"/>
  <c r="W68" i="1"/>
  <c r="W60" i="1"/>
  <c r="W52" i="1"/>
  <c r="W44" i="1"/>
  <c r="W36" i="1"/>
  <c r="V448" i="1"/>
  <c r="W448" i="1" s="1"/>
  <c r="V447" i="1"/>
  <c r="W447" i="1" s="1"/>
  <c r="V446" i="1"/>
  <c r="W446" i="1" s="1"/>
  <c r="V445" i="1"/>
  <c r="W445" i="1" s="1"/>
  <c r="V444" i="1"/>
  <c r="V443" i="1"/>
  <c r="W443" i="1" s="1"/>
  <c r="V442" i="1"/>
  <c r="W442" i="1" s="1"/>
  <c r="V441" i="1"/>
  <c r="W441" i="1" s="1"/>
  <c r="V440" i="1"/>
  <c r="W440" i="1" s="1"/>
  <c r="V439" i="1"/>
  <c r="W439" i="1" s="1"/>
  <c r="V438" i="1"/>
  <c r="W438" i="1" s="1"/>
  <c r="V437" i="1"/>
  <c r="W437" i="1" s="1"/>
  <c r="V436" i="1"/>
  <c r="V435" i="1"/>
  <c r="W435" i="1" s="1"/>
  <c r="V434" i="1"/>
  <c r="W434" i="1" s="1"/>
  <c r="V433" i="1"/>
  <c r="W433" i="1" s="1"/>
  <c r="V432" i="1"/>
  <c r="W432" i="1" s="1"/>
  <c r="V431" i="1"/>
  <c r="W431" i="1" s="1"/>
  <c r="V430" i="1"/>
  <c r="W430" i="1" s="1"/>
  <c r="V429" i="1"/>
  <c r="W429" i="1" s="1"/>
  <c r="V428" i="1"/>
  <c r="V427" i="1"/>
  <c r="W427" i="1" s="1"/>
  <c r="V426" i="1"/>
  <c r="W426" i="1" s="1"/>
  <c r="V425" i="1"/>
  <c r="W425" i="1" s="1"/>
  <c r="V424" i="1"/>
  <c r="W424" i="1" s="1"/>
  <c r="V423" i="1"/>
  <c r="W423" i="1" s="1"/>
  <c r="V422" i="1"/>
  <c r="W422" i="1" s="1"/>
  <c r="V421" i="1"/>
  <c r="W421" i="1" s="1"/>
  <c r="V420" i="1"/>
  <c r="V419" i="1"/>
  <c r="W419" i="1" s="1"/>
  <c r="V418" i="1"/>
  <c r="W418" i="1" s="1"/>
  <c r="V417" i="1"/>
  <c r="W417" i="1" s="1"/>
  <c r="V416" i="1"/>
  <c r="W416" i="1" s="1"/>
  <c r="V415" i="1"/>
  <c r="W415" i="1" s="1"/>
  <c r="V414" i="1"/>
  <c r="W414" i="1" s="1"/>
  <c r="V413" i="1"/>
  <c r="W413" i="1" s="1"/>
  <c r="V412" i="1"/>
  <c r="V411" i="1"/>
  <c r="W411" i="1" s="1"/>
  <c r="V410" i="1"/>
  <c r="W410" i="1" s="1"/>
  <c r="V409" i="1"/>
  <c r="W409" i="1" s="1"/>
  <c r="V408" i="1"/>
  <c r="W408" i="1" s="1"/>
  <c r="V407" i="1"/>
  <c r="W407" i="1" s="1"/>
  <c r="V406" i="1"/>
  <c r="W406" i="1" s="1"/>
  <c r="V405" i="1"/>
  <c r="W405" i="1" s="1"/>
  <c r="V404" i="1"/>
  <c r="V403" i="1"/>
  <c r="W403" i="1" s="1"/>
  <c r="V402" i="1"/>
  <c r="W402" i="1" s="1"/>
  <c r="V401" i="1"/>
  <c r="W401" i="1" s="1"/>
  <c r="V400" i="1"/>
  <c r="W400" i="1" s="1"/>
  <c r="V399" i="1"/>
  <c r="W399" i="1" s="1"/>
  <c r="V398" i="1"/>
  <c r="W398" i="1" s="1"/>
  <c r="V397" i="1"/>
  <c r="W397" i="1" s="1"/>
  <c r="V396" i="1"/>
  <c r="V395" i="1"/>
  <c r="W395" i="1" s="1"/>
  <c r="V394" i="1"/>
  <c r="W394" i="1" s="1"/>
  <c r="V393" i="1"/>
  <c r="W393" i="1" s="1"/>
  <c r="V392" i="1"/>
  <c r="W392" i="1" s="1"/>
  <c r="V391" i="1"/>
  <c r="W391" i="1" s="1"/>
  <c r="V390" i="1"/>
  <c r="W390" i="1" s="1"/>
  <c r="V389" i="1"/>
  <c r="W389" i="1" s="1"/>
  <c r="V388" i="1"/>
  <c r="V387" i="1"/>
  <c r="W387" i="1" s="1"/>
  <c r="V386" i="1"/>
  <c r="W386" i="1" s="1"/>
  <c r="V385" i="1"/>
  <c r="W385" i="1" s="1"/>
  <c r="V384" i="1"/>
  <c r="W384" i="1" s="1"/>
  <c r="V383" i="1"/>
  <c r="W383" i="1" s="1"/>
  <c r="V382" i="1"/>
  <c r="W382" i="1" s="1"/>
  <c r="V381" i="1"/>
  <c r="W381" i="1" s="1"/>
  <c r="V380" i="1"/>
  <c r="V379" i="1"/>
  <c r="W379" i="1" s="1"/>
  <c r="V378" i="1"/>
  <c r="W378" i="1" s="1"/>
  <c r="V377" i="1"/>
  <c r="W377" i="1" s="1"/>
  <c r="V376" i="1"/>
  <c r="W376" i="1" s="1"/>
  <c r="V375" i="1"/>
  <c r="W375" i="1" s="1"/>
  <c r="V374" i="1"/>
  <c r="W374" i="1" s="1"/>
  <c r="V373" i="1"/>
  <c r="W373" i="1" s="1"/>
  <c r="V372" i="1"/>
  <c r="V371" i="1"/>
  <c r="W371" i="1" s="1"/>
  <c r="V370" i="1"/>
  <c r="W370" i="1" s="1"/>
  <c r="V369" i="1"/>
  <c r="W369" i="1" s="1"/>
  <c r="V368" i="1"/>
  <c r="W368" i="1" s="1"/>
  <c r="V367" i="1"/>
  <c r="W367" i="1" s="1"/>
  <c r="V366" i="1"/>
  <c r="W366" i="1" s="1"/>
  <c r="V365" i="1"/>
  <c r="W365" i="1" s="1"/>
  <c r="V364" i="1"/>
  <c r="V363" i="1"/>
  <c r="W363" i="1" s="1"/>
  <c r="V362" i="1"/>
  <c r="W362" i="1" s="1"/>
  <c r="V361" i="1"/>
  <c r="W361" i="1" s="1"/>
  <c r="V360" i="1"/>
  <c r="W360" i="1" s="1"/>
  <c r="V359" i="1"/>
  <c r="W359" i="1" s="1"/>
  <c r="V358" i="1"/>
  <c r="W358" i="1" s="1"/>
  <c r="V357" i="1"/>
  <c r="W357" i="1" s="1"/>
  <c r="V356" i="1"/>
  <c r="V355" i="1"/>
  <c r="W355" i="1" s="1"/>
  <c r="V354" i="1"/>
  <c r="W354" i="1" s="1"/>
  <c r="V353" i="1"/>
  <c r="W353" i="1" s="1"/>
  <c r="V352" i="1"/>
  <c r="W352" i="1" s="1"/>
  <c r="V351" i="1"/>
  <c r="W351" i="1" s="1"/>
  <c r="V350" i="1"/>
  <c r="W350" i="1" s="1"/>
  <c r="V349" i="1"/>
  <c r="W349" i="1" s="1"/>
  <c r="V348" i="1"/>
  <c r="V347" i="1"/>
  <c r="W347" i="1" s="1"/>
  <c r="V346" i="1"/>
  <c r="W346" i="1" s="1"/>
  <c r="V345" i="1"/>
  <c r="W345" i="1" s="1"/>
  <c r="V344" i="1"/>
  <c r="W344" i="1" s="1"/>
  <c r="V343" i="1"/>
  <c r="W343" i="1" s="1"/>
  <c r="V342" i="1"/>
  <c r="W342" i="1" s="1"/>
  <c r="V341" i="1"/>
  <c r="W341" i="1" s="1"/>
  <c r="V340" i="1"/>
  <c r="V339" i="1"/>
  <c r="W339" i="1" s="1"/>
  <c r="V338" i="1"/>
  <c r="W338" i="1" s="1"/>
  <c r="V337" i="1"/>
  <c r="W337" i="1" s="1"/>
  <c r="V336" i="1"/>
  <c r="W336" i="1" s="1"/>
  <c r="V335" i="1"/>
  <c r="W335" i="1" s="1"/>
  <c r="V334" i="1"/>
  <c r="W334" i="1" s="1"/>
  <c r="V333" i="1"/>
  <c r="W333" i="1" s="1"/>
  <c r="V332" i="1"/>
  <c r="V331" i="1"/>
  <c r="W331" i="1" s="1"/>
  <c r="V330" i="1"/>
  <c r="W330" i="1" s="1"/>
  <c r="V329" i="1"/>
  <c r="W329" i="1" s="1"/>
  <c r="V328" i="1"/>
  <c r="W328" i="1" s="1"/>
  <c r="V327" i="1"/>
  <c r="W327" i="1" s="1"/>
  <c r="V326" i="1"/>
  <c r="W326" i="1" s="1"/>
  <c r="V325" i="1"/>
  <c r="W325" i="1" s="1"/>
  <c r="V324" i="1"/>
  <c r="V323" i="1"/>
  <c r="W323" i="1" s="1"/>
  <c r="V322" i="1"/>
  <c r="W322" i="1" s="1"/>
  <c r="V321" i="1"/>
  <c r="W321" i="1" s="1"/>
  <c r="V320" i="1"/>
  <c r="W320" i="1" s="1"/>
  <c r="V319" i="1"/>
  <c r="W319" i="1" s="1"/>
  <c r="V318" i="1"/>
  <c r="W318" i="1" s="1"/>
  <c r="V317" i="1"/>
  <c r="W317" i="1" s="1"/>
  <c r="V316" i="1"/>
  <c r="V315" i="1"/>
  <c r="W315" i="1" s="1"/>
  <c r="V314" i="1"/>
  <c r="W314" i="1" s="1"/>
  <c r="V313" i="1"/>
  <c r="W313" i="1" s="1"/>
  <c r="V312" i="1"/>
  <c r="W312" i="1" s="1"/>
  <c r="V311" i="1"/>
  <c r="W311" i="1" s="1"/>
  <c r="V310" i="1"/>
  <c r="W310" i="1" s="1"/>
  <c r="V309" i="1"/>
  <c r="W309" i="1" s="1"/>
  <c r="V308" i="1"/>
  <c r="V307" i="1"/>
  <c r="W307" i="1" s="1"/>
  <c r="V306" i="1"/>
  <c r="W306" i="1" s="1"/>
  <c r="V305" i="1"/>
  <c r="W305" i="1" s="1"/>
  <c r="V304" i="1"/>
  <c r="W304" i="1" s="1"/>
  <c r="V303" i="1"/>
  <c r="W303" i="1" s="1"/>
  <c r="V302" i="1"/>
  <c r="W302" i="1" s="1"/>
  <c r="V301" i="1"/>
  <c r="W301" i="1" s="1"/>
  <c r="V300" i="1"/>
  <c r="V299" i="1"/>
  <c r="W299" i="1" s="1"/>
  <c r="V298" i="1"/>
  <c r="W298" i="1" s="1"/>
  <c r="V297" i="1"/>
  <c r="W297" i="1" s="1"/>
  <c r="V296" i="1"/>
  <c r="W296" i="1" s="1"/>
  <c r="V295" i="1"/>
  <c r="W295" i="1" s="1"/>
  <c r="V294" i="1"/>
  <c r="W294" i="1" s="1"/>
  <c r="V293" i="1"/>
  <c r="W293" i="1" s="1"/>
  <c r="V292" i="1"/>
  <c r="V291" i="1"/>
  <c r="W291" i="1" s="1"/>
  <c r="V290" i="1"/>
  <c r="W290" i="1" s="1"/>
  <c r="V289" i="1"/>
  <c r="W289" i="1" s="1"/>
  <c r="V288" i="1"/>
  <c r="W288" i="1" s="1"/>
  <c r="V287" i="1"/>
  <c r="W287" i="1" s="1"/>
  <c r="V286" i="1"/>
  <c r="W286" i="1" s="1"/>
  <c r="V285" i="1"/>
  <c r="W285" i="1" s="1"/>
  <c r="V284" i="1"/>
  <c r="V283" i="1"/>
  <c r="W283" i="1" s="1"/>
  <c r="V282" i="1"/>
  <c r="W282" i="1" s="1"/>
  <c r="V281" i="1"/>
  <c r="W281" i="1" s="1"/>
  <c r="V280" i="1"/>
  <c r="W280" i="1" s="1"/>
  <c r="V279" i="1"/>
  <c r="W279" i="1" s="1"/>
  <c r="V278" i="1"/>
  <c r="W278" i="1" s="1"/>
  <c r="V277" i="1"/>
  <c r="W277" i="1" s="1"/>
  <c r="V276" i="1"/>
  <c r="V275" i="1"/>
  <c r="W275" i="1" s="1"/>
  <c r="V274" i="1"/>
  <c r="W274" i="1" s="1"/>
  <c r="V273" i="1"/>
  <c r="W273" i="1" s="1"/>
  <c r="V272" i="1"/>
  <c r="W272" i="1" s="1"/>
  <c r="V271" i="1"/>
  <c r="W271" i="1" s="1"/>
  <c r="V270" i="1"/>
  <c r="W270" i="1" s="1"/>
  <c r="V269" i="1"/>
  <c r="W269" i="1" s="1"/>
  <c r="V268" i="1"/>
  <c r="V267" i="1"/>
  <c r="W267" i="1" s="1"/>
  <c r="V266" i="1"/>
  <c r="W266" i="1" s="1"/>
  <c r="V265" i="1"/>
  <c r="W265" i="1" s="1"/>
  <c r="V264" i="1"/>
  <c r="W264" i="1" s="1"/>
  <c r="V263" i="1"/>
  <c r="W263" i="1" s="1"/>
  <c r="V262" i="1"/>
  <c r="W262" i="1" s="1"/>
  <c r="V261" i="1"/>
  <c r="W261" i="1" s="1"/>
  <c r="V260" i="1"/>
  <c r="V259" i="1"/>
  <c r="W259" i="1" s="1"/>
  <c r="V258" i="1"/>
  <c r="W258" i="1" s="1"/>
  <c r="V257" i="1"/>
  <c r="W257" i="1" s="1"/>
  <c r="V256" i="1"/>
  <c r="W256" i="1" s="1"/>
  <c r="V255" i="1"/>
  <c r="W255" i="1" s="1"/>
  <c r="V254" i="1"/>
  <c r="W254" i="1" s="1"/>
  <c r="V253" i="1"/>
  <c r="W253" i="1" s="1"/>
  <c r="V252" i="1"/>
  <c r="V251" i="1"/>
  <c r="W251" i="1" s="1"/>
  <c r="V250" i="1"/>
  <c r="W250" i="1" s="1"/>
  <c r="V249" i="1"/>
  <c r="W249" i="1" s="1"/>
  <c r="V248" i="1"/>
  <c r="W248" i="1" s="1"/>
  <c r="V247" i="1"/>
  <c r="W247" i="1" s="1"/>
  <c r="V246" i="1"/>
  <c r="W246" i="1" s="1"/>
  <c r="V245" i="1"/>
  <c r="W245" i="1" s="1"/>
  <c r="V244" i="1"/>
  <c r="V243" i="1"/>
  <c r="W243" i="1" s="1"/>
  <c r="V242" i="1"/>
  <c r="W242" i="1" s="1"/>
  <c r="V241" i="1"/>
  <c r="W241" i="1" s="1"/>
  <c r="V240" i="1"/>
  <c r="W240" i="1" s="1"/>
  <c r="V239" i="1"/>
  <c r="W239" i="1" s="1"/>
  <c r="V238" i="1"/>
  <c r="W238" i="1" s="1"/>
  <c r="V237" i="1"/>
  <c r="W237" i="1" s="1"/>
  <c r="V236" i="1"/>
  <c r="V235" i="1"/>
  <c r="W235" i="1" s="1"/>
  <c r="V234" i="1"/>
  <c r="W234" i="1" s="1"/>
  <c r="V233" i="1"/>
  <c r="W233" i="1" s="1"/>
  <c r="V232" i="1"/>
  <c r="W232" i="1" s="1"/>
  <c r="V231" i="1"/>
  <c r="W231" i="1" s="1"/>
  <c r="V230" i="1"/>
  <c r="W230" i="1" s="1"/>
  <c r="V229" i="1"/>
  <c r="W229" i="1" s="1"/>
  <c r="V228" i="1"/>
  <c r="V227" i="1"/>
  <c r="W227" i="1" s="1"/>
  <c r="V226" i="1"/>
  <c r="W226" i="1" s="1"/>
  <c r="V225" i="1"/>
  <c r="W225" i="1" s="1"/>
  <c r="V224" i="1"/>
  <c r="W224" i="1" s="1"/>
  <c r="V223" i="1"/>
  <c r="W223" i="1" s="1"/>
  <c r="V222" i="1"/>
  <c r="W222" i="1" s="1"/>
  <c r="V221" i="1"/>
  <c r="W221" i="1" s="1"/>
  <c r="V220" i="1"/>
  <c r="V219" i="1"/>
  <c r="W219" i="1" s="1"/>
  <c r="V218" i="1"/>
  <c r="W218" i="1" s="1"/>
  <c r="V217" i="1"/>
  <c r="W217" i="1" s="1"/>
  <c r="V216" i="1"/>
  <c r="W216" i="1" s="1"/>
  <c r="V215" i="1"/>
  <c r="W215" i="1" s="1"/>
  <c r="V214" i="1"/>
  <c r="W214" i="1" s="1"/>
  <c r="V213" i="1"/>
  <c r="W213" i="1" s="1"/>
  <c r="V212" i="1"/>
  <c r="V211" i="1"/>
  <c r="W211" i="1" s="1"/>
  <c r="V210" i="1"/>
  <c r="W210" i="1" s="1"/>
  <c r="V209" i="1"/>
  <c r="W209" i="1" s="1"/>
  <c r="V208" i="1"/>
  <c r="W208" i="1" s="1"/>
  <c r="V207" i="1"/>
  <c r="W207" i="1" s="1"/>
  <c r="V206" i="1"/>
  <c r="W206" i="1" s="1"/>
  <c r="V205" i="1"/>
  <c r="W205" i="1" s="1"/>
  <c r="V204" i="1"/>
  <c r="V203" i="1"/>
  <c r="W203" i="1" s="1"/>
  <c r="V202" i="1"/>
  <c r="W202" i="1" s="1"/>
  <c r="V201" i="1"/>
  <c r="W201" i="1" s="1"/>
  <c r="V200" i="1"/>
  <c r="W200" i="1" s="1"/>
  <c r="V199" i="1"/>
  <c r="W199" i="1" s="1"/>
  <c r="V198" i="1"/>
  <c r="W198" i="1" s="1"/>
  <c r="V197" i="1"/>
  <c r="W197" i="1" s="1"/>
  <c r="V196" i="1"/>
  <c r="V195" i="1"/>
  <c r="W195" i="1" s="1"/>
  <c r="V194" i="1"/>
  <c r="W194" i="1" s="1"/>
  <c r="V193" i="1"/>
  <c r="W193" i="1" s="1"/>
  <c r="V192" i="1"/>
  <c r="W192" i="1" s="1"/>
  <c r="V191" i="1"/>
  <c r="W191" i="1" s="1"/>
  <c r="V190" i="1"/>
  <c r="W190" i="1" s="1"/>
  <c r="V189" i="1"/>
  <c r="W189" i="1" s="1"/>
  <c r="V188" i="1"/>
  <c r="V187" i="1"/>
  <c r="W187" i="1" s="1"/>
  <c r="V186" i="1"/>
  <c r="W186" i="1" s="1"/>
  <c r="V185" i="1"/>
  <c r="W185" i="1" s="1"/>
  <c r="V184" i="1"/>
  <c r="W184" i="1" s="1"/>
  <c r="V183" i="1"/>
  <c r="W183" i="1" s="1"/>
  <c r="V182" i="1"/>
  <c r="W182" i="1" s="1"/>
  <c r="V181" i="1"/>
  <c r="W181" i="1" s="1"/>
  <c r="V180" i="1"/>
  <c r="V179" i="1"/>
  <c r="W179" i="1" s="1"/>
  <c r="V178" i="1"/>
  <c r="W178" i="1" s="1"/>
  <c r="V177" i="1"/>
  <c r="W177" i="1" s="1"/>
  <c r="V176" i="1"/>
  <c r="W176" i="1" s="1"/>
  <c r="V175" i="1"/>
  <c r="W175" i="1" s="1"/>
  <c r="V174" i="1"/>
  <c r="W174" i="1" s="1"/>
  <c r="V173" i="1"/>
  <c r="W173" i="1" s="1"/>
  <c r="V172" i="1"/>
  <c r="V171" i="1"/>
  <c r="W171" i="1" s="1"/>
  <c r="V170" i="1"/>
  <c r="W170" i="1" s="1"/>
  <c r="V169" i="1"/>
  <c r="W169" i="1" s="1"/>
  <c r="V168" i="1"/>
  <c r="W168" i="1" s="1"/>
  <c r="V167" i="1"/>
  <c r="W167" i="1" s="1"/>
  <c r="V166" i="1"/>
  <c r="W166" i="1" s="1"/>
  <c r="V165" i="1"/>
  <c r="W165" i="1" s="1"/>
  <c r="V164" i="1"/>
  <c r="V163" i="1"/>
  <c r="W163" i="1" s="1"/>
  <c r="V162" i="1"/>
  <c r="W162" i="1" s="1"/>
  <c r="V161" i="1"/>
  <c r="W161" i="1" s="1"/>
  <c r="V160" i="1"/>
  <c r="W160" i="1" s="1"/>
  <c r="V159" i="1"/>
  <c r="W159" i="1" s="1"/>
  <c r="V158" i="1"/>
  <c r="W158" i="1" s="1"/>
  <c r="V157" i="1"/>
  <c r="W157" i="1" s="1"/>
  <c r="V156" i="1"/>
  <c r="V155" i="1"/>
  <c r="W155" i="1" s="1"/>
  <c r="V154" i="1"/>
  <c r="W154" i="1" s="1"/>
  <c r="V153" i="1"/>
  <c r="W153" i="1" s="1"/>
  <c r="V152" i="1"/>
  <c r="W152" i="1" s="1"/>
  <c r="V151" i="1"/>
  <c r="W151" i="1" s="1"/>
  <c r="V150" i="1"/>
  <c r="W150" i="1" s="1"/>
  <c r="V149" i="1"/>
  <c r="W149" i="1" s="1"/>
  <c r="V148" i="1"/>
  <c r="V147" i="1"/>
  <c r="W147" i="1" s="1"/>
  <c r="V146" i="1"/>
  <c r="W146" i="1" s="1"/>
  <c r="V145" i="1"/>
  <c r="W145" i="1" s="1"/>
  <c r="V144" i="1"/>
  <c r="W144" i="1" s="1"/>
  <c r="V143" i="1"/>
  <c r="W143" i="1" s="1"/>
  <c r="V142" i="1"/>
  <c r="W142" i="1" s="1"/>
  <c r="V141" i="1"/>
  <c r="W141" i="1" s="1"/>
  <c r="V140" i="1"/>
  <c r="V139" i="1"/>
  <c r="W139" i="1" s="1"/>
  <c r="V138" i="1"/>
  <c r="W138" i="1" s="1"/>
  <c r="V137" i="1"/>
  <c r="W137" i="1" s="1"/>
  <c r="V136" i="1"/>
  <c r="W136" i="1" s="1"/>
  <c r="V135" i="1"/>
  <c r="W135" i="1" s="1"/>
  <c r="V134" i="1"/>
  <c r="W134" i="1" s="1"/>
  <c r="V133" i="1"/>
  <c r="W133" i="1" s="1"/>
  <c r="V132" i="1"/>
  <c r="V131" i="1"/>
  <c r="W131" i="1" s="1"/>
  <c r="V130" i="1"/>
  <c r="W130" i="1" s="1"/>
  <c r="V129" i="1"/>
  <c r="W129" i="1" s="1"/>
  <c r="V128" i="1"/>
  <c r="W128" i="1" s="1"/>
  <c r="V127" i="1"/>
  <c r="W127" i="1" s="1"/>
  <c r="V126" i="1"/>
  <c r="W126" i="1" s="1"/>
  <c r="V125" i="1"/>
  <c r="W125" i="1" s="1"/>
  <c r="V124" i="1"/>
  <c r="V123" i="1"/>
  <c r="W123" i="1" s="1"/>
  <c r="V122" i="1"/>
  <c r="W122" i="1" s="1"/>
  <c r="V121" i="1"/>
  <c r="W121" i="1" s="1"/>
  <c r="V120" i="1"/>
  <c r="W120" i="1" s="1"/>
  <c r="V119" i="1"/>
  <c r="W119" i="1" s="1"/>
  <c r="V118" i="1"/>
  <c r="W118" i="1" s="1"/>
  <c r="V117" i="1"/>
  <c r="W117" i="1" s="1"/>
  <c r="V116" i="1"/>
  <c r="V115" i="1"/>
  <c r="W115" i="1" s="1"/>
  <c r="V114" i="1"/>
  <c r="W114" i="1" s="1"/>
  <c r="V113" i="1"/>
  <c r="W113" i="1" s="1"/>
  <c r="V112" i="1"/>
  <c r="W112" i="1" s="1"/>
  <c r="V111" i="1"/>
  <c r="W111" i="1" s="1"/>
  <c r="V110" i="1"/>
  <c r="W110" i="1" s="1"/>
  <c r="V109" i="1"/>
  <c r="W109" i="1" s="1"/>
  <c r="V108" i="1"/>
  <c r="V107" i="1"/>
  <c r="W107" i="1" s="1"/>
  <c r="V106" i="1"/>
  <c r="W106" i="1" s="1"/>
  <c r="V105" i="1"/>
  <c r="W105" i="1" s="1"/>
  <c r="V104" i="1"/>
  <c r="W104" i="1" s="1"/>
  <c r="V103" i="1"/>
  <c r="W103" i="1" s="1"/>
  <c r="V102" i="1"/>
  <c r="W102" i="1" s="1"/>
  <c r="V101" i="1"/>
  <c r="W101" i="1" s="1"/>
  <c r="V100" i="1"/>
  <c r="V99" i="1"/>
  <c r="W99" i="1" s="1"/>
  <c r="V98" i="1"/>
  <c r="W98" i="1" s="1"/>
  <c r="V97" i="1"/>
  <c r="W97" i="1" s="1"/>
  <c r="V96" i="1"/>
  <c r="W96" i="1" s="1"/>
  <c r="V95" i="1"/>
  <c r="W95" i="1" s="1"/>
  <c r="V94" i="1"/>
  <c r="W94" i="1" s="1"/>
  <c r="V93" i="1"/>
  <c r="W93" i="1" s="1"/>
  <c r="V92" i="1"/>
  <c r="V91" i="1"/>
  <c r="W91" i="1" s="1"/>
  <c r="V90" i="1"/>
  <c r="W90" i="1" s="1"/>
  <c r="V89" i="1"/>
  <c r="W89" i="1" s="1"/>
  <c r="V88" i="1"/>
  <c r="W88" i="1" s="1"/>
  <c r="V87" i="1"/>
  <c r="W87" i="1" s="1"/>
  <c r="V86" i="1"/>
  <c r="W86" i="1" s="1"/>
  <c r="V85" i="1"/>
  <c r="W85" i="1" s="1"/>
  <c r="V84" i="1"/>
  <c r="V83" i="1"/>
  <c r="W83" i="1" s="1"/>
  <c r="V82" i="1"/>
  <c r="W82" i="1" s="1"/>
  <c r="V81" i="1"/>
  <c r="W81" i="1" s="1"/>
  <c r="V80" i="1"/>
  <c r="W80" i="1" s="1"/>
  <c r="V79" i="1"/>
  <c r="W79" i="1" s="1"/>
  <c r="V78" i="1"/>
  <c r="W78" i="1" s="1"/>
  <c r="V77" i="1"/>
  <c r="W77" i="1" s="1"/>
  <c r="V76" i="1"/>
  <c r="V75" i="1"/>
  <c r="W75" i="1" s="1"/>
  <c r="V74" i="1"/>
  <c r="W74" i="1" s="1"/>
  <c r="V73" i="1"/>
  <c r="W73" i="1" s="1"/>
  <c r="V72" i="1"/>
  <c r="W72" i="1" s="1"/>
  <c r="V71" i="1"/>
  <c r="W71" i="1" s="1"/>
  <c r="V70" i="1"/>
  <c r="W70" i="1" s="1"/>
  <c r="V69" i="1"/>
  <c r="W69" i="1" s="1"/>
  <c r="V68" i="1"/>
  <c r="V67" i="1"/>
  <c r="W67" i="1" s="1"/>
  <c r="V66" i="1"/>
  <c r="W66" i="1" s="1"/>
  <c r="V65" i="1"/>
  <c r="W65" i="1" s="1"/>
  <c r="V64" i="1"/>
  <c r="W64" i="1" s="1"/>
  <c r="V63" i="1"/>
  <c r="W63" i="1" s="1"/>
  <c r="V62" i="1"/>
  <c r="W62" i="1" s="1"/>
  <c r="V61" i="1"/>
  <c r="W61" i="1" s="1"/>
  <c r="V60" i="1"/>
  <c r="V59" i="1"/>
  <c r="W59" i="1" s="1"/>
  <c r="V58" i="1"/>
  <c r="W58" i="1" s="1"/>
  <c r="V57" i="1"/>
  <c r="W57" i="1" s="1"/>
  <c r="V56" i="1"/>
  <c r="W56" i="1" s="1"/>
  <c r="V55" i="1"/>
  <c r="W55" i="1" s="1"/>
  <c r="V54" i="1"/>
  <c r="W54" i="1" s="1"/>
  <c r="V53" i="1"/>
  <c r="W53" i="1" s="1"/>
  <c r="V52" i="1"/>
  <c r="V51" i="1"/>
  <c r="W51" i="1" s="1"/>
  <c r="V50" i="1"/>
  <c r="W50" i="1" s="1"/>
  <c r="V49" i="1"/>
  <c r="W49" i="1" s="1"/>
  <c r="V48" i="1"/>
  <c r="W48" i="1" s="1"/>
  <c r="V47" i="1"/>
  <c r="W47" i="1" s="1"/>
  <c r="V46" i="1"/>
  <c r="W46" i="1" s="1"/>
  <c r="V45" i="1"/>
  <c r="W45" i="1" s="1"/>
  <c r="V44" i="1"/>
  <c r="V43" i="1"/>
  <c r="W43" i="1" s="1"/>
  <c r="V42" i="1"/>
  <c r="W42" i="1" s="1"/>
  <c r="V41" i="1"/>
  <c r="W41" i="1" s="1"/>
  <c r="V40" i="1"/>
  <c r="W40" i="1" s="1"/>
  <c r="V39" i="1"/>
  <c r="W39" i="1" s="1"/>
  <c r="V38" i="1"/>
  <c r="W38" i="1" s="1"/>
  <c r="V37" i="1"/>
  <c r="W37" i="1" s="1"/>
  <c r="V36" i="1"/>
  <c r="V35" i="1"/>
  <c r="W35" i="1" s="1"/>
  <c r="V34" i="1"/>
  <c r="W34" i="1" s="1"/>
  <c r="V33" i="1"/>
  <c r="W33" i="1" s="1"/>
  <c r="V32" i="1"/>
  <c r="W32" i="1" s="1"/>
  <c r="V31" i="1"/>
  <c r="W31" i="1" s="1"/>
  <c r="V30" i="1"/>
  <c r="W30" i="1" s="1"/>
  <c r="V29" i="1"/>
  <c r="W29" i="1" s="1"/>
  <c r="V28" i="1"/>
  <c r="W28" i="1" s="1"/>
  <c r="V27" i="1"/>
  <c r="W27" i="1" s="1"/>
  <c r="V26" i="1"/>
  <c r="W26" i="1" s="1"/>
  <c r="V25" i="1"/>
  <c r="W25" i="1" s="1"/>
  <c r="V24" i="1"/>
  <c r="W24" i="1" s="1"/>
  <c r="V23" i="1"/>
  <c r="W23" i="1" s="1"/>
  <c r="V22" i="1"/>
  <c r="W22" i="1" s="1"/>
  <c r="V21" i="1"/>
  <c r="W21" i="1" s="1"/>
  <c r="V20" i="1"/>
  <c r="W20" i="1" s="1"/>
  <c r="V19" i="1"/>
  <c r="W19" i="1" s="1"/>
  <c r="V18" i="1"/>
  <c r="W18" i="1" s="1"/>
  <c r="V17" i="1"/>
  <c r="W17" i="1" s="1"/>
  <c r="V16" i="1"/>
  <c r="W16" i="1" s="1"/>
  <c r="V15" i="1"/>
  <c r="W15" i="1" s="1"/>
  <c r="V14" i="1"/>
  <c r="W14" i="1" s="1"/>
  <c r="V13" i="1"/>
  <c r="W13" i="1" s="1"/>
  <c r="V12" i="1"/>
  <c r="W12" i="1" s="1"/>
  <c r="V11" i="1"/>
  <c r="W11" i="1" s="1"/>
  <c r="AH342" i="1" l="1"/>
  <c r="AF343" i="1" s="1"/>
  <c r="AG343" i="1" s="1"/>
  <c r="B278" i="7"/>
  <c r="B282" i="7" s="1"/>
  <c r="B285" i="7" s="1"/>
  <c r="B276" i="7"/>
  <c r="B52" i="7"/>
  <c r="I2" i="1"/>
  <c r="I6" i="1"/>
  <c r="I7" i="1"/>
  <c r="I5" i="1"/>
  <c r="I3" i="1"/>
  <c r="AH343" i="1" l="1"/>
  <c r="AF344" i="1" s="1"/>
  <c r="AG344" i="1" s="1"/>
  <c r="B290" i="7"/>
  <c r="B294" i="7" s="1"/>
  <c r="B297" i="7" s="1"/>
  <c r="B288" i="7"/>
  <c r="B55" i="7"/>
  <c r="AH344" i="1" l="1"/>
  <c r="AF345" i="1" s="1"/>
  <c r="AG345" i="1" s="1"/>
  <c r="B302" i="7"/>
  <c r="B306" i="7" s="1"/>
  <c r="B309" i="7" s="1"/>
  <c r="B300" i="7"/>
  <c r="B57" i="7"/>
  <c r="AH345" i="1" l="1"/>
  <c r="AF346" i="1" s="1"/>
  <c r="AG346" i="1" s="1"/>
  <c r="B312" i="7"/>
  <c r="B314" i="7"/>
  <c r="B318" i="7" s="1"/>
  <c r="B321" i="7" s="1"/>
  <c r="B61" i="7"/>
  <c r="AH346" i="1" l="1"/>
  <c r="AF347" i="1" s="1"/>
  <c r="AG347" i="1" s="1"/>
  <c r="B326" i="7"/>
  <c r="B330" i="7" s="1"/>
  <c r="B333" i="7" s="1"/>
  <c r="B324" i="7"/>
  <c r="B64" i="7"/>
  <c r="AH347" i="1" l="1"/>
  <c r="AF348" i="1" s="1"/>
  <c r="AG348" i="1" s="1"/>
  <c r="B338" i="7"/>
  <c r="B342" i="7" s="1"/>
  <c r="B345" i="7" s="1"/>
  <c r="B336" i="7"/>
  <c r="B67" i="7"/>
  <c r="AH348" i="1" l="1"/>
  <c r="AF349" i="1" s="1"/>
  <c r="AG349" i="1" s="1"/>
  <c r="B350" i="7"/>
  <c r="B354" i="7" s="1"/>
  <c r="B357" i="7" s="1"/>
  <c r="B348" i="7"/>
  <c r="B69" i="7"/>
  <c r="AH349" i="1" l="1"/>
  <c r="AF350" i="1" s="1"/>
  <c r="AG350" i="1" s="1"/>
  <c r="B360" i="7"/>
  <c r="B362" i="7"/>
  <c r="B366" i="7" s="1"/>
  <c r="B369" i="7" s="1"/>
  <c r="B73" i="7"/>
  <c r="AH350" i="1" l="1"/>
  <c r="AF351" i="1" s="1"/>
  <c r="AG351" i="1" s="1"/>
  <c r="B372" i="7"/>
  <c r="B374" i="7"/>
  <c r="B378" i="7" s="1"/>
  <c r="B381" i="7" s="1"/>
  <c r="B76" i="7"/>
  <c r="AH351" i="1" l="1"/>
  <c r="AF352" i="1" s="1"/>
  <c r="AG352" i="1" s="1"/>
  <c r="B386" i="7"/>
  <c r="B390" i="7" s="1"/>
  <c r="B393" i="7" s="1"/>
  <c r="B384" i="7"/>
  <c r="B79" i="7"/>
  <c r="AH352" i="1" l="1"/>
  <c r="AF353" i="1" s="1"/>
  <c r="AG353" i="1" s="1"/>
  <c r="B396" i="7"/>
  <c r="B398" i="7"/>
  <c r="B402" i="7" s="1"/>
  <c r="B405" i="7" s="1"/>
  <c r="B81" i="7"/>
  <c r="AH353" i="1" l="1"/>
  <c r="AF354" i="1" s="1"/>
  <c r="AG354" i="1" s="1"/>
  <c r="B408" i="7"/>
  <c r="B410" i="7"/>
  <c r="B414" i="7" s="1"/>
  <c r="B417" i="7" s="1"/>
  <c r="B85" i="7"/>
  <c r="AH354" i="1" l="1"/>
  <c r="AF355" i="1" s="1"/>
  <c r="AG355" i="1" s="1"/>
  <c r="B420" i="7"/>
  <c r="B422" i="7"/>
  <c r="B426" i="7" s="1"/>
  <c r="B429" i="7" s="1"/>
  <c r="B88" i="7"/>
  <c r="AH355" i="1" l="1"/>
  <c r="AF356" i="1" s="1"/>
  <c r="AG356" i="1" s="1"/>
  <c r="B432" i="7"/>
  <c r="B434" i="7"/>
  <c r="B438" i="7" s="1"/>
  <c r="B441" i="7" s="1"/>
  <c r="B91" i="7"/>
  <c r="AH356" i="1" l="1"/>
  <c r="AF357" i="1" s="1"/>
  <c r="AG357" i="1" s="1"/>
  <c r="B446" i="7"/>
  <c r="B450" i="7" s="1"/>
  <c r="B453" i="7" s="1"/>
  <c r="B444" i="7"/>
  <c r="B93" i="7"/>
  <c r="AH357" i="1" l="1"/>
  <c r="AF358" i="1" s="1"/>
  <c r="AG358" i="1" s="1"/>
  <c r="B456" i="7"/>
  <c r="B458" i="7"/>
  <c r="B462" i="7" s="1"/>
  <c r="B465" i="7" s="1"/>
  <c r="B97" i="7"/>
  <c r="AH358" i="1" l="1"/>
  <c r="AF359" i="1" s="1"/>
  <c r="AG359" i="1" s="1"/>
  <c r="B468" i="7"/>
  <c r="B470" i="7"/>
  <c r="B474" i="7" s="1"/>
  <c r="B477" i="7" s="1"/>
  <c r="B100" i="7"/>
  <c r="AH359" i="1" l="1"/>
  <c r="AF360" i="1" s="1"/>
  <c r="AG360" i="1" s="1"/>
  <c r="B482" i="7"/>
  <c r="B486" i="7" s="1"/>
  <c r="B489" i="7" s="1"/>
  <c r="B480" i="7"/>
  <c r="B103" i="7"/>
  <c r="AH360" i="1" l="1"/>
  <c r="AF361" i="1" s="1"/>
  <c r="AG361" i="1" s="1"/>
  <c r="B494" i="7"/>
  <c r="B498" i="7" s="1"/>
  <c r="B501" i="7" s="1"/>
  <c r="B492" i="7"/>
  <c r="B105" i="7"/>
  <c r="AH361" i="1" l="1"/>
  <c r="AF362" i="1" s="1"/>
  <c r="AG362" i="1" s="1"/>
  <c r="B504" i="7"/>
  <c r="B506" i="7"/>
  <c r="B510" i="7" s="1"/>
  <c r="B513" i="7" s="1"/>
  <c r="B109" i="7"/>
  <c r="AH362" i="1" l="1"/>
  <c r="AF363" i="1" s="1"/>
  <c r="AG363" i="1" s="1"/>
  <c r="B516" i="7"/>
  <c r="B518" i="7"/>
  <c r="B522" i="7" s="1"/>
  <c r="B525" i="7" s="1"/>
  <c r="B112" i="7"/>
  <c r="AH363" i="1" l="1"/>
  <c r="AF364" i="1" s="1"/>
  <c r="AG364" i="1" s="1"/>
  <c r="B530" i="7"/>
  <c r="B534" i="7" s="1"/>
  <c r="B537" i="7" s="1"/>
  <c r="B528" i="7"/>
  <c r="B115" i="7"/>
  <c r="AH364" i="1" l="1"/>
  <c r="AF365" i="1" s="1"/>
  <c r="AG365" i="1" s="1"/>
  <c r="B542" i="7"/>
  <c r="B546" i="7" s="1"/>
  <c r="B549" i="7" s="1"/>
  <c r="B540" i="7"/>
  <c r="B117" i="7"/>
  <c r="AH365" i="1" l="1"/>
  <c r="AF366" i="1" s="1"/>
  <c r="AG366" i="1" s="1"/>
  <c r="B554" i="7"/>
  <c r="B558" i="7" s="1"/>
  <c r="B561" i="7" s="1"/>
  <c r="B552" i="7"/>
  <c r="B121" i="7"/>
  <c r="AH366" i="1" l="1"/>
  <c r="AF367" i="1" s="1"/>
  <c r="AG367" i="1" s="1"/>
  <c r="B566" i="7"/>
  <c r="B570" i="7" s="1"/>
  <c r="B573" i="7" s="1"/>
  <c r="B564" i="7"/>
  <c r="B124" i="7"/>
  <c r="AH367" i="1" l="1"/>
  <c r="AF368" i="1" s="1"/>
  <c r="AG368" i="1" s="1"/>
  <c r="B578" i="7"/>
  <c r="B582" i="7" s="1"/>
  <c r="B585" i="7" s="1"/>
  <c r="B576" i="7"/>
  <c r="B127" i="7"/>
  <c r="AH368" i="1" l="1"/>
  <c r="AF369" i="1" s="1"/>
  <c r="AG369" i="1" s="1"/>
  <c r="B590" i="7"/>
  <c r="B594" i="7" s="1"/>
  <c r="B597" i="7" s="1"/>
  <c r="B588" i="7"/>
  <c r="B129" i="7"/>
  <c r="AH369" i="1" l="1"/>
  <c r="AF370" i="1" s="1"/>
  <c r="AG370" i="1" s="1"/>
  <c r="B602" i="7"/>
  <c r="B606" i="7" s="1"/>
  <c r="B609" i="7" s="1"/>
  <c r="B600" i="7"/>
  <c r="B133" i="7"/>
  <c r="AH370" i="1" l="1"/>
  <c r="AF371" i="1" s="1"/>
  <c r="AG371" i="1" s="1"/>
  <c r="B614" i="7"/>
  <c r="B618" i="7" s="1"/>
  <c r="B621" i="7" s="1"/>
  <c r="B612" i="7"/>
  <c r="B136" i="7"/>
  <c r="AH371" i="1" l="1"/>
  <c r="AF372" i="1" s="1"/>
  <c r="AG372" i="1" s="1"/>
  <c r="B624" i="7"/>
  <c r="B626" i="7"/>
  <c r="B630" i="7" s="1"/>
  <c r="B633" i="7" s="1"/>
  <c r="B139" i="7"/>
  <c r="AH372" i="1" l="1"/>
  <c r="AF373" i="1" s="1"/>
  <c r="AG373" i="1" s="1"/>
  <c r="B638" i="7"/>
  <c r="B642" i="7" s="1"/>
  <c r="B645" i="7" s="1"/>
  <c r="B636" i="7"/>
  <c r="B141" i="7"/>
  <c r="AH373" i="1" l="1"/>
  <c r="AF374" i="1" s="1"/>
  <c r="AG374" i="1" s="1"/>
  <c r="B648" i="7"/>
  <c r="B650" i="7"/>
  <c r="B654" i="7" s="1"/>
  <c r="B657" i="7" s="1"/>
  <c r="B145" i="7"/>
  <c r="AH374" i="1" l="1"/>
  <c r="AF375" i="1" s="1"/>
  <c r="AG375" i="1" s="1"/>
  <c r="B660" i="7"/>
  <c r="B662" i="7"/>
  <c r="B666" i="7" s="1"/>
  <c r="B669" i="7" s="1"/>
  <c r="B148" i="7"/>
  <c r="AH375" i="1" l="1"/>
  <c r="AF376" i="1" s="1"/>
  <c r="AG376" i="1" s="1"/>
  <c r="B672" i="7"/>
  <c r="B674" i="7"/>
  <c r="B678" i="7" s="1"/>
  <c r="B681" i="7" s="1"/>
  <c r="B151" i="7"/>
  <c r="AH376" i="1" l="1"/>
  <c r="AF377" i="1" s="1"/>
  <c r="AG377" i="1" s="1"/>
  <c r="B686" i="7"/>
  <c r="B690" i="7" s="1"/>
  <c r="B693" i="7" s="1"/>
  <c r="B684" i="7"/>
  <c r="B153" i="7"/>
  <c r="AH377" i="1" l="1"/>
  <c r="AF378" i="1" s="1"/>
  <c r="AG378" i="1" s="1"/>
  <c r="B698" i="7"/>
  <c r="B702" i="7" s="1"/>
  <c r="B705" i="7" s="1"/>
  <c r="B696" i="7"/>
  <c r="B157" i="7"/>
  <c r="AH378" i="1" l="1"/>
  <c r="AF379" i="1" s="1"/>
  <c r="AG379" i="1" s="1"/>
  <c r="B710" i="7"/>
  <c r="B714" i="7" s="1"/>
  <c r="B717" i="7" s="1"/>
  <c r="B708" i="7"/>
  <c r="B160" i="7"/>
  <c r="AH379" i="1" l="1"/>
  <c r="AF380" i="1" s="1"/>
  <c r="AG380" i="1" s="1"/>
  <c r="B720" i="7"/>
  <c r="B722" i="7"/>
  <c r="B726" i="7" s="1"/>
  <c r="B729" i="7" s="1"/>
  <c r="B163" i="7"/>
  <c r="L4" i="1"/>
  <c r="AH380" i="1" l="1"/>
  <c r="AF381" i="1" s="1"/>
  <c r="AG381" i="1" s="1"/>
  <c r="B734" i="7"/>
  <c r="B738" i="7" s="1"/>
  <c r="B741" i="7" s="1"/>
  <c r="B732" i="7"/>
  <c r="B165" i="7"/>
  <c r="D11" i="1"/>
  <c r="B11" i="1" l="1"/>
  <c r="K11" i="1" s="1"/>
  <c r="Y11" i="1"/>
  <c r="D12" i="1"/>
  <c r="AH381" i="1"/>
  <c r="AF382" i="1" s="1"/>
  <c r="AG382" i="1" s="1"/>
  <c r="B744" i="7"/>
  <c r="B746" i="7"/>
  <c r="B750" i="7" s="1"/>
  <c r="B753" i="7" s="1"/>
  <c r="B169" i="7"/>
  <c r="E11" i="1"/>
  <c r="J11" i="1" s="1"/>
  <c r="F11" i="1"/>
  <c r="S11" i="1" s="1"/>
  <c r="G11" i="1"/>
  <c r="H11" i="1" s="1"/>
  <c r="B12" i="1" l="1"/>
  <c r="K12" i="1" s="1"/>
  <c r="Y12" i="1"/>
  <c r="AE11" i="1"/>
  <c r="AE12" i="1" s="1"/>
  <c r="AE13" i="1" s="1"/>
  <c r="AE14" i="1" s="1"/>
  <c r="AE15" i="1" s="1"/>
  <c r="AE16" i="1" s="1"/>
  <c r="AE17" i="1" s="1"/>
  <c r="AE18" i="1" s="1"/>
  <c r="AE19" i="1" s="1"/>
  <c r="AE20" i="1" s="1"/>
  <c r="AE21" i="1" s="1"/>
  <c r="AE22" i="1" s="1"/>
  <c r="AE23" i="1" s="1"/>
  <c r="AE24" i="1" s="1"/>
  <c r="AE25" i="1" s="1"/>
  <c r="AE26" i="1" s="1"/>
  <c r="AE27" i="1" s="1"/>
  <c r="AE28" i="1" s="1"/>
  <c r="AE29" i="1" s="1"/>
  <c r="AE30" i="1" s="1"/>
  <c r="AE31" i="1" s="1"/>
  <c r="AE32" i="1" s="1"/>
  <c r="AE33" i="1" s="1"/>
  <c r="AE34" i="1" s="1"/>
  <c r="AE35" i="1" s="1"/>
  <c r="AE36" i="1" s="1"/>
  <c r="AE37" i="1" s="1"/>
  <c r="AE38" i="1" s="1"/>
  <c r="AE39" i="1" s="1"/>
  <c r="AE40" i="1" s="1"/>
  <c r="AE41" i="1" s="1"/>
  <c r="AE42" i="1" s="1"/>
  <c r="AE43" i="1" s="1"/>
  <c r="AE44" i="1" s="1"/>
  <c r="AE45" i="1" s="1"/>
  <c r="AE46" i="1" s="1"/>
  <c r="AE47" i="1" s="1"/>
  <c r="AE48" i="1" s="1"/>
  <c r="AE49" i="1" s="1"/>
  <c r="AE50" i="1" s="1"/>
  <c r="AE51" i="1" s="1"/>
  <c r="AE52" i="1" s="1"/>
  <c r="AE53" i="1" s="1"/>
  <c r="AE54" i="1" s="1"/>
  <c r="AE55" i="1" s="1"/>
  <c r="AE56" i="1" s="1"/>
  <c r="AE57" i="1" s="1"/>
  <c r="AE58" i="1" s="1"/>
  <c r="AE59" i="1" s="1"/>
  <c r="AE60" i="1" s="1"/>
  <c r="AE61" i="1" s="1"/>
  <c r="AE62" i="1" s="1"/>
  <c r="AE63" i="1" s="1"/>
  <c r="AE64" i="1" s="1"/>
  <c r="AE65" i="1" s="1"/>
  <c r="AE66" i="1" s="1"/>
  <c r="AE67" i="1" s="1"/>
  <c r="AE68" i="1" s="1"/>
  <c r="AE69" i="1" s="1"/>
  <c r="AE70" i="1" s="1"/>
  <c r="AE71" i="1" s="1"/>
  <c r="AE72" i="1" s="1"/>
  <c r="AE73" i="1" s="1"/>
  <c r="AE74" i="1" s="1"/>
  <c r="AE75" i="1" s="1"/>
  <c r="AE76" i="1" s="1"/>
  <c r="AE77" i="1" s="1"/>
  <c r="AE78" i="1" s="1"/>
  <c r="AE79" i="1" s="1"/>
  <c r="AE80" i="1" s="1"/>
  <c r="AE81" i="1" s="1"/>
  <c r="AE82" i="1" s="1"/>
  <c r="AE83" i="1" s="1"/>
  <c r="AE84" i="1" s="1"/>
  <c r="AE85" i="1" s="1"/>
  <c r="AE86" i="1" s="1"/>
  <c r="AE87" i="1" s="1"/>
  <c r="AE88" i="1" s="1"/>
  <c r="AE89" i="1" s="1"/>
  <c r="AE90" i="1" s="1"/>
  <c r="AE91" i="1" s="1"/>
  <c r="AE92" i="1" s="1"/>
  <c r="AE93" i="1" s="1"/>
  <c r="AE94" i="1" s="1"/>
  <c r="AE95" i="1" s="1"/>
  <c r="AE96" i="1" s="1"/>
  <c r="AE97" i="1" s="1"/>
  <c r="AE98" i="1" s="1"/>
  <c r="AE99" i="1" s="1"/>
  <c r="AE100" i="1" s="1"/>
  <c r="AE101" i="1" s="1"/>
  <c r="AE102" i="1" s="1"/>
  <c r="AE103" i="1" s="1"/>
  <c r="AE104" i="1" s="1"/>
  <c r="AE105" i="1" s="1"/>
  <c r="AE106" i="1" s="1"/>
  <c r="AE107" i="1" s="1"/>
  <c r="AE108" i="1" s="1"/>
  <c r="AE109" i="1" s="1"/>
  <c r="AE110" i="1" s="1"/>
  <c r="AE111" i="1" s="1"/>
  <c r="AE112" i="1" s="1"/>
  <c r="AE113" i="1" s="1"/>
  <c r="AE114" i="1" s="1"/>
  <c r="AE115" i="1" s="1"/>
  <c r="AE116" i="1" s="1"/>
  <c r="AE117" i="1" s="1"/>
  <c r="AE118" i="1" s="1"/>
  <c r="AE119" i="1" s="1"/>
  <c r="AE120" i="1" s="1"/>
  <c r="AE121" i="1" s="1"/>
  <c r="AE122" i="1" s="1"/>
  <c r="AE123" i="1" s="1"/>
  <c r="AE124" i="1" s="1"/>
  <c r="AE125" i="1" s="1"/>
  <c r="AE126" i="1" s="1"/>
  <c r="AE127" i="1" s="1"/>
  <c r="AE128" i="1" s="1"/>
  <c r="AE129" i="1" s="1"/>
  <c r="AE130" i="1" s="1"/>
  <c r="AE131" i="1" s="1"/>
  <c r="AE132" i="1" s="1"/>
  <c r="AE133" i="1" s="1"/>
  <c r="AE134" i="1" s="1"/>
  <c r="AE135" i="1" s="1"/>
  <c r="AE136" i="1" s="1"/>
  <c r="AE137" i="1" s="1"/>
  <c r="AE138" i="1" s="1"/>
  <c r="AE139" i="1" s="1"/>
  <c r="AE140" i="1" s="1"/>
  <c r="AE141" i="1" s="1"/>
  <c r="AE142" i="1" s="1"/>
  <c r="AE143" i="1" s="1"/>
  <c r="AE144" i="1" s="1"/>
  <c r="AE145" i="1" s="1"/>
  <c r="AE146" i="1" s="1"/>
  <c r="AE147" i="1" s="1"/>
  <c r="AE148" i="1" s="1"/>
  <c r="AE149" i="1" s="1"/>
  <c r="AE150" i="1" s="1"/>
  <c r="AE151" i="1" s="1"/>
  <c r="AE152" i="1" s="1"/>
  <c r="AE153" i="1" s="1"/>
  <c r="AE154" i="1" s="1"/>
  <c r="AE155" i="1" s="1"/>
  <c r="AE156" i="1" s="1"/>
  <c r="AE157" i="1" s="1"/>
  <c r="AE158" i="1" s="1"/>
  <c r="AE159" i="1" s="1"/>
  <c r="AE160" i="1" s="1"/>
  <c r="AE161" i="1" s="1"/>
  <c r="AE162" i="1" s="1"/>
  <c r="AE163" i="1" s="1"/>
  <c r="AE164" i="1" s="1"/>
  <c r="AE165" i="1" s="1"/>
  <c r="AE166" i="1" s="1"/>
  <c r="AE167" i="1" s="1"/>
  <c r="AE168" i="1" s="1"/>
  <c r="AE169" i="1" s="1"/>
  <c r="AE170" i="1" s="1"/>
  <c r="AE171" i="1" s="1"/>
  <c r="AE172" i="1" s="1"/>
  <c r="AE173" i="1" s="1"/>
  <c r="AE174" i="1" s="1"/>
  <c r="AE175" i="1" s="1"/>
  <c r="AE176" i="1" s="1"/>
  <c r="AE177" i="1" s="1"/>
  <c r="AE178" i="1" s="1"/>
  <c r="AE179" i="1" s="1"/>
  <c r="AE180" i="1" s="1"/>
  <c r="AE181" i="1" s="1"/>
  <c r="AE182" i="1" s="1"/>
  <c r="AE183" i="1" s="1"/>
  <c r="AE184" i="1" s="1"/>
  <c r="AE185" i="1" s="1"/>
  <c r="AE186" i="1" s="1"/>
  <c r="AE187" i="1" s="1"/>
  <c r="AE188" i="1" s="1"/>
  <c r="AE189" i="1" s="1"/>
  <c r="AE190" i="1" s="1"/>
  <c r="AE191" i="1" s="1"/>
  <c r="AE192" i="1" s="1"/>
  <c r="AE193" i="1" s="1"/>
  <c r="AE194" i="1" s="1"/>
  <c r="AE195" i="1" s="1"/>
  <c r="AE196" i="1" s="1"/>
  <c r="AE197" i="1" s="1"/>
  <c r="AE198" i="1" s="1"/>
  <c r="AE199" i="1" s="1"/>
  <c r="AE200" i="1" s="1"/>
  <c r="AE201" i="1" s="1"/>
  <c r="AE202" i="1" s="1"/>
  <c r="AE203" i="1" s="1"/>
  <c r="AE204" i="1" s="1"/>
  <c r="AE205" i="1" s="1"/>
  <c r="AE206" i="1" s="1"/>
  <c r="AE207" i="1" s="1"/>
  <c r="AE208" i="1" s="1"/>
  <c r="AE209" i="1" s="1"/>
  <c r="AE210" i="1" s="1"/>
  <c r="AE211" i="1" s="1"/>
  <c r="AE212" i="1" s="1"/>
  <c r="AE213" i="1" s="1"/>
  <c r="AE214" i="1" s="1"/>
  <c r="AE215" i="1" s="1"/>
  <c r="AE216" i="1" s="1"/>
  <c r="AE217" i="1" s="1"/>
  <c r="AE218" i="1" s="1"/>
  <c r="AE219" i="1" s="1"/>
  <c r="AE220" i="1" s="1"/>
  <c r="AE221" i="1" s="1"/>
  <c r="AE222" i="1" s="1"/>
  <c r="AE223" i="1" s="1"/>
  <c r="AE224" i="1" s="1"/>
  <c r="AE225" i="1" s="1"/>
  <c r="AE226" i="1" s="1"/>
  <c r="AE227" i="1" s="1"/>
  <c r="AE228" i="1" s="1"/>
  <c r="AE229" i="1" s="1"/>
  <c r="AE230" i="1" s="1"/>
  <c r="AE231" i="1" s="1"/>
  <c r="AE232" i="1" s="1"/>
  <c r="AE233" i="1" s="1"/>
  <c r="AE234" i="1" s="1"/>
  <c r="AE235" i="1" s="1"/>
  <c r="AE236" i="1" s="1"/>
  <c r="AE237" i="1" s="1"/>
  <c r="AE238" i="1" s="1"/>
  <c r="AE239" i="1" s="1"/>
  <c r="AE240" i="1" s="1"/>
  <c r="AE241" i="1" s="1"/>
  <c r="AE242" i="1" s="1"/>
  <c r="AE243" i="1" s="1"/>
  <c r="AE244" i="1" s="1"/>
  <c r="AE245" i="1" s="1"/>
  <c r="AE246" i="1" s="1"/>
  <c r="AE247" i="1" s="1"/>
  <c r="AE248" i="1" s="1"/>
  <c r="AE249" i="1" s="1"/>
  <c r="AE250" i="1" s="1"/>
  <c r="AE251" i="1" s="1"/>
  <c r="AE252" i="1" s="1"/>
  <c r="AE253" i="1" s="1"/>
  <c r="AE254" i="1" s="1"/>
  <c r="AE255" i="1" s="1"/>
  <c r="AE256" i="1" s="1"/>
  <c r="AE257" i="1" s="1"/>
  <c r="AE258" i="1" s="1"/>
  <c r="AE259" i="1" s="1"/>
  <c r="AE260" i="1" s="1"/>
  <c r="AE261" i="1" s="1"/>
  <c r="AE262" i="1" s="1"/>
  <c r="AE263" i="1" s="1"/>
  <c r="AE264" i="1" s="1"/>
  <c r="AE265" i="1" s="1"/>
  <c r="AE266" i="1" s="1"/>
  <c r="AE267" i="1" s="1"/>
  <c r="AE268" i="1" s="1"/>
  <c r="AE269" i="1" s="1"/>
  <c r="AE270" i="1" s="1"/>
  <c r="AE271" i="1" s="1"/>
  <c r="AE272" i="1" s="1"/>
  <c r="AE273" i="1" s="1"/>
  <c r="AE274" i="1" s="1"/>
  <c r="AE275" i="1" s="1"/>
  <c r="AE276" i="1" s="1"/>
  <c r="AE277" i="1" s="1"/>
  <c r="AE278" i="1" s="1"/>
  <c r="AE279" i="1" s="1"/>
  <c r="AE280" i="1" s="1"/>
  <c r="AE281" i="1" s="1"/>
  <c r="AE282" i="1" s="1"/>
  <c r="AE283" i="1" s="1"/>
  <c r="AE284" i="1" s="1"/>
  <c r="AE285" i="1" s="1"/>
  <c r="AE286" i="1" s="1"/>
  <c r="AE287" i="1" s="1"/>
  <c r="AE288" i="1" s="1"/>
  <c r="AE289" i="1" s="1"/>
  <c r="AE290" i="1" s="1"/>
  <c r="AE291" i="1" s="1"/>
  <c r="AE292" i="1" s="1"/>
  <c r="AE293" i="1" s="1"/>
  <c r="AE294" i="1" s="1"/>
  <c r="AE295" i="1" s="1"/>
  <c r="AE296" i="1" s="1"/>
  <c r="AE297" i="1" s="1"/>
  <c r="AE298" i="1" s="1"/>
  <c r="AE299" i="1" s="1"/>
  <c r="AE300" i="1" s="1"/>
  <c r="AE301" i="1" s="1"/>
  <c r="AE302" i="1" s="1"/>
  <c r="AE303" i="1" s="1"/>
  <c r="AE304" i="1" s="1"/>
  <c r="AE305" i="1" s="1"/>
  <c r="AE306" i="1" s="1"/>
  <c r="AE307" i="1" s="1"/>
  <c r="AE308" i="1" s="1"/>
  <c r="AE309" i="1" s="1"/>
  <c r="AE310" i="1" s="1"/>
  <c r="AE311" i="1" s="1"/>
  <c r="AE312" i="1" s="1"/>
  <c r="AE313" i="1" s="1"/>
  <c r="AE314" i="1" s="1"/>
  <c r="AE315" i="1" s="1"/>
  <c r="AE316" i="1" s="1"/>
  <c r="AE317" i="1" s="1"/>
  <c r="AE318" i="1" s="1"/>
  <c r="AE319" i="1" s="1"/>
  <c r="AE320" i="1" s="1"/>
  <c r="AE321" i="1" s="1"/>
  <c r="AE322" i="1" s="1"/>
  <c r="AE323" i="1" s="1"/>
  <c r="AE324" i="1" s="1"/>
  <c r="AE325" i="1" s="1"/>
  <c r="AE326" i="1" s="1"/>
  <c r="AE327" i="1" s="1"/>
  <c r="AE328" i="1" s="1"/>
  <c r="AE329" i="1" s="1"/>
  <c r="AE330" i="1" s="1"/>
  <c r="AE331" i="1" s="1"/>
  <c r="AE332" i="1" s="1"/>
  <c r="AE333" i="1" s="1"/>
  <c r="AE334" i="1" s="1"/>
  <c r="AE335" i="1" s="1"/>
  <c r="AE336" i="1" s="1"/>
  <c r="AE337" i="1" s="1"/>
  <c r="AE338" i="1" s="1"/>
  <c r="AE339" i="1" s="1"/>
  <c r="AE340" i="1" s="1"/>
  <c r="AE341" i="1" s="1"/>
  <c r="AE342" i="1" s="1"/>
  <c r="AE343" i="1" s="1"/>
  <c r="AE344" i="1" s="1"/>
  <c r="AE345" i="1" s="1"/>
  <c r="AE346" i="1" s="1"/>
  <c r="AE347" i="1" s="1"/>
  <c r="AE348" i="1" s="1"/>
  <c r="AE349" i="1" s="1"/>
  <c r="AE350" i="1" s="1"/>
  <c r="AE351" i="1" s="1"/>
  <c r="AE352" i="1" s="1"/>
  <c r="AE353" i="1" s="1"/>
  <c r="AE354" i="1" s="1"/>
  <c r="AE355" i="1" s="1"/>
  <c r="AE356" i="1" s="1"/>
  <c r="AE357" i="1" s="1"/>
  <c r="AE358" i="1" s="1"/>
  <c r="AE359" i="1" s="1"/>
  <c r="AE360" i="1" s="1"/>
  <c r="AE361" i="1" s="1"/>
  <c r="AE362" i="1" s="1"/>
  <c r="AE363" i="1" s="1"/>
  <c r="AE364" i="1" s="1"/>
  <c r="AE365" i="1" s="1"/>
  <c r="AE366" i="1" s="1"/>
  <c r="AE367" i="1" s="1"/>
  <c r="AE368" i="1" s="1"/>
  <c r="AE369" i="1" s="1"/>
  <c r="AE370" i="1" s="1"/>
  <c r="AE371" i="1" s="1"/>
  <c r="AE372" i="1" s="1"/>
  <c r="AE373" i="1" s="1"/>
  <c r="AE374" i="1" s="1"/>
  <c r="AE375" i="1" s="1"/>
  <c r="AE376" i="1" s="1"/>
  <c r="AE377" i="1" s="1"/>
  <c r="AE378" i="1" s="1"/>
  <c r="AE379" i="1" s="1"/>
  <c r="AE380" i="1" s="1"/>
  <c r="AE381" i="1" s="1"/>
  <c r="AE382" i="1" s="1"/>
  <c r="Z11" i="1"/>
  <c r="D13" i="1"/>
  <c r="B13" i="1" s="1"/>
  <c r="K13" i="1" s="1"/>
  <c r="AH382" i="1"/>
  <c r="AF383" i="1" s="1"/>
  <c r="AG383" i="1" s="1"/>
  <c r="B758" i="7"/>
  <c r="B762" i="7" s="1"/>
  <c r="B765" i="7" s="1"/>
  <c r="B756" i="7"/>
  <c r="B172" i="7"/>
  <c r="E12" i="1"/>
  <c r="J12" i="1" s="1"/>
  <c r="F12" i="1"/>
  <c r="S12" i="1" s="1"/>
  <c r="T11" i="1"/>
  <c r="G12" i="1"/>
  <c r="H12" i="1" s="1"/>
  <c r="C11" i="1" s="1"/>
  <c r="Y13" i="1" l="1"/>
  <c r="Z12" i="1"/>
  <c r="D14" i="1"/>
  <c r="B14" i="1" s="1"/>
  <c r="K14" i="1" s="1"/>
  <c r="AE383" i="1"/>
  <c r="AH383" i="1"/>
  <c r="AF384" i="1" s="1"/>
  <c r="AG384" i="1" s="1"/>
  <c r="B770" i="7"/>
  <c r="B774" i="7" s="1"/>
  <c r="B777" i="7" s="1"/>
  <c r="B768" i="7"/>
  <c r="B175" i="7"/>
  <c r="T12" i="1"/>
  <c r="E13" i="1"/>
  <c r="J13" i="1" s="1"/>
  <c r="F13" i="1"/>
  <c r="S13" i="1" s="1"/>
  <c r="G13" i="1"/>
  <c r="H13" i="1" s="1"/>
  <c r="C12" i="1" s="1"/>
  <c r="Y14" i="1" l="1"/>
  <c r="Z13" i="1"/>
  <c r="D15" i="1"/>
  <c r="B15" i="1" s="1"/>
  <c r="K15" i="1" s="1"/>
  <c r="AE384" i="1"/>
  <c r="AH384" i="1"/>
  <c r="AF385" i="1" s="1"/>
  <c r="AG385" i="1" s="1"/>
  <c r="B780" i="7"/>
  <c r="B782" i="7"/>
  <c r="B786" i="7" s="1"/>
  <c r="B789" i="7" s="1"/>
  <c r="T13" i="1"/>
  <c r="E14" i="1"/>
  <c r="J14" i="1" s="1"/>
  <c r="F14" i="1"/>
  <c r="S14" i="1" s="1"/>
  <c r="G14" i="1"/>
  <c r="H14" i="1" s="1"/>
  <c r="C13" i="1" s="1"/>
  <c r="Y15" i="1" l="1"/>
  <c r="Z14" i="1"/>
  <c r="D16" i="1"/>
  <c r="B16" i="1" s="1"/>
  <c r="K16" i="1" s="1"/>
  <c r="AE385" i="1"/>
  <c r="AH385" i="1"/>
  <c r="AF386" i="1" s="1"/>
  <c r="AG386" i="1" s="1"/>
  <c r="B794" i="7"/>
  <c r="B798" i="7" s="1"/>
  <c r="B801" i="7" s="1"/>
  <c r="B792" i="7"/>
  <c r="T14" i="1"/>
  <c r="E15" i="1"/>
  <c r="J15" i="1" s="1"/>
  <c r="F15" i="1"/>
  <c r="S15" i="1" s="1"/>
  <c r="G15" i="1"/>
  <c r="H15" i="1" s="1"/>
  <c r="C14" i="1" s="1"/>
  <c r="Y16" i="1" l="1"/>
  <c r="Z15" i="1"/>
  <c r="D17" i="1"/>
  <c r="B17" i="1" s="1"/>
  <c r="K17" i="1" s="1"/>
  <c r="AE386" i="1"/>
  <c r="AH386" i="1"/>
  <c r="AF387" i="1" s="1"/>
  <c r="AG387" i="1" s="1"/>
  <c r="B804" i="7"/>
  <c r="B806" i="7"/>
  <c r="B810" i="7" s="1"/>
  <c r="B813" i="7" s="1"/>
  <c r="T15" i="1"/>
  <c r="E16" i="1"/>
  <c r="J16" i="1" s="1"/>
  <c r="F16" i="1"/>
  <c r="S16" i="1" s="1"/>
  <c r="G16" i="1"/>
  <c r="H16" i="1" s="1"/>
  <c r="C15" i="1" s="1"/>
  <c r="Y17" i="1" l="1"/>
  <c r="Z16" i="1"/>
  <c r="D18" i="1"/>
  <c r="B18" i="1" s="1"/>
  <c r="K18" i="1" s="1"/>
  <c r="AE387" i="1"/>
  <c r="AH387" i="1"/>
  <c r="AF388" i="1" s="1"/>
  <c r="AG388" i="1" s="1"/>
  <c r="B816" i="7"/>
  <c r="B818" i="7"/>
  <c r="B822" i="7" s="1"/>
  <c r="B825" i="7" s="1"/>
  <c r="T16" i="1"/>
  <c r="E17" i="1"/>
  <c r="J17" i="1" s="1"/>
  <c r="F17" i="1"/>
  <c r="S17" i="1" s="1"/>
  <c r="G17" i="1"/>
  <c r="H17" i="1" s="1"/>
  <c r="C16" i="1" s="1"/>
  <c r="Y18" i="1" l="1"/>
  <c r="Z17" i="1"/>
  <c r="D19" i="1"/>
  <c r="B19" i="1" s="1"/>
  <c r="K19" i="1" s="1"/>
  <c r="AE388" i="1"/>
  <c r="AH388" i="1"/>
  <c r="AF389" i="1" s="1"/>
  <c r="AG389" i="1" s="1"/>
  <c r="B828" i="7"/>
  <c r="B830" i="7"/>
  <c r="B834" i="7" s="1"/>
  <c r="B837" i="7" s="1"/>
  <c r="T17" i="1"/>
  <c r="E18" i="1"/>
  <c r="J18" i="1" s="1"/>
  <c r="F18" i="1"/>
  <c r="S18" i="1" s="1"/>
  <c r="G18" i="1"/>
  <c r="H18" i="1" s="1"/>
  <c r="C17" i="1" s="1"/>
  <c r="Y19" i="1" l="1"/>
  <c r="Z18" i="1"/>
  <c r="D20" i="1"/>
  <c r="B20" i="1" s="1"/>
  <c r="K20" i="1" s="1"/>
  <c r="AE389" i="1"/>
  <c r="AH389" i="1"/>
  <c r="AF390" i="1" s="1"/>
  <c r="AG390" i="1" s="1"/>
  <c r="B842" i="7"/>
  <c r="B846" i="7" s="1"/>
  <c r="B849" i="7" s="1"/>
  <c r="B840" i="7"/>
  <c r="T18" i="1"/>
  <c r="E19" i="1"/>
  <c r="J19" i="1" s="1"/>
  <c r="F19" i="1"/>
  <c r="S19" i="1" s="1"/>
  <c r="G19" i="1"/>
  <c r="H19" i="1" s="1"/>
  <c r="C18" i="1" s="1"/>
  <c r="Y20" i="1" l="1"/>
  <c r="Z19" i="1"/>
  <c r="D21" i="1"/>
  <c r="B21" i="1" s="1"/>
  <c r="K21" i="1" s="1"/>
  <c r="AE390" i="1"/>
  <c r="AH390" i="1"/>
  <c r="AF391" i="1" s="1"/>
  <c r="AG391" i="1" s="1"/>
  <c r="B854" i="7"/>
  <c r="B858" i="7" s="1"/>
  <c r="B861" i="7" s="1"/>
  <c r="B852" i="7"/>
  <c r="T19" i="1"/>
  <c r="E20" i="1"/>
  <c r="J20" i="1" s="1"/>
  <c r="F20" i="1"/>
  <c r="S20" i="1" s="1"/>
  <c r="G20" i="1"/>
  <c r="H20" i="1" s="1"/>
  <c r="C19" i="1" s="1"/>
  <c r="Y21" i="1" l="1"/>
  <c r="Z20" i="1"/>
  <c r="D22" i="1"/>
  <c r="B22" i="1" s="1"/>
  <c r="K22" i="1" s="1"/>
  <c r="AE391" i="1"/>
  <c r="AH391" i="1"/>
  <c r="AF392" i="1" s="1"/>
  <c r="AG392" i="1" s="1"/>
  <c r="B866" i="7"/>
  <c r="B870" i="7" s="1"/>
  <c r="B873" i="7" s="1"/>
  <c r="B864" i="7"/>
  <c r="T20" i="1"/>
  <c r="E21" i="1"/>
  <c r="J21" i="1" s="1"/>
  <c r="F21" i="1"/>
  <c r="S21" i="1" s="1"/>
  <c r="G21" i="1"/>
  <c r="H21" i="1" s="1"/>
  <c r="C20" i="1" s="1"/>
  <c r="Y22" i="1" l="1"/>
  <c r="Z21" i="1"/>
  <c r="D23" i="1"/>
  <c r="B23" i="1" s="1"/>
  <c r="K23" i="1" s="1"/>
  <c r="AE392" i="1"/>
  <c r="AH392" i="1"/>
  <c r="AF393" i="1" s="1"/>
  <c r="AG393" i="1" s="1"/>
  <c r="B876" i="7"/>
  <c r="B878" i="7"/>
  <c r="B882" i="7" s="1"/>
  <c r="B885" i="7" s="1"/>
  <c r="T21" i="1"/>
  <c r="E22" i="1"/>
  <c r="J22" i="1" s="1"/>
  <c r="F22" i="1"/>
  <c r="S22" i="1" s="1"/>
  <c r="G22" i="1"/>
  <c r="H22" i="1" s="1"/>
  <c r="C21" i="1" s="1"/>
  <c r="Y23" i="1" l="1"/>
  <c r="Z22" i="1"/>
  <c r="D24" i="1"/>
  <c r="B24" i="1" s="1"/>
  <c r="K24" i="1" s="1"/>
  <c r="AE393" i="1"/>
  <c r="AH393" i="1"/>
  <c r="AF394" i="1" s="1"/>
  <c r="AG394" i="1" s="1"/>
  <c r="B890" i="7"/>
  <c r="B894" i="7" s="1"/>
  <c r="B897" i="7" s="1"/>
  <c r="B888" i="7"/>
  <c r="T22" i="1"/>
  <c r="E23" i="1"/>
  <c r="J23" i="1" s="1"/>
  <c r="F23" i="1"/>
  <c r="S23" i="1" s="1"/>
  <c r="G23" i="1"/>
  <c r="H23" i="1" s="1"/>
  <c r="C22" i="1" s="1"/>
  <c r="Y24" i="1" l="1"/>
  <c r="Z23" i="1"/>
  <c r="D25" i="1"/>
  <c r="B25" i="1" s="1"/>
  <c r="K25" i="1" s="1"/>
  <c r="AE394" i="1"/>
  <c r="AH394" i="1"/>
  <c r="AF395" i="1" s="1"/>
  <c r="AG395" i="1" s="1"/>
  <c r="B902" i="7"/>
  <c r="B906" i="7" s="1"/>
  <c r="B909" i="7" s="1"/>
  <c r="B900" i="7"/>
  <c r="C23" i="1"/>
  <c r="T23" i="1"/>
  <c r="E24" i="1"/>
  <c r="J24" i="1" s="1"/>
  <c r="F24" i="1"/>
  <c r="S24" i="1" s="1"/>
  <c r="G24" i="1"/>
  <c r="H24" i="1" s="1"/>
  <c r="Y25" i="1" l="1"/>
  <c r="Z24" i="1"/>
  <c r="D26" i="1"/>
  <c r="B26" i="1" s="1"/>
  <c r="K26" i="1" s="1"/>
  <c r="AE395" i="1"/>
  <c r="AH395" i="1"/>
  <c r="AF396" i="1" s="1"/>
  <c r="AG396" i="1" s="1"/>
  <c r="B912" i="7"/>
  <c r="B914" i="7"/>
  <c r="B918" i="7" s="1"/>
  <c r="B921" i="7" s="1"/>
  <c r="C24" i="1"/>
  <c r="T24" i="1"/>
  <c r="E25" i="1"/>
  <c r="J25" i="1" s="1"/>
  <c r="F25" i="1"/>
  <c r="S25" i="1" s="1"/>
  <c r="G25" i="1"/>
  <c r="H25" i="1" s="1"/>
  <c r="Y26" i="1" l="1"/>
  <c r="Z25" i="1"/>
  <c r="D27" i="1"/>
  <c r="B27" i="1" s="1"/>
  <c r="K27" i="1" s="1"/>
  <c r="AE396" i="1"/>
  <c r="AH396" i="1"/>
  <c r="AF397" i="1" s="1"/>
  <c r="AG397" i="1" s="1"/>
  <c r="B924" i="7"/>
  <c r="B926" i="7"/>
  <c r="B930" i="7" s="1"/>
  <c r="B933" i="7" s="1"/>
  <c r="T25" i="1"/>
  <c r="E26" i="1"/>
  <c r="J26" i="1" s="1"/>
  <c r="F26" i="1"/>
  <c r="S26" i="1" s="1"/>
  <c r="G26" i="1"/>
  <c r="H26" i="1" s="1"/>
  <c r="C25" i="1" l="1"/>
  <c r="Y27" i="1"/>
  <c r="Z26" i="1"/>
  <c r="D28" i="1"/>
  <c r="B28" i="1" s="1"/>
  <c r="K28" i="1" s="1"/>
  <c r="AE397" i="1"/>
  <c r="AH397" i="1"/>
  <c r="AF398" i="1" s="1"/>
  <c r="AG398" i="1" s="1"/>
  <c r="B938" i="7"/>
  <c r="B942" i="7" s="1"/>
  <c r="B945" i="7" s="1"/>
  <c r="B936" i="7"/>
  <c r="C26" i="1"/>
  <c r="T26" i="1"/>
  <c r="E27" i="1"/>
  <c r="J27" i="1" s="1"/>
  <c r="F27" i="1"/>
  <c r="S27" i="1" s="1"/>
  <c r="G27" i="1"/>
  <c r="H27" i="1" s="1"/>
  <c r="Y28" i="1" l="1"/>
  <c r="Z27" i="1"/>
  <c r="D29" i="1"/>
  <c r="B29" i="1" s="1"/>
  <c r="K29" i="1" s="1"/>
  <c r="AE398" i="1"/>
  <c r="AH398" i="1"/>
  <c r="AF399" i="1" s="1"/>
  <c r="AG399" i="1" s="1"/>
  <c r="B950" i="7"/>
  <c r="B954" i="7" s="1"/>
  <c r="B957" i="7" s="1"/>
  <c r="B948" i="7"/>
  <c r="C27" i="1"/>
  <c r="T27" i="1"/>
  <c r="E28" i="1"/>
  <c r="J28" i="1" s="1"/>
  <c r="F28" i="1"/>
  <c r="S28" i="1" s="1"/>
  <c r="G28" i="1"/>
  <c r="H28" i="1" s="1"/>
  <c r="Y29" i="1" l="1"/>
  <c r="Z28" i="1"/>
  <c r="D30" i="1"/>
  <c r="B30" i="1" s="1"/>
  <c r="K30" i="1" s="1"/>
  <c r="AE399" i="1"/>
  <c r="AH399" i="1"/>
  <c r="AF400" i="1" s="1"/>
  <c r="AG400" i="1" s="1"/>
  <c r="B960" i="7"/>
  <c r="B962" i="7"/>
  <c r="B966" i="7" s="1"/>
  <c r="B969" i="7" s="1"/>
  <c r="C28" i="1"/>
  <c r="T28" i="1"/>
  <c r="E29" i="1"/>
  <c r="J29" i="1" s="1"/>
  <c r="F29" i="1"/>
  <c r="S29" i="1" s="1"/>
  <c r="G29" i="1"/>
  <c r="H29" i="1" s="1"/>
  <c r="Y30" i="1" l="1"/>
  <c r="Z29" i="1"/>
  <c r="D31" i="1"/>
  <c r="B31" i="1" s="1"/>
  <c r="K31" i="1" s="1"/>
  <c r="AE400" i="1"/>
  <c r="AH400" i="1"/>
  <c r="AF401" i="1" s="1"/>
  <c r="AG401" i="1" s="1"/>
  <c r="B972" i="7"/>
  <c r="B974" i="7"/>
  <c r="B978" i="7" s="1"/>
  <c r="B981" i="7" s="1"/>
  <c r="C29" i="1"/>
  <c r="T29" i="1"/>
  <c r="E30" i="1"/>
  <c r="J30" i="1" s="1"/>
  <c r="F30" i="1"/>
  <c r="S30" i="1" s="1"/>
  <c r="G30" i="1"/>
  <c r="H30" i="1" s="1"/>
  <c r="Y31" i="1" l="1"/>
  <c r="Z30" i="1"/>
  <c r="D32" i="1"/>
  <c r="B32" i="1" s="1"/>
  <c r="K32" i="1" s="1"/>
  <c r="AE401" i="1"/>
  <c r="AH401" i="1"/>
  <c r="AF402" i="1" s="1"/>
  <c r="AG402" i="1" s="1"/>
  <c r="B986" i="7"/>
  <c r="B990" i="7" s="1"/>
  <c r="B993" i="7" s="1"/>
  <c r="B984" i="7"/>
  <c r="C30" i="1"/>
  <c r="T30" i="1"/>
  <c r="E31" i="1"/>
  <c r="J31" i="1" s="1"/>
  <c r="F31" i="1"/>
  <c r="S31" i="1" s="1"/>
  <c r="G31" i="1"/>
  <c r="H31" i="1" s="1"/>
  <c r="Y32" i="1" l="1"/>
  <c r="Z31" i="1"/>
  <c r="D33" i="1"/>
  <c r="B33" i="1" s="1"/>
  <c r="K33" i="1" s="1"/>
  <c r="AE402" i="1"/>
  <c r="AH402" i="1"/>
  <c r="AF403" i="1" s="1"/>
  <c r="AG403" i="1" s="1"/>
  <c r="B998" i="7"/>
  <c r="B1002" i="7" s="1"/>
  <c r="B1005" i="7" s="1"/>
  <c r="B996" i="7"/>
  <c r="C31" i="1"/>
  <c r="T31" i="1"/>
  <c r="E32" i="1"/>
  <c r="J32" i="1" s="1"/>
  <c r="F32" i="1"/>
  <c r="S32" i="1" s="1"/>
  <c r="G32" i="1"/>
  <c r="H32" i="1" s="1"/>
  <c r="Y33" i="1" l="1"/>
  <c r="Z32" i="1"/>
  <c r="D34" i="1"/>
  <c r="B34" i="1" s="1"/>
  <c r="K34" i="1" s="1"/>
  <c r="AE403" i="1"/>
  <c r="AH403" i="1"/>
  <c r="AF404" i="1" s="1"/>
  <c r="AG404" i="1" s="1"/>
  <c r="B1008" i="7"/>
  <c r="B1010" i="7"/>
  <c r="B1014" i="7" s="1"/>
  <c r="B1017" i="7" s="1"/>
  <c r="C32" i="1"/>
  <c r="T32" i="1"/>
  <c r="E33" i="1"/>
  <c r="J33" i="1" s="1"/>
  <c r="F33" i="1"/>
  <c r="S33" i="1" s="1"/>
  <c r="G33" i="1"/>
  <c r="H33" i="1" s="1"/>
  <c r="Y34" i="1" l="1"/>
  <c r="Z33" i="1"/>
  <c r="D35" i="1"/>
  <c r="B35" i="1" s="1"/>
  <c r="K35" i="1" s="1"/>
  <c r="AE404" i="1"/>
  <c r="AH404" i="1"/>
  <c r="AF405" i="1" s="1"/>
  <c r="AG405" i="1" s="1"/>
  <c r="B1020" i="7"/>
  <c r="B1022" i="7"/>
  <c r="B1026" i="7" s="1"/>
  <c r="B1029" i="7" s="1"/>
  <c r="C33" i="1"/>
  <c r="T33" i="1"/>
  <c r="E34" i="1"/>
  <c r="J34" i="1" s="1"/>
  <c r="F34" i="1"/>
  <c r="S34" i="1" s="1"/>
  <c r="G34" i="1"/>
  <c r="H34" i="1" s="1"/>
  <c r="Y35" i="1" l="1"/>
  <c r="Z34" i="1"/>
  <c r="D36" i="1"/>
  <c r="B36" i="1" s="1"/>
  <c r="K36" i="1" s="1"/>
  <c r="AE405" i="1"/>
  <c r="AH405" i="1"/>
  <c r="AF406" i="1" s="1"/>
  <c r="AG406" i="1" s="1"/>
  <c r="B1034" i="7"/>
  <c r="B1038" i="7" s="1"/>
  <c r="B1041" i="7" s="1"/>
  <c r="B1032" i="7"/>
  <c r="C34" i="1"/>
  <c r="T34" i="1"/>
  <c r="E35" i="1"/>
  <c r="J35" i="1" s="1"/>
  <c r="F35" i="1"/>
  <c r="S35" i="1" s="1"/>
  <c r="G35" i="1"/>
  <c r="H35" i="1" s="1"/>
  <c r="Y36" i="1" l="1"/>
  <c r="Z35" i="1"/>
  <c r="D37" i="1"/>
  <c r="B37" i="1" s="1"/>
  <c r="K37" i="1" s="1"/>
  <c r="AE406" i="1"/>
  <c r="AH406" i="1"/>
  <c r="AF407" i="1" s="1"/>
  <c r="AG407" i="1" s="1"/>
  <c r="B1046" i="7"/>
  <c r="B1050" i="7" s="1"/>
  <c r="B1053" i="7" s="1"/>
  <c r="B1044" i="7"/>
  <c r="C35" i="1"/>
  <c r="T35" i="1"/>
  <c r="E36" i="1"/>
  <c r="J36" i="1" s="1"/>
  <c r="F36" i="1"/>
  <c r="S36" i="1" s="1"/>
  <c r="G36" i="1"/>
  <c r="H36" i="1" s="1"/>
  <c r="Y37" i="1" l="1"/>
  <c r="Z36" i="1"/>
  <c r="D38" i="1"/>
  <c r="B38" i="1" s="1"/>
  <c r="K38" i="1" s="1"/>
  <c r="AE407" i="1"/>
  <c r="AH407" i="1"/>
  <c r="AF408" i="1" s="1"/>
  <c r="AG408" i="1" s="1"/>
  <c r="B1058" i="7"/>
  <c r="B1062" i="7" s="1"/>
  <c r="B1065" i="7" s="1"/>
  <c r="B1056" i="7"/>
  <c r="C36" i="1"/>
  <c r="T36" i="1"/>
  <c r="E37" i="1"/>
  <c r="J37" i="1" s="1"/>
  <c r="F37" i="1"/>
  <c r="S37" i="1" s="1"/>
  <c r="G37" i="1"/>
  <c r="H37" i="1" s="1"/>
  <c r="Y38" i="1" l="1"/>
  <c r="Z37" i="1"/>
  <c r="D39" i="1"/>
  <c r="B39" i="1" s="1"/>
  <c r="K39" i="1" s="1"/>
  <c r="AE408" i="1"/>
  <c r="AH408" i="1"/>
  <c r="AF409" i="1" s="1"/>
  <c r="AG409" i="1" s="1"/>
  <c r="B1070" i="7"/>
  <c r="B1074" i="7" s="1"/>
  <c r="B1077" i="7" s="1"/>
  <c r="B1068" i="7"/>
  <c r="C37" i="1"/>
  <c r="T37" i="1"/>
  <c r="E38" i="1"/>
  <c r="J38" i="1" s="1"/>
  <c r="F38" i="1"/>
  <c r="S38" i="1" s="1"/>
  <c r="G38" i="1"/>
  <c r="H38" i="1" s="1"/>
  <c r="Y39" i="1" l="1"/>
  <c r="Z38" i="1"/>
  <c r="D40" i="1"/>
  <c r="B40" i="1" s="1"/>
  <c r="K40" i="1" s="1"/>
  <c r="AE409" i="1"/>
  <c r="AH409" i="1"/>
  <c r="AF410" i="1" s="1"/>
  <c r="AG410" i="1" s="1"/>
  <c r="B1080" i="7"/>
  <c r="B1082" i="7"/>
  <c r="B1086" i="7" s="1"/>
  <c r="B1089" i="7" s="1"/>
  <c r="C38" i="1"/>
  <c r="T38" i="1"/>
  <c r="E39" i="1"/>
  <c r="J39" i="1" s="1"/>
  <c r="F39" i="1"/>
  <c r="S39" i="1" s="1"/>
  <c r="G39" i="1"/>
  <c r="H39" i="1" s="1"/>
  <c r="Y40" i="1" l="1"/>
  <c r="Z39" i="1"/>
  <c r="D41" i="1"/>
  <c r="B41" i="1" s="1"/>
  <c r="K41" i="1" s="1"/>
  <c r="AE410" i="1"/>
  <c r="AH410" i="1"/>
  <c r="AF411" i="1" s="1"/>
  <c r="AG411" i="1" s="1"/>
  <c r="B1092" i="7"/>
  <c r="B1094" i="7"/>
  <c r="B1098" i="7" s="1"/>
  <c r="B1101" i="7" s="1"/>
  <c r="C39" i="1"/>
  <c r="T39" i="1"/>
  <c r="E40" i="1"/>
  <c r="J40" i="1" s="1"/>
  <c r="F40" i="1"/>
  <c r="S40" i="1" s="1"/>
  <c r="G40" i="1"/>
  <c r="H40" i="1" s="1"/>
  <c r="Y41" i="1" l="1"/>
  <c r="Z40" i="1"/>
  <c r="D42" i="1"/>
  <c r="B42" i="1" s="1"/>
  <c r="K42" i="1" s="1"/>
  <c r="AE411" i="1"/>
  <c r="AH411" i="1"/>
  <c r="AF412" i="1" s="1"/>
  <c r="AG412" i="1" s="1"/>
  <c r="B1104" i="7"/>
  <c r="B1106" i="7"/>
  <c r="B1110" i="7" s="1"/>
  <c r="B1113" i="7" s="1"/>
  <c r="C40" i="1"/>
  <c r="T40" i="1"/>
  <c r="E41" i="1"/>
  <c r="J41" i="1" s="1"/>
  <c r="F41" i="1"/>
  <c r="S41" i="1" s="1"/>
  <c r="G41" i="1"/>
  <c r="H41" i="1" s="1"/>
  <c r="Y42" i="1" l="1"/>
  <c r="Z41" i="1"/>
  <c r="D43" i="1"/>
  <c r="B43" i="1" s="1"/>
  <c r="K43" i="1" s="1"/>
  <c r="AE412" i="1"/>
  <c r="AH412" i="1"/>
  <c r="AF413" i="1" s="1"/>
  <c r="AG413" i="1" s="1"/>
  <c r="B1116" i="7"/>
  <c r="B1118" i="7"/>
  <c r="B1122" i="7" s="1"/>
  <c r="B1125" i="7" s="1"/>
  <c r="C41" i="1"/>
  <c r="T41" i="1"/>
  <c r="E42" i="1"/>
  <c r="J42" i="1" s="1"/>
  <c r="F42" i="1"/>
  <c r="S42" i="1" s="1"/>
  <c r="G42" i="1"/>
  <c r="H42" i="1" s="1"/>
  <c r="Y43" i="1" l="1"/>
  <c r="Z42" i="1"/>
  <c r="D44" i="1"/>
  <c r="B44" i="1" s="1"/>
  <c r="K44" i="1" s="1"/>
  <c r="AE413" i="1"/>
  <c r="AH413" i="1"/>
  <c r="AF414" i="1" s="1"/>
  <c r="AG414" i="1" s="1"/>
  <c r="B1128" i="7"/>
  <c r="B1130" i="7"/>
  <c r="B1134" i="7" s="1"/>
  <c r="B1137" i="7" s="1"/>
  <c r="C42" i="1"/>
  <c r="T42" i="1"/>
  <c r="E43" i="1"/>
  <c r="J43" i="1" s="1"/>
  <c r="F43" i="1"/>
  <c r="S43" i="1" s="1"/>
  <c r="G43" i="1"/>
  <c r="H43" i="1" s="1"/>
  <c r="C43" i="1" s="1"/>
  <c r="Y44" i="1" l="1"/>
  <c r="Z43" i="1"/>
  <c r="D45" i="1"/>
  <c r="B45" i="1" s="1"/>
  <c r="K45" i="1" s="1"/>
  <c r="AE414" i="1"/>
  <c r="AH414" i="1"/>
  <c r="AF415" i="1" s="1"/>
  <c r="AG415" i="1" s="1"/>
  <c r="B1140" i="7"/>
  <c r="B1142" i="7"/>
  <c r="B1146" i="7" s="1"/>
  <c r="B1149" i="7" s="1"/>
  <c r="T43" i="1"/>
  <c r="E44" i="1"/>
  <c r="J44" i="1" s="1"/>
  <c r="F44" i="1"/>
  <c r="S44" i="1" s="1"/>
  <c r="G44" i="1"/>
  <c r="H44" i="1" s="1"/>
  <c r="C44" i="1" s="1"/>
  <c r="Y45" i="1" l="1"/>
  <c r="Z44" i="1"/>
  <c r="D46" i="1"/>
  <c r="B46" i="1" s="1"/>
  <c r="K46" i="1" s="1"/>
  <c r="AE415" i="1"/>
  <c r="AH415" i="1"/>
  <c r="AF416" i="1" s="1"/>
  <c r="AG416" i="1" s="1"/>
  <c r="B1152" i="7"/>
  <c r="B1154" i="7"/>
  <c r="B1158" i="7" s="1"/>
  <c r="B1161" i="7" s="1"/>
  <c r="T44" i="1"/>
  <c r="E45" i="1"/>
  <c r="J45" i="1" s="1"/>
  <c r="F45" i="1"/>
  <c r="S45" i="1" s="1"/>
  <c r="G45" i="1"/>
  <c r="H45" i="1" s="1"/>
  <c r="C45" i="1" s="1"/>
  <c r="Y46" i="1" l="1"/>
  <c r="Z45" i="1"/>
  <c r="D47" i="1"/>
  <c r="B47" i="1" s="1"/>
  <c r="K47" i="1" s="1"/>
  <c r="AE416" i="1"/>
  <c r="AH416" i="1"/>
  <c r="AF417" i="1" s="1"/>
  <c r="AG417" i="1" s="1"/>
  <c r="B1164" i="7"/>
  <c r="B1166" i="7"/>
  <c r="B1170" i="7" s="1"/>
  <c r="B1173" i="7" s="1"/>
  <c r="T45" i="1"/>
  <c r="E46" i="1"/>
  <c r="J46" i="1" s="1"/>
  <c r="F46" i="1"/>
  <c r="S46" i="1" s="1"/>
  <c r="G46" i="1"/>
  <c r="H46" i="1" s="1"/>
  <c r="C46" i="1" s="1"/>
  <c r="Y47" i="1" l="1"/>
  <c r="Z46" i="1"/>
  <c r="D48" i="1"/>
  <c r="B48" i="1" s="1"/>
  <c r="K48" i="1" s="1"/>
  <c r="AE417" i="1"/>
  <c r="AH417" i="1"/>
  <c r="AF418" i="1" s="1"/>
  <c r="AG418" i="1" s="1"/>
  <c r="B1178" i="7"/>
  <c r="B1182" i="7" s="1"/>
  <c r="B1185" i="7" s="1"/>
  <c r="B1176" i="7"/>
  <c r="T46" i="1"/>
  <c r="E47" i="1"/>
  <c r="J47" i="1" s="1"/>
  <c r="F47" i="1"/>
  <c r="S47" i="1" s="1"/>
  <c r="G47" i="1"/>
  <c r="H47" i="1" s="1"/>
  <c r="C47" i="1" s="1"/>
  <c r="Y48" i="1" l="1"/>
  <c r="Z47" i="1"/>
  <c r="D49" i="1"/>
  <c r="B49" i="1" s="1"/>
  <c r="K49" i="1" s="1"/>
  <c r="AE418" i="1"/>
  <c r="AH418" i="1"/>
  <c r="AF419" i="1" s="1"/>
  <c r="AG419" i="1" s="1"/>
  <c r="B1190" i="7"/>
  <c r="B1194" i="7" s="1"/>
  <c r="B1197" i="7" s="1"/>
  <c r="B1188" i="7"/>
  <c r="T47" i="1"/>
  <c r="E48" i="1"/>
  <c r="J48" i="1" s="1"/>
  <c r="F48" i="1"/>
  <c r="S48" i="1" s="1"/>
  <c r="G48" i="1"/>
  <c r="H48" i="1" s="1"/>
  <c r="C48" i="1" s="1"/>
  <c r="Y49" i="1" l="1"/>
  <c r="Z48" i="1"/>
  <c r="D50" i="1"/>
  <c r="B50" i="1" s="1"/>
  <c r="K50" i="1" s="1"/>
  <c r="AE419" i="1"/>
  <c r="AH419" i="1"/>
  <c r="AF420" i="1" s="1"/>
  <c r="AG420" i="1" s="1"/>
  <c r="B1202" i="7"/>
  <c r="B1206" i="7" s="1"/>
  <c r="B1209" i="7" s="1"/>
  <c r="B1200" i="7"/>
  <c r="T48" i="1"/>
  <c r="E49" i="1"/>
  <c r="J49" i="1" s="1"/>
  <c r="F49" i="1"/>
  <c r="S49" i="1" s="1"/>
  <c r="G49" i="1"/>
  <c r="H49" i="1" s="1"/>
  <c r="C49" i="1" s="1"/>
  <c r="Y50" i="1" l="1"/>
  <c r="Z49" i="1"/>
  <c r="D51" i="1"/>
  <c r="AE420" i="1"/>
  <c r="AH420" i="1"/>
  <c r="AF421" i="1" s="1"/>
  <c r="AG421" i="1" s="1"/>
  <c r="B1214" i="7"/>
  <c r="B1218" i="7" s="1"/>
  <c r="B1221" i="7" s="1"/>
  <c r="B1212" i="7"/>
  <c r="T49" i="1"/>
  <c r="E50" i="1"/>
  <c r="J50" i="1" s="1"/>
  <c r="F50" i="1"/>
  <c r="S50" i="1" s="1"/>
  <c r="G50" i="1"/>
  <c r="H50" i="1" s="1"/>
  <c r="C50" i="1" s="1"/>
  <c r="Y51" i="1" l="1"/>
  <c r="Z50" i="1"/>
  <c r="D52" i="1"/>
  <c r="B51" i="1"/>
  <c r="K51" i="1" s="1"/>
  <c r="AE421" i="1"/>
  <c r="AH421" i="1"/>
  <c r="AF422" i="1" s="1"/>
  <c r="AG422" i="1" s="1"/>
  <c r="B1224" i="7"/>
  <c r="B1226" i="7"/>
  <c r="B1230" i="7" s="1"/>
  <c r="B1233" i="7" s="1"/>
  <c r="T50" i="1"/>
  <c r="E51" i="1"/>
  <c r="J51" i="1" s="1"/>
  <c r="F51" i="1"/>
  <c r="S51" i="1" s="1"/>
  <c r="G51" i="1"/>
  <c r="H51" i="1" s="1"/>
  <c r="C51" i="1" s="1"/>
  <c r="B52" i="1" l="1"/>
  <c r="K52" i="1" s="1"/>
  <c r="D53" i="1"/>
  <c r="B53" i="1" s="1"/>
  <c r="K53" i="1" s="1"/>
  <c r="Y52" i="1"/>
  <c r="Z51" i="1"/>
  <c r="AE422" i="1"/>
  <c r="AH422" i="1"/>
  <c r="AF423" i="1" s="1"/>
  <c r="AG423" i="1" s="1"/>
  <c r="B1236" i="7"/>
  <c r="B1238" i="7"/>
  <c r="B1242" i="7" s="1"/>
  <c r="B1245" i="7" s="1"/>
  <c r="T51" i="1"/>
  <c r="E52" i="1"/>
  <c r="J52" i="1" s="1"/>
  <c r="F52" i="1"/>
  <c r="S52" i="1" s="1"/>
  <c r="G52" i="1"/>
  <c r="H52" i="1" s="1"/>
  <c r="C52" i="1" s="1"/>
  <c r="D54" i="1" l="1"/>
  <c r="B54" i="1" s="1"/>
  <c r="K54" i="1" s="1"/>
  <c r="Y53" i="1"/>
  <c r="Z52" i="1"/>
  <c r="AE423" i="1"/>
  <c r="AH423" i="1"/>
  <c r="AF424" i="1" s="1"/>
  <c r="AG424" i="1" s="1"/>
  <c r="B1248" i="7"/>
  <c r="B1250" i="7"/>
  <c r="B1254" i="7" s="1"/>
  <c r="B1257" i="7" s="1"/>
  <c r="T52" i="1"/>
  <c r="E53" i="1"/>
  <c r="J53" i="1" s="1"/>
  <c r="F53" i="1"/>
  <c r="S53" i="1" s="1"/>
  <c r="G53" i="1"/>
  <c r="H53" i="1" s="1"/>
  <c r="C53" i="1" s="1"/>
  <c r="D55" i="1" l="1"/>
  <c r="B55" i="1" s="1"/>
  <c r="K55" i="1" s="1"/>
  <c r="Y54" i="1"/>
  <c r="Z53" i="1"/>
  <c r="AE424" i="1"/>
  <c r="AH424" i="1"/>
  <c r="AF425" i="1" s="1"/>
  <c r="AG425" i="1" s="1"/>
  <c r="B1262" i="7"/>
  <c r="B1266" i="7" s="1"/>
  <c r="B1269" i="7" s="1"/>
  <c r="B1260" i="7"/>
  <c r="T53" i="1"/>
  <c r="E54" i="1"/>
  <c r="J54" i="1" s="1"/>
  <c r="F54" i="1"/>
  <c r="S54" i="1" s="1"/>
  <c r="G54" i="1"/>
  <c r="H54" i="1" s="1"/>
  <c r="C54" i="1" s="1"/>
  <c r="D56" i="1" l="1"/>
  <c r="B56" i="1" s="1"/>
  <c r="K56" i="1" s="1"/>
  <c r="Y55" i="1"/>
  <c r="Z54" i="1"/>
  <c r="AE425" i="1"/>
  <c r="AH425" i="1"/>
  <c r="AF426" i="1" s="1"/>
  <c r="AG426" i="1" s="1"/>
  <c r="B1274" i="7"/>
  <c r="B1278" i="7" s="1"/>
  <c r="B1281" i="7" s="1"/>
  <c r="B1272" i="7"/>
  <c r="T54" i="1"/>
  <c r="E55" i="1"/>
  <c r="J55" i="1" s="1"/>
  <c r="F55" i="1"/>
  <c r="S55" i="1" s="1"/>
  <c r="G55" i="1"/>
  <c r="H55" i="1" s="1"/>
  <c r="C55" i="1" s="1"/>
  <c r="D57" i="1" l="1"/>
  <c r="B57" i="1" s="1"/>
  <c r="K57" i="1" s="1"/>
  <c r="Y56" i="1"/>
  <c r="Z55" i="1"/>
  <c r="AE426" i="1"/>
  <c r="AH426" i="1"/>
  <c r="AF427" i="1" s="1"/>
  <c r="AG427" i="1" s="1"/>
  <c r="B1284" i="7"/>
  <c r="B1286" i="7"/>
  <c r="B1290" i="7" s="1"/>
  <c r="B1293" i="7" s="1"/>
  <c r="T55" i="1"/>
  <c r="E56" i="1"/>
  <c r="J56" i="1" s="1"/>
  <c r="F56" i="1"/>
  <c r="S56" i="1" s="1"/>
  <c r="G56" i="1"/>
  <c r="H56" i="1" s="1"/>
  <c r="C56" i="1" s="1"/>
  <c r="D58" i="1" l="1"/>
  <c r="B58" i="1" s="1"/>
  <c r="K58" i="1" s="1"/>
  <c r="Y57" i="1"/>
  <c r="Z56" i="1"/>
  <c r="AE427" i="1"/>
  <c r="AH427" i="1"/>
  <c r="AF428" i="1" s="1"/>
  <c r="AG428" i="1" s="1"/>
  <c r="B1296" i="7"/>
  <c r="B1298" i="7"/>
  <c r="B1302" i="7" s="1"/>
  <c r="B1305" i="7" s="1"/>
  <c r="T56" i="1"/>
  <c r="E57" i="1"/>
  <c r="J57" i="1" s="1"/>
  <c r="F57" i="1"/>
  <c r="S57" i="1" s="1"/>
  <c r="G57" i="1"/>
  <c r="H57" i="1" s="1"/>
  <c r="C57" i="1" s="1"/>
  <c r="D59" i="1" l="1"/>
  <c r="B59" i="1" s="1"/>
  <c r="K59" i="1" s="1"/>
  <c r="Y58" i="1"/>
  <c r="Z57" i="1"/>
  <c r="AE428" i="1"/>
  <c r="AH428" i="1"/>
  <c r="AF429" i="1" s="1"/>
  <c r="AG429" i="1" s="1"/>
  <c r="D60" i="1"/>
  <c r="B60" i="1" s="1"/>
  <c r="K60" i="1" s="1"/>
  <c r="B1308" i="7"/>
  <c r="B1310" i="7"/>
  <c r="B1314" i="7" s="1"/>
  <c r="B1317" i="7" s="1"/>
  <c r="T57" i="1"/>
  <c r="E58" i="1"/>
  <c r="J58" i="1" s="1"/>
  <c r="F58" i="1"/>
  <c r="S58" i="1" s="1"/>
  <c r="G58" i="1"/>
  <c r="H58" i="1" s="1"/>
  <c r="C58" i="1" s="1"/>
  <c r="Y59" i="1" l="1"/>
  <c r="Z58" i="1"/>
  <c r="AE429" i="1"/>
  <c r="AH429" i="1"/>
  <c r="AF430" i="1" s="1"/>
  <c r="AG430" i="1" s="1"/>
  <c r="D61" i="1"/>
  <c r="B61" i="1" s="1"/>
  <c r="K61" i="1" s="1"/>
  <c r="B1320" i="7"/>
  <c r="B1322" i="7"/>
  <c r="B1326" i="7" s="1"/>
  <c r="B1329" i="7" s="1"/>
  <c r="T58" i="1"/>
  <c r="E59" i="1"/>
  <c r="J59" i="1" s="1"/>
  <c r="F59" i="1"/>
  <c r="S59" i="1" s="1"/>
  <c r="G59" i="1"/>
  <c r="H59" i="1" s="1"/>
  <c r="C59" i="1" s="1"/>
  <c r="Y60" i="1" l="1"/>
  <c r="Z59" i="1"/>
  <c r="AE430" i="1"/>
  <c r="AH430" i="1"/>
  <c r="AF431" i="1" s="1"/>
  <c r="AG431" i="1" s="1"/>
  <c r="D62" i="1"/>
  <c r="B62" i="1" s="1"/>
  <c r="K62" i="1" s="1"/>
  <c r="B1334" i="7"/>
  <c r="B1338" i="7" s="1"/>
  <c r="B1341" i="7" s="1"/>
  <c r="B1332" i="7"/>
  <c r="T59" i="1"/>
  <c r="E60" i="1"/>
  <c r="J60" i="1" s="1"/>
  <c r="F60" i="1"/>
  <c r="S60" i="1" s="1"/>
  <c r="G60" i="1"/>
  <c r="H60" i="1" s="1"/>
  <c r="C60" i="1" s="1"/>
  <c r="Y61" i="1" l="1"/>
  <c r="Z60" i="1"/>
  <c r="AE431" i="1"/>
  <c r="AH431" i="1"/>
  <c r="AF432" i="1" s="1"/>
  <c r="AG432" i="1" s="1"/>
  <c r="D63" i="1"/>
  <c r="B63" i="1" s="1"/>
  <c r="K63" i="1" s="1"/>
  <c r="B1346" i="7"/>
  <c r="B1350" i="7" s="1"/>
  <c r="B1353" i="7" s="1"/>
  <c r="B1344" i="7"/>
  <c r="T60" i="1"/>
  <c r="E61" i="1"/>
  <c r="J61" i="1" s="1"/>
  <c r="F61" i="1"/>
  <c r="S61" i="1" s="1"/>
  <c r="G61" i="1"/>
  <c r="H61" i="1" s="1"/>
  <c r="C61" i="1" s="1"/>
  <c r="Y62" i="1" l="1"/>
  <c r="Z61" i="1"/>
  <c r="AE432" i="1"/>
  <c r="AH432" i="1"/>
  <c r="AF433" i="1" s="1"/>
  <c r="AG433" i="1" s="1"/>
  <c r="D64" i="1"/>
  <c r="B64" i="1" s="1"/>
  <c r="K64" i="1" s="1"/>
  <c r="B1358" i="7"/>
  <c r="B1362" i="7" s="1"/>
  <c r="B1365" i="7" s="1"/>
  <c r="B1356" i="7"/>
  <c r="T61" i="1"/>
  <c r="E62" i="1"/>
  <c r="J62" i="1" s="1"/>
  <c r="F62" i="1"/>
  <c r="S62" i="1" s="1"/>
  <c r="G62" i="1"/>
  <c r="H62" i="1" s="1"/>
  <c r="C62" i="1" s="1"/>
  <c r="Y63" i="1" l="1"/>
  <c r="Z62" i="1"/>
  <c r="AE433" i="1"/>
  <c r="AH433" i="1"/>
  <c r="AF434" i="1" s="1"/>
  <c r="AG434" i="1" s="1"/>
  <c r="D65" i="1"/>
  <c r="B65" i="1" s="1"/>
  <c r="K65" i="1" s="1"/>
  <c r="B1368" i="7"/>
  <c r="B1370" i="7"/>
  <c r="B1374" i="7" s="1"/>
  <c r="B1377" i="7" s="1"/>
  <c r="T62" i="1"/>
  <c r="E63" i="1"/>
  <c r="J63" i="1" s="1"/>
  <c r="F63" i="1"/>
  <c r="S63" i="1" s="1"/>
  <c r="G63" i="1"/>
  <c r="H63" i="1" s="1"/>
  <c r="C63" i="1" s="1"/>
  <c r="Y64" i="1" l="1"/>
  <c r="Z63" i="1"/>
  <c r="AE434" i="1"/>
  <c r="AH434" i="1"/>
  <c r="AF435" i="1" s="1"/>
  <c r="AG435" i="1" s="1"/>
  <c r="D66" i="1"/>
  <c r="B66" i="1" s="1"/>
  <c r="K66" i="1" s="1"/>
  <c r="B1382" i="7"/>
  <c r="B1386" i="7" s="1"/>
  <c r="B1389" i="7" s="1"/>
  <c r="B1380" i="7"/>
  <c r="T63" i="1"/>
  <c r="E64" i="1"/>
  <c r="J64" i="1" s="1"/>
  <c r="F64" i="1"/>
  <c r="S64" i="1" s="1"/>
  <c r="G64" i="1"/>
  <c r="H64" i="1" s="1"/>
  <c r="C64" i="1" s="1"/>
  <c r="Y65" i="1" l="1"/>
  <c r="Z64" i="1"/>
  <c r="AE435" i="1"/>
  <c r="AH435" i="1"/>
  <c r="AF436" i="1" s="1"/>
  <c r="AG436" i="1" s="1"/>
  <c r="D67" i="1"/>
  <c r="B67" i="1" s="1"/>
  <c r="K67" i="1" s="1"/>
  <c r="B1392" i="7"/>
  <c r="B1394" i="7"/>
  <c r="B1398" i="7" s="1"/>
  <c r="B1401" i="7" s="1"/>
  <c r="T64" i="1"/>
  <c r="E65" i="1"/>
  <c r="J65" i="1" s="1"/>
  <c r="F65" i="1"/>
  <c r="S65" i="1" s="1"/>
  <c r="G65" i="1"/>
  <c r="H65" i="1" s="1"/>
  <c r="C65" i="1" s="1"/>
  <c r="Y66" i="1" l="1"/>
  <c r="Z65" i="1"/>
  <c r="AE436" i="1"/>
  <c r="AH436" i="1"/>
  <c r="AF437" i="1" s="1"/>
  <c r="AG437" i="1" s="1"/>
  <c r="D68" i="1"/>
  <c r="B68" i="1" s="1"/>
  <c r="K68" i="1" s="1"/>
  <c r="B1406" i="7"/>
  <c r="B1410" i="7" s="1"/>
  <c r="B1413" i="7" s="1"/>
  <c r="B1404" i="7"/>
  <c r="T65" i="1"/>
  <c r="E66" i="1"/>
  <c r="J66" i="1" s="1"/>
  <c r="F66" i="1"/>
  <c r="S66" i="1" s="1"/>
  <c r="G66" i="1"/>
  <c r="H66" i="1" s="1"/>
  <c r="C66" i="1" s="1"/>
  <c r="Y67" i="1" l="1"/>
  <c r="Z66" i="1"/>
  <c r="AE437" i="1"/>
  <c r="AH437" i="1"/>
  <c r="AF438" i="1" s="1"/>
  <c r="AG438" i="1" s="1"/>
  <c r="D69" i="1"/>
  <c r="B69" i="1" s="1"/>
  <c r="K69" i="1" s="1"/>
  <c r="B1416" i="7"/>
  <c r="B1418" i="7"/>
  <c r="B1422" i="7" s="1"/>
  <c r="B1425" i="7" s="1"/>
  <c r="T66" i="1"/>
  <c r="E67" i="1"/>
  <c r="J67" i="1" s="1"/>
  <c r="F67" i="1"/>
  <c r="S67" i="1" s="1"/>
  <c r="G67" i="1"/>
  <c r="H67" i="1" s="1"/>
  <c r="C67" i="1" s="1"/>
  <c r="Y68" i="1" l="1"/>
  <c r="Z67" i="1"/>
  <c r="AE438" i="1"/>
  <c r="AH438" i="1"/>
  <c r="AF439" i="1" s="1"/>
  <c r="AG439" i="1" s="1"/>
  <c r="D70" i="1"/>
  <c r="B70" i="1" s="1"/>
  <c r="K70" i="1" s="1"/>
  <c r="B1428" i="7"/>
  <c r="B1430" i="7"/>
  <c r="B1434" i="7" s="1"/>
  <c r="B1437" i="7" s="1"/>
  <c r="T67" i="1"/>
  <c r="E68" i="1"/>
  <c r="J68" i="1" s="1"/>
  <c r="F68" i="1"/>
  <c r="S68" i="1" s="1"/>
  <c r="G68" i="1"/>
  <c r="H68" i="1" s="1"/>
  <c r="C68" i="1" s="1"/>
  <c r="Y69" i="1" l="1"/>
  <c r="Z68" i="1"/>
  <c r="AE439" i="1"/>
  <c r="AH439" i="1"/>
  <c r="AF440" i="1" s="1"/>
  <c r="AG440" i="1" s="1"/>
  <c r="D71" i="1"/>
  <c r="B71" i="1" s="1"/>
  <c r="K71" i="1" s="1"/>
  <c r="B1442" i="7"/>
  <c r="B1446" i="7" s="1"/>
  <c r="B1449" i="7" s="1"/>
  <c r="B1440" i="7"/>
  <c r="T68" i="1"/>
  <c r="E69" i="1"/>
  <c r="J69" i="1" s="1"/>
  <c r="F69" i="1"/>
  <c r="S69" i="1" s="1"/>
  <c r="G69" i="1"/>
  <c r="H69" i="1" s="1"/>
  <c r="C69" i="1" s="1"/>
  <c r="Y70" i="1" l="1"/>
  <c r="Z69" i="1"/>
  <c r="AE440" i="1"/>
  <c r="AH440" i="1"/>
  <c r="AF441" i="1" s="1"/>
  <c r="AG441" i="1" s="1"/>
  <c r="D72" i="1"/>
  <c r="B72" i="1" s="1"/>
  <c r="K72" i="1" s="1"/>
  <c r="B1454" i="7"/>
  <c r="B1458" i="7" s="1"/>
  <c r="B1461" i="7" s="1"/>
  <c r="B1452" i="7"/>
  <c r="T69" i="1"/>
  <c r="E70" i="1"/>
  <c r="J70" i="1" s="1"/>
  <c r="F70" i="1"/>
  <c r="S70" i="1" s="1"/>
  <c r="G70" i="1"/>
  <c r="H70" i="1" s="1"/>
  <c r="C70" i="1" s="1"/>
  <c r="Y71" i="1" l="1"/>
  <c r="Z70" i="1"/>
  <c r="AE441" i="1"/>
  <c r="AH441" i="1"/>
  <c r="AF442" i="1" s="1"/>
  <c r="AG442" i="1" s="1"/>
  <c r="D73" i="1"/>
  <c r="B73" i="1" s="1"/>
  <c r="K73" i="1" s="1"/>
  <c r="B1464" i="7"/>
  <c r="B1466" i="7"/>
  <c r="B1470" i="7" s="1"/>
  <c r="B1473" i="7" s="1"/>
  <c r="T70" i="1"/>
  <c r="E71" i="1"/>
  <c r="J71" i="1" s="1"/>
  <c r="F71" i="1"/>
  <c r="S71" i="1" s="1"/>
  <c r="G71" i="1"/>
  <c r="H71" i="1" s="1"/>
  <c r="C71" i="1" s="1"/>
  <c r="Y72" i="1" l="1"/>
  <c r="Z71" i="1"/>
  <c r="AE442" i="1"/>
  <c r="AH442" i="1"/>
  <c r="AF443" i="1" s="1"/>
  <c r="AG443" i="1" s="1"/>
  <c r="D74" i="1"/>
  <c r="B74" i="1" s="1"/>
  <c r="K74" i="1" s="1"/>
  <c r="B1476" i="7"/>
  <c r="B1478" i="7"/>
  <c r="B1482" i="7" s="1"/>
  <c r="B1485" i="7" s="1"/>
  <c r="T71" i="1"/>
  <c r="E72" i="1"/>
  <c r="J72" i="1" s="1"/>
  <c r="F72" i="1"/>
  <c r="S72" i="1" s="1"/>
  <c r="G72" i="1"/>
  <c r="H72" i="1" s="1"/>
  <c r="C72" i="1" s="1"/>
  <c r="Y73" i="1" l="1"/>
  <c r="Z72" i="1"/>
  <c r="AE443" i="1"/>
  <c r="AH443" i="1"/>
  <c r="AF444" i="1" s="1"/>
  <c r="AG444" i="1" s="1"/>
  <c r="D75" i="1"/>
  <c r="B75" i="1" s="1"/>
  <c r="K75" i="1" s="1"/>
  <c r="B1488" i="7"/>
  <c r="B1490" i="7"/>
  <c r="B1494" i="7" s="1"/>
  <c r="B1497" i="7" s="1"/>
  <c r="T72" i="1"/>
  <c r="E73" i="1"/>
  <c r="J73" i="1" s="1"/>
  <c r="F73" i="1"/>
  <c r="S73" i="1" s="1"/>
  <c r="G73" i="1"/>
  <c r="H73" i="1" s="1"/>
  <c r="C73" i="1" s="1"/>
  <c r="Y74" i="1" l="1"/>
  <c r="Z73" i="1"/>
  <c r="AE444" i="1"/>
  <c r="AH444" i="1"/>
  <c r="AF445" i="1" s="1"/>
  <c r="AG445" i="1" s="1"/>
  <c r="D76" i="1"/>
  <c r="B76" i="1" s="1"/>
  <c r="K76" i="1" s="1"/>
  <c r="B1502" i="7"/>
  <c r="B1506" i="7" s="1"/>
  <c r="B1509" i="7" s="1"/>
  <c r="B1500" i="7"/>
  <c r="T73" i="1"/>
  <c r="E74" i="1"/>
  <c r="J74" i="1" s="1"/>
  <c r="F74" i="1"/>
  <c r="S74" i="1" s="1"/>
  <c r="G74" i="1"/>
  <c r="H74" i="1" s="1"/>
  <c r="C74" i="1" s="1"/>
  <c r="Y75" i="1" l="1"/>
  <c r="Z74" i="1"/>
  <c r="AE445" i="1"/>
  <c r="AH445" i="1"/>
  <c r="AF446" i="1" s="1"/>
  <c r="AG446" i="1" s="1"/>
  <c r="D77" i="1"/>
  <c r="B77" i="1" s="1"/>
  <c r="K77" i="1" s="1"/>
  <c r="B1512" i="7"/>
  <c r="B1514" i="7"/>
  <c r="B1518" i="7" s="1"/>
  <c r="B1521" i="7" s="1"/>
  <c r="T74" i="1"/>
  <c r="E75" i="1"/>
  <c r="J75" i="1" s="1"/>
  <c r="F75" i="1"/>
  <c r="S75" i="1" s="1"/>
  <c r="G75" i="1"/>
  <c r="H75" i="1" s="1"/>
  <c r="C75" i="1" s="1"/>
  <c r="Y76" i="1" l="1"/>
  <c r="Z75" i="1"/>
  <c r="AE446" i="1"/>
  <c r="AH446" i="1"/>
  <c r="AF447" i="1" s="1"/>
  <c r="AG447" i="1" s="1"/>
  <c r="D78" i="1"/>
  <c r="B78" i="1" s="1"/>
  <c r="K78" i="1" s="1"/>
  <c r="B1526" i="7"/>
  <c r="B1530" i="7" s="1"/>
  <c r="B1533" i="7" s="1"/>
  <c r="B1524" i="7"/>
  <c r="T75" i="1"/>
  <c r="E76" i="1"/>
  <c r="J76" i="1" s="1"/>
  <c r="F76" i="1"/>
  <c r="S76" i="1" s="1"/>
  <c r="G76" i="1"/>
  <c r="H76" i="1" s="1"/>
  <c r="C76" i="1" s="1"/>
  <c r="Y77" i="1" l="1"/>
  <c r="Z76" i="1"/>
  <c r="AE447" i="1"/>
  <c r="AH447" i="1"/>
  <c r="AF448" i="1" s="1"/>
  <c r="AG448" i="1" s="1"/>
  <c r="D79" i="1"/>
  <c r="B79" i="1" s="1"/>
  <c r="K79" i="1" s="1"/>
  <c r="B1536" i="7"/>
  <c r="B1538" i="7"/>
  <c r="B1542" i="7" s="1"/>
  <c r="B1545" i="7" s="1"/>
  <c r="T76" i="1"/>
  <c r="E77" i="1"/>
  <c r="J77" i="1" s="1"/>
  <c r="F77" i="1"/>
  <c r="S77" i="1" s="1"/>
  <c r="G77" i="1"/>
  <c r="H77" i="1" s="1"/>
  <c r="C77" i="1" s="1"/>
  <c r="Y78" i="1" l="1"/>
  <c r="Z77" i="1"/>
  <c r="J1473" i="7"/>
  <c r="J1497" i="7"/>
  <c r="J1521" i="7"/>
  <c r="AE448" i="1"/>
  <c r="J525" i="7" s="1"/>
  <c r="AH448" i="1"/>
  <c r="J321" i="7"/>
  <c r="J261" i="7"/>
  <c r="J225" i="7"/>
  <c r="J273" i="7"/>
  <c r="J309" i="7"/>
  <c r="J189" i="7"/>
  <c r="J297" i="7"/>
  <c r="J333" i="7"/>
  <c r="J357" i="7"/>
  <c r="J369" i="7"/>
  <c r="J76" i="7"/>
  <c r="J405" i="7"/>
  <c r="J417" i="7"/>
  <c r="J429" i="7"/>
  <c r="J441" i="7"/>
  <c r="J100" i="7"/>
  <c r="J112" i="7"/>
  <c r="J124" i="7"/>
  <c r="J136" i="7"/>
  <c r="J148" i="7"/>
  <c r="D80" i="1"/>
  <c r="B80" i="1" s="1"/>
  <c r="K80" i="1" s="1"/>
  <c r="B1550" i="7"/>
  <c r="B1554" i="7" s="1"/>
  <c r="B1557" i="7" s="1"/>
  <c r="B1548" i="7"/>
  <c r="J1545" i="7"/>
  <c r="T77" i="1"/>
  <c r="E78" i="1"/>
  <c r="J78" i="1" s="1"/>
  <c r="F78" i="1"/>
  <c r="S78" i="1" s="1"/>
  <c r="G78" i="1"/>
  <c r="H78" i="1" s="1"/>
  <c r="C78" i="1" s="1"/>
  <c r="Y79" i="1" l="1"/>
  <c r="Z78" i="1"/>
  <c r="J88" i="7"/>
  <c r="O88" i="7" s="1"/>
  <c r="P89" i="7" s="1"/>
  <c r="J345" i="7"/>
  <c r="J52" i="7"/>
  <c r="J64" i="7"/>
  <c r="O64" i="7" s="1"/>
  <c r="P65" i="7" s="1"/>
  <c r="J213" i="7"/>
  <c r="K214" i="7" s="1"/>
  <c r="J393" i="7"/>
  <c r="K394" i="7" s="1"/>
  <c r="J201" i="7"/>
  <c r="J285" i="7"/>
  <c r="J465" i="7"/>
  <c r="J249" i="7"/>
  <c r="J237" i="7"/>
  <c r="J453" i="7"/>
  <c r="K454" i="7" s="1"/>
  <c r="J381" i="7"/>
  <c r="O381" i="7" s="1"/>
  <c r="P382" i="7" s="1"/>
  <c r="J172" i="7"/>
  <c r="K173" i="7" s="1"/>
  <c r="J160" i="7"/>
  <c r="K161" i="7" s="1"/>
  <c r="O525" i="7"/>
  <c r="P526" i="7" s="1"/>
  <c r="K526" i="7"/>
  <c r="J1449" i="7"/>
  <c r="J1329" i="7"/>
  <c r="J1233" i="7"/>
  <c r="J1137" i="7"/>
  <c r="J1029" i="7"/>
  <c r="J945" i="7"/>
  <c r="J825" i="7"/>
  <c r="J753" i="7"/>
  <c r="J657" i="7"/>
  <c r="J561" i="7"/>
  <c r="J1425" i="7"/>
  <c r="J1317" i="7"/>
  <c r="J1221" i="7"/>
  <c r="J1125" i="7"/>
  <c r="J1041" i="7"/>
  <c r="J933" i="7"/>
  <c r="J837" i="7"/>
  <c r="J741" i="7"/>
  <c r="J645" i="7"/>
  <c r="J549" i="7"/>
  <c r="J1401" i="7"/>
  <c r="J1305" i="7"/>
  <c r="J1209" i="7"/>
  <c r="J1101" i="7"/>
  <c r="J1017" i="7"/>
  <c r="J921" i="7"/>
  <c r="J873" i="7"/>
  <c r="J729" i="7"/>
  <c r="J633" i="7"/>
  <c r="J537" i="7"/>
  <c r="J1389" i="7"/>
  <c r="J1293" i="7"/>
  <c r="J1197" i="7"/>
  <c r="J1077" i="7"/>
  <c r="J1005" i="7"/>
  <c r="J909" i="7"/>
  <c r="J813" i="7"/>
  <c r="J717" i="7"/>
  <c r="J621" i="7"/>
  <c r="J1413" i="7"/>
  <c r="J1437" i="7"/>
  <c r="J1461" i="7"/>
  <c r="J1485" i="7"/>
  <c r="J1509" i="7"/>
  <c r="J1533" i="7"/>
  <c r="J1377" i="7"/>
  <c r="J1281" i="7"/>
  <c r="J1185" i="7"/>
  <c r="J1113" i="7"/>
  <c r="J993" i="7"/>
  <c r="J885" i="7"/>
  <c r="J789" i="7"/>
  <c r="J705" i="7"/>
  <c r="J609" i="7"/>
  <c r="J513" i="7"/>
  <c r="O1521" i="7"/>
  <c r="P1522" i="7" s="1"/>
  <c r="K1522" i="7"/>
  <c r="J1365" i="7"/>
  <c r="J1269" i="7"/>
  <c r="J1173" i="7"/>
  <c r="J1053" i="7"/>
  <c r="J981" i="7"/>
  <c r="J897" i="7"/>
  <c r="J801" i="7"/>
  <c r="J693" i="7"/>
  <c r="J597" i="7"/>
  <c r="J501" i="7"/>
  <c r="K1498" i="7"/>
  <c r="O1497" i="7"/>
  <c r="P1498" i="7" s="1"/>
  <c r="J1353" i="7"/>
  <c r="J1257" i="7"/>
  <c r="J1161" i="7"/>
  <c r="J1065" i="7"/>
  <c r="J969" i="7"/>
  <c r="J861" i="7"/>
  <c r="J777" i="7"/>
  <c r="J681" i="7"/>
  <c r="J585" i="7"/>
  <c r="J489" i="7"/>
  <c r="O1473" i="7"/>
  <c r="P1474" i="7" s="1"/>
  <c r="K1474" i="7"/>
  <c r="J1341" i="7"/>
  <c r="J1245" i="7"/>
  <c r="J1149" i="7"/>
  <c r="J1089" i="7"/>
  <c r="J957" i="7"/>
  <c r="J849" i="7"/>
  <c r="J765" i="7"/>
  <c r="J669" i="7"/>
  <c r="J573" i="7"/>
  <c r="J477" i="7"/>
  <c r="K113" i="7"/>
  <c r="O112" i="7"/>
  <c r="P113" i="7" s="1"/>
  <c r="O405" i="7"/>
  <c r="P406" i="7" s="1"/>
  <c r="K406" i="7"/>
  <c r="O100" i="7"/>
  <c r="P101" i="7" s="1"/>
  <c r="K101" i="7"/>
  <c r="K202" i="7"/>
  <c r="O201" i="7"/>
  <c r="P202" i="7" s="1"/>
  <c r="O285" i="7"/>
  <c r="P286" i="7" s="1"/>
  <c r="K286" i="7"/>
  <c r="K466" i="7"/>
  <c r="O465" i="7"/>
  <c r="P466" i="7" s="1"/>
  <c r="K77" i="7"/>
  <c r="O76" i="7"/>
  <c r="P77" i="7" s="1"/>
  <c r="O249" i="7"/>
  <c r="P250" i="7" s="1"/>
  <c r="K250" i="7"/>
  <c r="O237" i="7"/>
  <c r="P238" i="7" s="1"/>
  <c r="K238" i="7"/>
  <c r="O453" i="7"/>
  <c r="P454" i="7" s="1"/>
  <c r="O297" i="7"/>
  <c r="P298" i="7" s="1"/>
  <c r="K298" i="7"/>
  <c r="O225" i="7"/>
  <c r="P226" i="7" s="1"/>
  <c r="K226" i="7"/>
  <c r="O441" i="7"/>
  <c r="P442" i="7" s="1"/>
  <c r="K442" i="7"/>
  <c r="K370" i="7"/>
  <c r="O369" i="7"/>
  <c r="P370" i="7" s="1"/>
  <c r="K190" i="7"/>
  <c r="O189" i="7"/>
  <c r="P190" i="7" s="1"/>
  <c r="K262" i="7"/>
  <c r="O261" i="7"/>
  <c r="P262" i="7" s="1"/>
  <c r="K149" i="7"/>
  <c r="O148" i="7"/>
  <c r="P149" i="7" s="1"/>
  <c r="K430" i="7"/>
  <c r="O429" i="7"/>
  <c r="P430" i="7" s="1"/>
  <c r="O357" i="7"/>
  <c r="P358" i="7" s="1"/>
  <c r="K358" i="7"/>
  <c r="K310" i="7"/>
  <c r="O309" i="7"/>
  <c r="P310" i="7" s="1"/>
  <c r="K322" i="7"/>
  <c r="O321" i="7"/>
  <c r="P322" i="7" s="1"/>
  <c r="O136" i="7"/>
  <c r="P137" i="7" s="1"/>
  <c r="K137" i="7"/>
  <c r="K346" i="7"/>
  <c r="O345" i="7"/>
  <c r="P346" i="7" s="1"/>
  <c r="O124" i="7"/>
  <c r="P125" i="7" s="1"/>
  <c r="K125" i="7"/>
  <c r="O417" i="7"/>
  <c r="P418" i="7" s="1"/>
  <c r="K418" i="7"/>
  <c r="O333" i="7"/>
  <c r="P334" i="7" s="1"/>
  <c r="K334" i="7"/>
  <c r="O273" i="7"/>
  <c r="P274" i="7" s="1"/>
  <c r="K274" i="7"/>
  <c r="D81" i="1"/>
  <c r="B81" i="1" s="1"/>
  <c r="K81" i="1" s="1"/>
  <c r="O1545" i="7"/>
  <c r="P1546" i="7" s="1"/>
  <c r="K1546" i="7"/>
  <c r="B1560" i="7"/>
  <c r="B1562" i="7"/>
  <c r="B1566" i="7" s="1"/>
  <c r="B1569" i="7" s="1"/>
  <c r="J1557" i="7"/>
  <c r="T78" i="1"/>
  <c r="E79" i="1"/>
  <c r="J79" i="1" s="1"/>
  <c r="F79" i="1"/>
  <c r="S79" i="1" s="1"/>
  <c r="G79" i="1"/>
  <c r="H79" i="1" s="1"/>
  <c r="C79" i="1" s="1"/>
  <c r="K89" i="7" l="1"/>
  <c r="O160" i="7"/>
  <c r="P161" i="7" s="1"/>
  <c r="O172" i="7"/>
  <c r="P173" i="7" s="1"/>
  <c r="K65" i="7"/>
  <c r="O213" i="7"/>
  <c r="P214" i="7" s="1"/>
  <c r="Y80" i="1"/>
  <c r="Z79" i="1"/>
  <c r="K382" i="7"/>
  <c r="O393" i="7"/>
  <c r="P394" i="7" s="1"/>
  <c r="O957" i="7"/>
  <c r="P958" i="7" s="1"/>
  <c r="K958" i="7"/>
  <c r="O585" i="7"/>
  <c r="P586" i="7" s="1"/>
  <c r="K586" i="7"/>
  <c r="O1353" i="7"/>
  <c r="P1354" i="7" s="1"/>
  <c r="K1354" i="7"/>
  <c r="K982" i="7"/>
  <c r="O981" i="7"/>
  <c r="P982" i="7" s="1"/>
  <c r="O609" i="7"/>
  <c r="P610" i="7" s="1"/>
  <c r="K610" i="7"/>
  <c r="O1377" i="7"/>
  <c r="P1378" i="7" s="1"/>
  <c r="K1378" i="7"/>
  <c r="O717" i="7"/>
  <c r="P718" i="7" s="1"/>
  <c r="K718" i="7"/>
  <c r="K538" i="7"/>
  <c r="O537" i="7"/>
  <c r="P538" i="7" s="1"/>
  <c r="K1306" i="7"/>
  <c r="O1305" i="7"/>
  <c r="P1306" i="7" s="1"/>
  <c r="O1125" i="7"/>
  <c r="P1126" i="7" s="1"/>
  <c r="K1126" i="7"/>
  <c r="K946" i="7"/>
  <c r="O945" i="7"/>
  <c r="P946" i="7" s="1"/>
  <c r="K1090" i="7"/>
  <c r="O1089" i="7"/>
  <c r="P1090" i="7" s="1"/>
  <c r="O681" i="7"/>
  <c r="P682" i="7" s="1"/>
  <c r="K682" i="7"/>
  <c r="O1053" i="7"/>
  <c r="P1054" i="7" s="1"/>
  <c r="K1054" i="7"/>
  <c r="K706" i="7"/>
  <c r="O705" i="7"/>
  <c r="P706" i="7" s="1"/>
  <c r="O1533" i="7"/>
  <c r="P1534" i="7" s="1"/>
  <c r="K1534" i="7"/>
  <c r="K814" i="7"/>
  <c r="O813" i="7"/>
  <c r="P814" i="7" s="1"/>
  <c r="K634" i="7"/>
  <c r="O633" i="7"/>
  <c r="P634" i="7" s="1"/>
  <c r="K1402" i="7"/>
  <c r="O1401" i="7"/>
  <c r="P1402" i="7" s="1"/>
  <c r="K1222" i="7"/>
  <c r="O1221" i="7"/>
  <c r="P1222" i="7" s="1"/>
  <c r="O1029" i="7"/>
  <c r="P1030" i="7" s="1"/>
  <c r="K1030" i="7"/>
  <c r="O1149" i="7"/>
  <c r="P1150" i="7" s="1"/>
  <c r="K1150" i="7"/>
  <c r="K778" i="7"/>
  <c r="O777" i="7"/>
  <c r="P778" i="7" s="1"/>
  <c r="O1173" i="7"/>
  <c r="P1174" i="7" s="1"/>
  <c r="K1174" i="7"/>
  <c r="O789" i="7"/>
  <c r="P790" i="7" s="1"/>
  <c r="K790" i="7"/>
  <c r="O1509" i="7"/>
  <c r="P1510" i="7" s="1"/>
  <c r="K1510" i="7"/>
  <c r="O909" i="7"/>
  <c r="P910" i="7" s="1"/>
  <c r="K910" i="7"/>
  <c r="K730" i="7"/>
  <c r="O729" i="7"/>
  <c r="P730" i="7" s="1"/>
  <c r="K550" i="7"/>
  <c r="O549" i="7"/>
  <c r="P550" i="7" s="1"/>
  <c r="K1318" i="7"/>
  <c r="O1317" i="7"/>
  <c r="P1318" i="7" s="1"/>
  <c r="K1138" i="7"/>
  <c r="O1137" i="7"/>
  <c r="P1138" i="7" s="1"/>
  <c r="K1246" i="7"/>
  <c r="O1245" i="7"/>
  <c r="P1246" i="7" s="1"/>
  <c r="K862" i="7"/>
  <c r="O861" i="7"/>
  <c r="P862" i="7" s="1"/>
  <c r="O501" i="7"/>
  <c r="P502" i="7" s="1"/>
  <c r="K502" i="7"/>
  <c r="K1270" i="7"/>
  <c r="O1269" i="7"/>
  <c r="P1270" i="7" s="1"/>
  <c r="K886" i="7"/>
  <c r="O885" i="7"/>
  <c r="P886" i="7" s="1"/>
  <c r="O1485" i="7"/>
  <c r="P1486" i="7" s="1"/>
  <c r="K1486" i="7"/>
  <c r="O1005" i="7"/>
  <c r="P1006" i="7" s="1"/>
  <c r="K1006" i="7"/>
  <c r="K874" i="7"/>
  <c r="O873" i="7"/>
  <c r="P874" i="7" s="1"/>
  <c r="O645" i="7"/>
  <c r="P646" i="7" s="1"/>
  <c r="K646" i="7"/>
  <c r="O1425" i="7"/>
  <c r="P1426" i="7" s="1"/>
  <c r="K1426" i="7"/>
  <c r="K1234" i="7"/>
  <c r="O1233" i="7"/>
  <c r="P1234" i="7" s="1"/>
  <c r="K1342" i="7"/>
  <c r="O1341" i="7"/>
  <c r="P1342" i="7" s="1"/>
  <c r="O969" i="7"/>
  <c r="P970" i="7" s="1"/>
  <c r="K970" i="7"/>
  <c r="K598" i="7"/>
  <c r="O597" i="7"/>
  <c r="P598" i="7" s="1"/>
  <c r="O1365" i="7"/>
  <c r="P1366" i="7" s="1"/>
  <c r="K1366" i="7"/>
  <c r="K994" i="7"/>
  <c r="O993" i="7"/>
  <c r="P994" i="7" s="1"/>
  <c r="K1462" i="7"/>
  <c r="O1461" i="7"/>
  <c r="P1462" i="7" s="1"/>
  <c r="K1078" i="7"/>
  <c r="O1077" i="7"/>
  <c r="P1078" i="7" s="1"/>
  <c r="K922" i="7"/>
  <c r="O921" i="7"/>
  <c r="P922" i="7" s="1"/>
  <c r="O741" i="7"/>
  <c r="P742" i="7" s="1"/>
  <c r="K742" i="7"/>
  <c r="K562" i="7"/>
  <c r="O561" i="7"/>
  <c r="P562" i="7" s="1"/>
  <c r="O1329" i="7"/>
  <c r="P1330" i="7" s="1"/>
  <c r="K1330" i="7"/>
  <c r="K478" i="7"/>
  <c r="O477" i="7"/>
  <c r="P478" i="7" s="1"/>
  <c r="K670" i="7"/>
  <c r="O669" i="7"/>
  <c r="P670" i="7" s="1"/>
  <c r="K1066" i="7"/>
  <c r="O1065" i="7"/>
  <c r="P1066" i="7" s="1"/>
  <c r="O693" i="7"/>
  <c r="P694" i="7" s="1"/>
  <c r="K694" i="7"/>
  <c r="O1113" i="7"/>
  <c r="P1114" i="7" s="1"/>
  <c r="K1114" i="7"/>
  <c r="O1437" i="7"/>
  <c r="P1438" i="7" s="1"/>
  <c r="K1438" i="7"/>
  <c r="K1198" i="7"/>
  <c r="O1197" i="7"/>
  <c r="P1198" i="7" s="1"/>
  <c r="K1018" i="7"/>
  <c r="O1017" i="7"/>
  <c r="P1018" i="7" s="1"/>
  <c r="O837" i="7"/>
  <c r="P838" i="7" s="1"/>
  <c r="K838" i="7"/>
  <c r="O657" i="7"/>
  <c r="P658" i="7" s="1"/>
  <c r="K658" i="7"/>
  <c r="K1450" i="7"/>
  <c r="O1449" i="7"/>
  <c r="P1450" i="7" s="1"/>
  <c r="K574" i="7"/>
  <c r="O573" i="7"/>
  <c r="P574" i="7" s="1"/>
  <c r="K766" i="7"/>
  <c r="O765" i="7"/>
  <c r="P766" i="7" s="1"/>
  <c r="K1162" i="7"/>
  <c r="O1161" i="7"/>
  <c r="P1162" i="7" s="1"/>
  <c r="K802" i="7"/>
  <c r="O801" i="7"/>
  <c r="P802" i="7" s="1"/>
  <c r="O1185" i="7"/>
  <c r="P1186" i="7" s="1"/>
  <c r="K1186" i="7"/>
  <c r="K1414" i="7"/>
  <c r="O1413" i="7"/>
  <c r="P1414" i="7" s="1"/>
  <c r="K1294" i="7"/>
  <c r="O1293" i="7"/>
  <c r="P1294" i="7" s="1"/>
  <c r="K1102" i="7"/>
  <c r="O1101" i="7"/>
  <c r="P1102" i="7" s="1"/>
  <c r="O933" i="7"/>
  <c r="P934" i="7" s="1"/>
  <c r="K934" i="7"/>
  <c r="K754" i="7"/>
  <c r="O753" i="7"/>
  <c r="P754" i="7" s="1"/>
  <c r="K850" i="7"/>
  <c r="O849" i="7"/>
  <c r="P850" i="7" s="1"/>
  <c r="O489" i="7"/>
  <c r="P490" i="7" s="1"/>
  <c r="K490" i="7"/>
  <c r="O1257" i="7"/>
  <c r="P1258" i="7" s="1"/>
  <c r="K1258" i="7"/>
  <c r="K898" i="7"/>
  <c r="O897" i="7"/>
  <c r="P898" i="7" s="1"/>
  <c r="O513" i="7"/>
  <c r="P514" i="7" s="1"/>
  <c r="K514" i="7"/>
  <c r="O1281" i="7"/>
  <c r="P1282" i="7" s="1"/>
  <c r="K1282" i="7"/>
  <c r="O621" i="7"/>
  <c r="P622" i="7" s="1"/>
  <c r="K622" i="7"/>
  <c r="K1390" i="7"/>
  <c r="O1389" i="7"/>
  <c r="P1390" i="7" s="1"/>
  <c r="K1210" i="7"/>
  <c r="O1209" i="7"/>
  <c r="P1210" i="7" s="1"/>
  <c r="K1042" i="7"/>
  <c r="O1041" i="7"/>
  <c r="P1042" i="7" s="1"/>
  <c r="K826" i="7"/>
  <c r="O825" i="7"/>
  <c r="P826" i="7" s="1"/>
  <c r="D82" i="1"/>
  <c r="B82" i="1" s="1"/>
  <c r="K82" i="1" s="1"/>
  <c r="O1557" i="7"/>
  <c r="P1558" i="7" s="1"/>
  <c r="K1558" i="7"/>
  <c r="B1572" i="7"/>
  <c r="B1574" i="7"/>
  <c r="B1578" i="7" s="1"/>
  <c r="B1581" i="7" s="1"/>
  <c r="J1569" i="7"/>
  <c r="T79" i="1"/>
  <c r="E80" i="1"/>
  <c r="J80" i="1" s="1"/>
  <c r="F80" i="1"/>
  <c r="S80" i="1" s="1"/>
  <c r="G80" i="1"/>
  <c r="H80" i="1" s="1"/>
  <c r="C80" i="1" s="1"/>
  <c r="Y81" i="1" l="1"/>
  <c r="Z80" i="1"/>
  <c r="D83" i="1"/>
  <c r="B83" i="1" s="1"/>
  <c r="K83" i="1" s="1"/>
  <c r="K1570" i="7"/>
  <c r="O1569" i="7"/>
  <c r="P1570" i="7" s="1"/>
  <c r="B1584" i="7"/>
  <c r="B1586" i="7"/>
  <c r="B1590" i="7" s="1"/>
  <c r="B1593" i="7" s="1"/>
  <c r="J1581" i="7"/>
  <c r="T80" i="1"/>
  <c r="E81" i="1"/>
  <c r="J81" i="1" s="1"/>
  <c r="F81" i="1"/>
  <c r="S81" i="1" s="1"/>
  <c r="G81" i="1"/>
  <c r="H81" i="1" s="1"/>
  <c r="C81" i="1" s="1"/>
  <c r="Y82" i="1" l="1"/>
  <c r="Z81" i="1"/>
  <c r="D84" i="1"/>
  <c r="B84" i="1" s="1"/>
  <c r="K84" i="1" s="1"/>
  <c r="O1581" i="7"/>
  <c r="P1582" i="7" s="1"/>
  <c r="K1582" i="7"/>
  <c r="B1596" i="7"/>
  <c r="B1598" i="7"/>
  <c r="B1602" i="7" s="1"/>
  <c r="B1605" i="7" s="1"/>
  <c r="J1593" i="7"/>
  <c r="T81" i="1"/>
  <c r="E82" i="1"/>
  <c r="J82" i="1" s="1"/>
  <c r="F82" i="1"/>
  <c r="S82" i="1" s="1"/>
  <c r="G82" i="1"/>
  <c r="H82" i="1" s="1"/>
  <c r="C82" i="1" s="1"/>
  <c r="Y83" i="1" l="1"/>
  <c r="Z82" i="1"/>
  <c r="D85" i="1"/>
  <c r="B85" i="1" s="1"/>
  <c r="K85" i="1" s="1"/>
  <c r="K1594" i="7"/>
  <c r="O1593" i="7"/>
  <c r="P1594" i="7" s="1"/>
  <c r="B1608" i="7"/>
  <c r="B1610" i="7"/>
  <c r="B1614" i="7" s="1"/>
  <c r="B1617" i="7" s="1"/>
  <c r="J1605" i="7"/>
  <c r="T82" i="1"/>
  <c r="E83" i="1"/>
  <c r="J83" i="1" s="1"/>
  <c r="F83" i="1"/>
  <c r="S83" i="1" s="1"/>
  <c r="G83" i="1"/>
  <c r="H83" i="1" s="1"/>
  <c r="C83" i="1" s="1"/>
  <c r="Y84" i="1" l="1"/>
  <c r="Z83" i="1"/>
  <c r="D86" i="1"/>
  <c r="B86" i="1" s="1"/>
  <c r="K86" i="1" s="1"/>
  <c r="K1606" i="7"/>
  <c r="O1605" i="7"/>
  <c r="P1606" i="7" s="1"/>
  <c r="B1620" i="7"/>
  <c r="B1622" i="7"/>
  <c r="B1626" i="7" s="1"/>
  <c r="B1629" i="7" s="1"/>
  <c r="J1617" i="7"/>
  <c r="T83" i="1"/>
  <c r="E84" i="1"/>
  <c r="J84" i="1" s="1"/>
  <c r="F84" i="1"/>
  <c r="S84" i="1" s="1"/>
  <c r="G84" i="1"/>
  <c r="H84" i="1" s="1"/>
  <c r="C84" i="1" s="1"/>
  <c r="Y85" i="1" l="1"/>
  <c r="Z84" i="1"/>
  <c r="D87" i="1"/>
  <c r="B87" i="1" s="1"/>
  <c r="K87" i="1" s="1"/>
  <c r="O1617" i="7"/>
  <c r="P1618" i="7" s="1"/>
  <c r="K1618" i="7"/>
  <c r="B1634" i="7"/>
  <c r="B1638" i="7" s="1"/>
  <c r="B1641" i="7" s="1"/>
  <c r="B1632" i="7"/>
  <c r="J1629" i="7"/>
  <c r="T84" i="1"/>
  <c r="E85" i="1"/>
  <c r="J85" i="1" s="1"/>
  <c r="F85" i="1"/>
  <c r="S85" i="1" s="1"/>
  <c r="G85" i="1"/>
  <c r="H85" i="1" s="1"/>
  <c r="C85" i="1" s="1"/>
  <c r="Y86" i="1" l="1"/>
  <c r="Z85" i="1"/>
  <c r="D88" i="1"/>
  <c r="B88" i="1" s="1"/>
  <c r="K88" i="1" s="1"/>
  <c r="O1629" i="7"/>
  <c r="P1630" i="7" s="1"/>
  <c r="K1630" i="7"/>
  <c r="B1646" i="7"/>
  <c r="B1650" i="7" s="1"/>
  <c r="B1653" i="7" s="1"/>
  <c r="B1644" i="7"/>
  <c r="J1641" i="7"/>
  <c r="T85" i="1"/>
  <c r="E86" i="1"/>
  <c r="J86" i="1" s="1"/>
  <c r="F86" i="1"/>
  <c r="S86" i="1" s="1"/>
  <c r="G86" i="1"/>
  <c r="H86" i="1" s="1"/>
  <c r="C86" i="1" s="1"/>
  <c r="Y87" i="1" l="1"/>
  <c r="Z86" i="1"/>
  <c r="D89" i="1"/>
  <c r="B89" i="1" s="1"/>
  <c r="K89" i="1" s="1"/>
  <c r="K1642" i="7"/>
  <c r="O1641" i="7"/>
  <c r="P1642" i="7" s="1"/>
  <c r="B1656" i="7"/>
  <c r="B1658" i="7"/>
  <c r="B1662" i="7" s="1"/>
  <c r="B1665" i="7" s="1"/>
  <c r="J1653" i="7"/>
  <c r="T86" i="1"/>
  <c r="E87" i="1"/>
  <c r="J87" i="1" s="1"/>
  <c r="F87" i="1"/>
  <c r="S87" i="1" s="1"/>
  <c r="G87" i="1"/>
  <c r="H87" i="1" s="1"/>
  <c r="C87" i="1" s="1"/>
  <c r="Y88" i="1" l="1"/>
  <c r="Z87" i="1"/>
  <c r="D90" i="1"/>
  <c r="B90" i="1" s="1"/>
  <c r="K90" i="1" s="1"/>
  <c r="K1654" i="7"/>
  <c r="O1653" i="7"/>
  <c r="P1654" i="7" s="1"/>
  <c r="B1668" i="7"/>
  <c r="B1670" i="7"/>
  <c r="B1674" i="7" s="1"/>
  <c r="B1677" i="7" s="1"/>
  <c r="J1665" i="7"/>
  <c r="T87" i="1"/>
  <c r="E88" i="1"/>
  <c r="J88" i="1" s="1"/>
  <c r="F88" i="1"/>
  <c r="S88" i="1" s="1"/>
  <c r="G88" i="1"/>
  <c r="H88" i="1" s="1"/>
  <c r="C88" i="1" s="1"/>
  <c r="Y89" i="1" l="1"/>
  <c r="Z88" i="1"/>
  <c r="D91" i="1"/>
  <c r="B91" i="1" s="1"/>
  <c r="K91" i="1" s="1"/>
  <c r="K1666" i="7"/>
  <c r="O1665" i="7"/>
  <c r="P1666" i="7" s="1"/>
  <c r="B1682" i="7"/>
  <c r="B1686" i="7" s="1"/>
  <c r="B1689" i="7" s="1"/>
  <c r="B1680" i="7"/>
  <c r="J1677" i="7"/>
  <c r="T88" i="1"/>
  <c r="E89" i="1"/>
  <c r="J89" i="1" s="1"/>
  <c r="F89" i="1"/>
  <c r="S89" i="1" s="1"/>
  <c r="G89" i="1"/>
  <c r="Y90" i="1" l="1"/>
  <c r="Z89" i="1"/>
  <c r="D92" i="1"/>
  <c r="B92" i="1" s="1"/>
  <c r="K92" i="1" s="1"/>
  <c r="O1677" i="7"/>
  <c r="P1678" i="7" s="1"/>
  <c r="K1678" i="7"/>
  <c r="B1692" i="7"/>
  <c r="B1694" i="7"/>
  <c r="B1698" i="7" s="1"/>
  <c r="B1701" i="7" s="1"/>
  <c r="J1689" i="7"/>
  <c r="T89" i="1"/>
  <c r="E90" i="1"/>
  <c r="J90" i="1" s="1"/>
  <c r="F90" i="1"/>
  <c r="S90" i="1" s="1"/>
  <c r="G90" i="1"/>
  <c r="Y91" i="1" l="1"/>
  <c r="Z90" i="1"/>
  <c r="D93" i="1"/>
  <c r="B93" i="1" s="1"/>
  <c r="K93" i="1" s="1"/>
  <c r="K1690" i="7"/>
  <c r="O1689" i="7"/>
  <c r="P1690" i="7" s="1"/>
  <c r="B1704" i="7"/>
  <c r="B1706" i="7"/>
  <c r="B1710" i="7" s="1"/>
  <c r="B1713" i="7" s="1"/>
  <c r="J1701" i="7"/>
  <c r="T90" i="1"/>
  <c r="E91" i="1"/>
  <c r="J91" i="1" s="1"/>
  <c r="F91" i="1"/>
  <c r="S91" i="1" s="1"/>
  <c r="G91" i="1"/>
  <c r="Y92" i="1" l="1"/>
  <c r="Z91" i="1"/>
  <c r="D94" i="1"/>
  <c r="B94" i="1" s="1"/>
  <c r="K94" i="1" s="1"/>
  <c r="K1702" i="7"/>
  <c r="O1701" i="7"/>
  <c r="P1702" i="7" s="1"/>
  <c r="B1718" i="7"/>
  <c r="B1722" i="7" s="1"/>
  <c r="B1725" i="7" s="1"/>
  <c r="B1716" i="7"/>
  <c r="J1713" i="7"/>
  <c r="T91" i="1"/>
  <c r="E92" i="1"/>
  <c r="J92" i="1" s="1"/>
  <c r="F92" i="1"/>
  <c r="S92" i="1" s="1"/>
  <c r="G92" i="1"/>
  <c r="Y93" i="1" l="1"/>
  <c r="Z92" i="1"/>
  <c r="D95" i="1"/>
  <c r="B95" i="1" s="1"/>
  <c r="K95" i="1" s="1"/>
  <c r="O1713" i="7"/>
  <c r="P1714" i="7" s="1"/>
  <c r="K1714" i="7"/>
  <c r="B1730" i="7"/>
  <c r="B1734" i="7" s="1"/>
  <c r="B1737" i="7" s="1"/>
  <c r="B1728" i="7"/>
  <c r="J1725" i="7"/>
  <c r="T92" i="1"/>
  <c r="E93" i="1"/>
  <c r="J93" i="1" s="1"/>
  <c r="F93" i="1"/>
  <c r="S93" i="1" s="1"/>
  <c r="G93" i="1"/>
  <c r="Y94" i="1" l="1"/>
  <c r="Z93" i="1"/>
  <c r="D96" i="1"/>
  <c r="B96" i="1" s="1"/>
  <c r="K96" i="1" s="1"/>
  <c r="K1726" i="7"/>
  <c r="O1725" i="7"/>
  <c r="P1726" i="7" s="1"/>
  <c r="B1740" i="7"/>
  <c r="B1742" i="7"/>
  <c r="B1746" i="7" s="1"/>
  <c r="B1749" i="7" s="1"/>
  <c r="J1737" i="7"/>
  <c r="T93" i="1"/>
  <c r="E94" i="1"/>
  <c r="J94" i="1" s="1"/>
  <c r="F94" i="1"/>
  <c r="S94" i="1" s="1"/>
  <c r="G94" i="1"/>
  <c r="Y95" i="1" l="1"/>
  <c r="Z94" i="1"/>
  <c r="D97" i="1"/>
  <c r="B97" i="1" s="1"/>
  <c r="K97" i="1" s="1"/>
  <c r="O1737" i="7"/>
  <c r="P1738" i="7" s="1"/>
  <c r="K1738" i="7"/>
  <c r="B1752" i="7"/>
  <c r="B1754" i="7"/>
  <c r="B1758" i="7" s="1"/>
  <c r="B1761" i="7" s="1"/>
  <c r="J1749" i="7"/>
  <c r="T94" i="1"/>
  <c r="E95" i="1"/>
  <c r="J95" i="1" s="1"/>
  <c r="F95" i="1"/>
  <c r="S95" i="1" s="1"/>
  <c r="G95" i="1"/>
  <c r="Y96" i="1" l="1"/>
  <c r="Z95" i="1"/>
  <c r="D98" i="1"/>
  <c r="B98" i="1" s="1"/>
  <c r="K98" i="1" s="1"/>
  <c r="K1750" i="7"/>
  <c r="O1749" i="7"/>
  <c r="P1750" i="7" s="1"/>
  <c r="B1766" i="7"/>
  <c r="B1770" i="7" s="1"/>
  <c r="B1773" i="7" s="1"/>
  <c r="B1764" i="7"/>
  <c r="J1761" i="7"/>
  <c r="T95" i="1"/>
  <c r="E96" i="1"/>
  <c r="J96" i="1" s="1"/>
  <c r="F96" i="1"/>
  <c r="S96" i="1" s="1"/>
  <c r="G96" i="1"/>
  <c r="Y97" i="1" l="1"/>
  <c r="Z96" i="1"/>
  <c r="D99" i="1"/>
  <c r="B99" i="1" s="1"/>
  <c r="K99" i="1" s="1"/>
  <c r="O1761" i="7"/>
  <c r="P1762" i="7" s="1"/>
  <c r="K1762" i="7"/>
  <c r="B1776" i="7"/>
  <c r="B1778" i="7"/>
  <c r="B1782" i="7" s="1"/>
  <c r="B1785" i="7" s="1"/>
  <c r="J1773" i="7"/>
  <c r="T96" i="1"/>
  <c r="E97" i="1"/>
  <c r="J97" i="1" s="1"/>
  <c r="F97" i="1"/>
  <c r="S97" i="1" s="1"/>
  <c r="G97" i="1"/>
  <c r="Y98" i="1" l="1"/>
  <c r="Z97" i="1"/>
  <c r="D100" i="1"/>
  <c r="B100" i="1" s="1"/>
  <c r="K100" i="1" s="1"/>
  <c r="K1774" i="7"/>
  <c r="O1773" i="7"/>
  <c r="P1774" i="7" s="1"/>
  <c r="B1788" i="7"/>
  <c r="B1790" i="7"/>
  <c r="B1794" i="7" s="1"/>
  <c r="B1797" i="7" s="1"/>
  <c r="J1785" i="7"/>
  <c r="T97" i="1"/>
  <c r="E98" i="1"/>
  <c r="J98" i="1" s="1"/>
  <c r="F98" i="1"/>
  <c r="S98" i="1" s="1"/>
  <c r="G98" i="1"/>
  <c r="Y99" i="1" l="1"/>
  <c r="Z98" i="1"/>
  <c r="D101" i="1"/>
  <c r="B101" i="1" s="1"/>
  <c r="K101" i="1" s="1"/>
  <c r="O1785" i="7"/>
  <c r="P1786" i="7" s="1"/>
  <c r="K1786" i="7"/>
  <c r="B1802" i="7"/>
  <c r="B1806" i="7" s="1"/>
  <c r="B1809" i="7" s="1"/>
  <c r="B1800" i="7"/>
  <c r="J1797" i="7"/>
  <c r="T98" i="1"/>
  <c r="E99" i="1"/>
  <c r="J99" i="1" s="1"/>
  <c r="F99" i="1"/>
  <c r="S99" i="1" s="1"/>
  <c r="G99" i="1"/>
  <c r="Y100" i="1" l="1"/>
  <c r="Z99" i="1"/>
  <c r="D102" i="1"/>
  <c r="B102" i="1" s="1"/>
  <c r="K102" i="1" s="1"/>
  <c r="K1798" i="7"/>
  <c r="O1797" i="7"/>
  <c r="P1798" i="7" s="1"/>
  <c r="B1812" i="7"/>
  <c r="B1814" i="7"/>
  <c r="B1818" i="7" s="1"/>
  <c r="B1821" i="7" s="1"/>
  <c r="J1809" i="7"/>
  <c r="T99" i="1"/>
  <c r="E100" i="1"/>
  <c r="J100" i="1" s="1"/>
  <c r="F100" i="1"/>
  <c r="S100" i="1" s="1"/>
  <c r="G100" i="1"/>
  <c r="Y101" i="1" l="1"/>
  <c r="Z100" i="1"/>
  <c r="D103" i="1"/>
  <c r="B103" i="1" s="1"/>
  <c r="K103" i="1" s="1"/>
  <c r="K1810" i="7"/>
  <c r="O1809" i="7"/>
  <c r="P1810" i="7" s="1"/>
  <c r="B1826" i="7"/>
  <c r="B1830" i="7" s="1"/>
  <c r="B1833" i="7" s="1"/>
  <c r="B1824" i="7"/>
  <c r="J1821" i="7"/>
  <c r="T100" i="1"/>
  <c r="E101" i="1"/>
  <c r="J101" i="1" s="1"/>
  <c r="F101" i="1"/>
  <c r="S101" i="1" s="1"/>
  <c r="G101" i="1"/>
  <c r="Y102" i="1" l="1"/>
  <c r="Z101" i="1"/>
  <c r="D104" i="1"/>
  <c r="B104" i="1" s="1"/>
  <c r="K104" i="1" s="1"/>
  <c r="K1822" i="7"/>
  <c r="O1821" i="7"/>
  <c r="P1822" i="7" s="1"/>
  <c r="B1838" i="7"/>
  <c r="B1842" i="7" s="1"/>
  <c r="B1845" i="7" s="1"/>
  <c r="B1836" i="7"/>
  <c r="J1833" i="7"/>
  <c r="T101" i="1"/>
  <c r="E102" i="1"/>
  <c r="J102" i="1" s="1"/>
  <c r="F102" i="1"/>
  <c r="S102" i="1" s="1"/>
  <c r="G102" i="1"/>
  <c r="Y103" i="1" l="1"/>
  <c r="Z102" i="1"/>
  <c r="D105" i="1"/>
  <c r="B105" i="1" s="1"/>
  <c r="K105" i="1" s="1"/>
  <c r="O1833" i="7"/>
  <c r="P1834" i="7" s="1"/>
  <c r="K1834" i="7"/>
  <c r="B1848" i="7"/>
  <c r="B1850" i="7"/>
  <c r="B1854" i="7" s="1"/>
  <c r="B1857" i="7" s="1"/>
  <c r="J1845" i="7"/>
  <c r="T102" i="1"/>
  <c r="E103" i="1"/>
  <c r="J103" i="1" s="1"/>
  <c r="F103" i="1"/>
  <c r="S103" i="1" s="1"/>
  <c r="G103" i="1"/>
  <c r="Y104" i="1" l="1"/>
  <c r="Z103" i="1"/>
  <c r="D106" i="1"/>
  <c r="B106" i="1" s="1"/>
  <c r="K106" i="1" s="1"/>
  <c r="O1845" i="7"/>
  <c r="P1846" i="7" s="1"/>
  <c r="K1846" i="7"/>
  <c r="B1862" i="7"/>
  <c r="B1866" i="7" s="1"/>
  <c r="B1869" i="7" s="1"/>
  <c r="B1860" i="7"/>
  <c r="J1857" i="7"/>
  <c r="T103" i="1"/>
  <c r="E104" i="1"/>
  <c r="J104" i="1" s="1"/>
  <c r="F104" i="1"/>
  <c r="S104" i="1" s="1"/>
  <c r="G104" i="1"/>
  <c r="Y105" i="1" l="1"/>
  <c r="Z104" i="1"/>
  <c r="D107" i="1"/>
  <c r="B107" i="1" s="1"/>
  <c r="K107" i="1" s="1"/>
  <c r="K1858" i="7"/>
  <c r="O1857" i="7"/>
  <c r="P1858" i="7" s="1"/>
  <c r="B1872" i="7"/>
  <c r="B1874" i="7"/>
  <c r="B1878" i="7" s="1"/>
  <c r="B1881" i="7" s="1"/>
  <c r="J1869" i="7"/>
  <c r="T104" i="1"/>
  <c r="E105" i="1"/>
  <c r="J105" i="1" s="1"/>
  <c r="F105" i="1"/>
  <c r="S105" i="1" s="1"/>
  <c r="G105" i="1"/>
  <c r="Y106" i="1" l="1"/>
  <c r="Z105" i="1"/>
  <c r="D108" i="1"/>
  <c r="B108" i="1" s="1"/>
  <c r="K108" i="1" s="1"/>
  <c r="K1870" i="7"/>
  <c r="O1869" i="7"/>
  <c r="P1870" i="7" s="1"/>
  <c r="B1886" i="7"/>
  <c r="B1890" i="7" s="1"/>
  <c r="B1893" i="7" s="1"/>
  <c r="B1884" i="7"/>
  <c r="J1881" i="7"/>
  <c r="T105" i="1"/>
  <c r="E106" i="1"/>
  <c r="J106" i="1" s="1"/>
  <c r="F106" i="1"/>
  <c r="S106" i="1" s="1"/>
  <c r="G106" i="1"/>
  <c r="Y107" i="1" l="1"/>
  <c r="Z106" i="1"/>
  <c r="D109" i="1"/>
  <c r="B109" i="1" s="1"/>
  <c r="K109" i="1" s="1"/>
  <c r="O1881" i="7"/>
  <c r="P1882" i="7" s="1"/>
  <c r="K1882" i="7"/>
  <c r="B1896" i="7"/>
  <c r="B1898" i="7"/>
  <c r="B1902" i="7" s="1"/>
  <c r="B1905" i="7" s="1"/>
  <c r="J1893" i="7"/>
  <c r="T106" i="1"/>
  <c r="E107" i="1"/>
  <c r="J107" i="1" s="1"/>
  <c r="F107" i="1"/>
  <c r="S107" i="1" s="1"/>
  <c r="G107" i="1"/>
  <c r="Y108" i="1" l="1"/>
  <c r="Z107" i="1"/>
  <c r="D110" i="1"/>
  <c r="B110" i="1" s="1"/>
  <c r="K110" i="1" s="1"/>
  <c r="O1893" i="7"/>
  <c r="P1894" i="7" s="1"/>
  <c r="K1894" i="7"/>
  <c r="B1910" i="7"/>
  <c r="B1914" i="7" s="1"/>
  <c r="B1917" i="7" s="1"/>
  <c r="B1908" i="7"/>
  <c r="J1905" i="7"/>
  <c r="T107" i="1"/>
  <c r="E108" i="1"/>
  <c r="J108" i="1" s="1"/>
  <c r="F108" i="1"/>
  <c r="S108" i="1" s="1"/>
  <c r="G108" i="1"/>
  <c r="Y109" i="1" l="1"/>
  <c r="Z108" i="1"/>
  <c r="D111" i="1"/>
  <c r="B111" i="1" s="1"/>
  <c r="K111" i="1" s="1"/>
  <c r="O1905" i="7"/>
  <c r="P1906" i="7" s="1"/>
  <c r="K1906" i="7"/>
  <c r="B1922" i="7"/>
  <c r="B1926" i="7" s="1"/>
  <c r="B1929" i="7" s="1"/>
  <c r="B1920" i="7"/>
  <c r="J1917" i="7"/>
  <c r="T108" i="1"/>
  <c r="E109" i="1"/>
  <c r="J109" i="1" s="1"/>
  <c r="F109" i="1"/>
  <c r="S109" i="1" s="1"/>
  <c r="G109" i="1"/>
  <c r="Y110" i="1" l="1"/>
  <c r="Z109" i="1"/>
  <c r="D112" i="1"/>
  <c r="B112" i="1" s="1"/>
  <c r="K112" i="1" s="1"/>
  <c r="K1918" i="7"/>
  <c r="O1917" i="7"/>
  <c r="P1918" i="7" s="1"/>
  <c r="B1934" i="7"/>
  <c r="B1938" i="7" s="1"/>
  <c r="B1941" i="7" s="1"/>
  <c r="B1932" i="7"/>
  <c r="J1929" i="7"/>
  <c r="T109" i="1"/>
  <c r="E110" i="1"/>
  <c r="J110" i="1" s="1"/>
  <c r="F110" i="1"/>
  <c r="S110" i="1" s="1"/>
  <c r="G110" i="1"/>
  <c r="Y111" i="1" l="1"/>
  <c r="Z110" i="1"/>
  <c r="D113" i="1"/>
  <c r="B113" i="1" s="1"/>
  <c r="K113" i="1" s="1"/>
  <c r="O1929" i="7"/>
  <c r="P1930" i="7" s="1"/>
  <c r="K1930" i="7"/>
  <c r="B1946" i="7"/>
  <c r="B1950" i="7" s="1"/>
  <c r="B1953" i="7" s="1"/>
  <c r="B1944" i="7"/>
  <c r="J1941" i="7"/>
  <c r="T110" i="1"/>
  <c r="E111" i="1"/>
  <c r="J111" i="1" s="1"/>
  <c r="F111" i="1"/>
  <c r="S111" i="1" s="1"/>
  <c r="G111" i="1"/>
  <c r="Y112" i="1" l="1"/>
  <c r="Z111" i="1"/>
  <c r="D114" i="1"/>
  <c r="B114" i="1" s="1"/>
  <c r="K114" i="1" s="1"/>
  <c r="K1942" i="7"/>
  <c r="O1941" i="7"/>
  <c r="P1942" i="7" s="1"/>
  <c r="B1956" i="7"/>
  <c r="B1958" i="7"/>
  <c r="B1962" i="7" s="1"/>
  <c r="B1965" i="7" s="1"/>
  <c r="J1953" i="7"/>
  <c r="T111" i="1"/>
  <c r="E112" i="1"/>
  <c r="J112" i="1" s="1"/>
  <c r="F112" i="1"/>
  <c r="S112" i="1" s="1"/>
  <c r="G112" i="1"/>
  <c r="Y113" i="1" l="1"/>
  <c r="Z112" i="1"/>
  <c r="D115" i="1"/>
  <c r="B115" i="1" s="1"/>
  <c r="K115" i="1" s="1"/>
  <c r="K1954" i="7"/>
  <c r="O1953" i="7"/>
  <c r="P1954" i="7" s="1"/>
  <c r="B1968" i="7"/>
  <c r="B1970" i="7"/>
  <c r="B1974" i="7" s="1"/>
  <c r="B1977" i="7" s="1"/>
  <c r="J1965" i="7"/>
  <c r="T112" i="1"/>
  <c r="E113" i="1"/>
  <c r="J113" i="1" s="1"/>
  <c r="F113" i="1"/>
  <c r="S113" i="1" s="1"/>
  <c r="G113" i="1"/>
  <c r="Y114" i="1" l="1"/>
  <c r="Z113" i="1"/>
  <c r="D116" i="1"/>
  <c r="B116" i="1" s="1"/>
  <c r="K116" i="1" s="1"/>
  <c r="K1966" i="7"/>
  <c r="O1965" i="7"/>
  <c r="P1966" i="7" s="1"/>
  <c r="B1982" i="7"/>
  <c r="B1986" i="7" s="1"/>
  <c r="B1989" i="7" s="1"/>
  <c r="B1980" i="7"/>
  <c r="J1977" i="7"/>
  <c r="T113" i="1"/>
  <c r="E114" i="1"/>
  <c r="J114" i="1" s="1"/>
  <c r="F114" i="1"/>
  <c r="S114" i="1" s="1"/>
  <c r="G114" i="1"/>
  <c r="Y115" i="1" l="1"/>
  <c r="Z114" i="1"/>
  <c r="D117" i="1"/>
  <c r="B117" i="1" s="1"/>
  <c r="K117" i="1" s="1"/>
  <c r="K1978" i="7"/>
  <c r="O1977" i="7"/>
  <c r="P1978" i="7" s="1"/>
  <c r="B1994" i="7"/>
  <c r="B1998" i="7" s="1"/>
  <c r="B2001" i="7" s="1"/>
  <c r="B1992" i="7"/>
  <c r="J1989" i="7"/>
  <c r="T114" i="1"/>
  <c r="E115" i="1"/>
  <c r="J115" i="1" s="1"/>
  <c r="F115" i="1"/>
  <c r="S115" i="1" s="1"/>
  <c r="G115" i="1"/>
  <c r="Y116" i="1" l="1"/>
  <c r="Z115" i="1"/>
  <c r="D118" i="1"/>
  <c r="B118" i="1" s="1"/>
  <c r="K118" i="1" s="1"/>
  <c r="O1989" i="7"/>
  <c r="P1990" i="7" s="1"/>
  <c r="K1990" i="7"/>
  <c r="B2006" i="7"/>
  <c r="B2010" i="7" s="1"/>
  <c r="B2013" i="7" s="1"/>
  <c r="B2004" i="7"/>
  <c r="J2001" i="7"/>
  <c r="T115" i="1"/>
  <c r="E116" i="1"/>
  <c r="J116" i="1" s="1"/>
  <c r="F116" i="1"/>
  <c r="S116" i="1" s="1"/>
  <c r="G116" i="1"/>
  <c r="Y117" i="1" l="1"/>
  <c r="Z116" i="1"/>
  <c r="D119" i="1"/>
  <c r="B119" i="1" s="1"/>
  <c r="K119" i="1" s="1"/>
  <c r="O2001" i="7"/>
  <c r="P2002" i="7" s="1"/>
  <c r="K2002" i="7"/>
  <c r="B2018" i="7"/>
  <c r="B2022" i="7" s="1"/>
  <c r="B2025" i="7" s="1"/>
  <c r="B2016" i="7"/>
  <c r="J2013" i="7"/>
  <c r="T116" i="1"/>
  <c r="E117" i="1"/>
  <c r="J117" i="1" s="1"/>
  <c r="F117" i="1"/>
  <c r="S117" i="1" s="1"/>
  <c r="G117" i="1"/>
  <c r="Y118" i="1" l="1"/>
  <c r="Z117" i="1"/>
  <c r="D120" i="1"/>
  <c r="B120" i="1" s="1"/>
  <c r="K120" i="1" s="1"/>
  <c r="K2014" i="7"/>
  <c r="O2013" i="7"/>
  <c r="P2014" i="7" s="1"/>
  <c r="B2030" i="7"/>
  <c r="B2034" i="7" s="1"/>
  <c r="B2037" i="7" s="1"/>
  <c r="B2028" i="7"/>
  <c r="J2025" i="7"/>
  <c r="T117" i="1"/>
  <c r="E118" i="1"/>
  <c r="J118" i="1" s="1"/>
  <c r="F118" i="1"/>
  <c r="S118" i="1" s="1"/>
  <c r="G118" i="1"/>
  <c r="Y119" i="1" l="1"/>
  <c r="Z118" i="1"/>
  <c r="D121" i="1"/>
  <c r="B121" i="1" s="1"/>
  <c r="K121" i="1" s="1"/>
  <c r="K2026" i="7"/>
  <c r="O2025" i="7"/>
  <c r="P2026" i="7" s="1"/>
  <c r="B2040" i="7"/>
  <c r="B2042" i="7"/>
  <c r="B2046" i="7" s="1"/>
  <c r="B2049" i="7" s="1"/>
  <c r="J2037" i="7"/>
  <c r="T118" i="1"/>
  <c r="E119" i="1"/>
  <c r="J119" i="1" s="1"/>
  <c r="F119" i="1"/>
  <c r="S119" i="1" s="1"/>
  <c r="G119" i="1"/>
  <c r="Y120" i="1" l="1"/>
  <c r="Z119" i="1"/>
  <c r="D122" i="1"/>
  <c r="B122" i="1" s="1"/>
  <c r="K122" i="1" s="1"/>
  <c r="O2037" i="7"/>
  <c r="P2038" i="7" s="1"/>
  <c r="K2038" i="7"/>
  <c r="B2054" i="7"/>
  <c r="B2058" i="7" s="1"/>
  <c r="B2061" i="7" s="1"/>
  <c r="B2052" i="7"/>
  <c r="J2049" i="7"/>
  <c r="T119" i="1"/>
  <c r="E120" i="1"/>
  <c r="J120" i="1" s="1"/>
  <c r="F120" i="1"/>
  <c r="S120" i="1" s="1"/>
  <c r="G120" i="1"/>
  <c r="Y121" i="1" l="1"/>
  <c r="Z120" i="1"/>
  <c r="D123" i="1"/>
  <c r="B123" i="1" s="1"/>
  <c r="K123" i="1" s="1"/>
  <c r="K2050" i="7"/>
  <c r="O2049" i="7"/>
  <c r="P2050" i="7" s="1"/>
  <c r="B2064" i="7"/>
  <c r="B2066" i="7"/>
  <c r="B2070" i="7" s="1"/>
  <c r="B2073" i="7" s="1"/>
  <c r="J2061" i="7"/>
  <c r="T120" i="1"/>
  <c r="E121" i="1"/>
  <c r="J121" i="1" s="1"/>
  <c r="F121" i="1"/>
  <c r="S121" i="1" s="1"/>
  <c r="G121" i="1"/>
  <c r="Y122" i="1" l="1"/>
  <c r="Z121" i="1"/>
  <c r="D124" i="1"/>
  <c r="B124" i="1" s="1"/>
  <c r="K124" i="1" s="1"/>
  <c r="K2062" i="7"/>
  <c r="O2061" i="7"/>
  <c r="P2062" i="7" s="1"/>
  <c r="B2078" i="7"/>
  <c r="B2082" i="7" s="1"/>
  <c r="B2085" i="7" s="1"/>
  <c r="B2076" i="7"/>
  <c r="J2073" i="7"/>
  <c r="T121" i="1"/>
  <c r="E122" i="1"/>
  <c r="J122" i="1" s="1"/>
  <c r="F122" i="1"/>
  <c r="S122" i="1" s="1"/>
  <c r="G122" i="1"/>
  <c r="Y123" i="1" l="1"/>
  <c r="Z122" i="1"/>
  <c r="D125" i="1"/>
  <c r="B125" i="1" s="1"/>
  <c r="K125" i="1" s="1"/>
  <c r="O2073" i="7"/>
  <c r="P2074" i="7" s="1"/>
  <c r="K2074" i="7"/>
  <c r="B2090" i="7"/>
  <c r="B2094" i="7" s="1"/>
  <c r="B2097" i="7" s="1"/>
  <c r="B2088" i="7"/>
  <c r="J2085" i="7"/>
  <c r="T122" i="1"/>
  <c r="E123" i="1"/>
  <c r="J123" i="1" s="1"/>
  <c r="F123" i="1"/>
  <c r="S123" i="1" s="1"/>
  <c r="G123" i="1"/>
  <c r="Y124" i="1" l="1"/>
  <c r="Z123" i="1"/>
  <c r="D126" i="1"/>
  <c r="B126" i="1" s="1"/>
  <c r="K126" i="1" s="1"/>
  <c r="O2085" i="7"/>
  <c r="P2086" i="7" s="1"/>
  <c r="K2086" i="7"/>
  <c r="B2100" i="7"/>
  <c r="B2102" i="7"/>
  <c r="B2106" i="7" s="1"/>
  <c r="B2109" i="7" s="1"/>
  <c r="J2097" i="7"/>
  <c r="T123" i="1"/>
  <c r="E124" i="1"/>
  <c r="J124" i="1" s="1"/>
  <c r="F124" i="1"/>
  <c r="S124" i="1" s="1"/>
  <c r="G124" i="1"/>
  <c r="Y125" i="1" l="1"/>
  <c r="Z124" i="1"/>
  <c r="D127" i="1"/>
  <c r="B127" i="1" s="1"/>
  <c r="K127" i="1" s="1"/>
  <c r="K2098" i="7"/>
  <c r="O2097" i="7"/>
  <c r="P2098" i="7" s="1"/>
  <c r="B2112" i="7"/>
  <c r="B2114" i="7"/>
  <c r="B2118" i="7" s="1"/>
  <c r="B2121" i="7" s="1"/>
  <c r="J2109" i="7"/>
  <c r="T124" i="1"/>
  <c r="E125" i="1"/>
  <c r="J125" i="1" s="1"/>
  <c r="F125" i="1"/>
  <c r="S125" i="1" s="1"/>
  <c r="G125" i="1"/>
  <c r="Y126" i="1" l="1"/>
  <c r="Z125" i="1"/>
  <c r="D128" i="1"/>
  <c r="B128" i="1" s="1"/>
  <c r="K128" i="1" s="1"/>
  <c r="K2110" i="7"/>
  <c r="O2109" i="7"/>
  <c r="P2110" i="7" s="1"/>
  <c r="B2126" i="7"/>
  <c r="B2130" i="7" s="1"/>
  <c r="B2133" i="7" s="1"/>
  <c r="B2124" i="7"/>
  <c r="J2121" i="7"/>
  <c r="T125" i="1"/>
  <c r="E126" i="1"/>
  <c r="J126" i="1" s="1"/>
  <c r="F126" i="1"/>
  <c r="S126" i="1" s="1"/>
  <c r="G126" i="1"/>
  <c r="Y127" i="1" l="1"/>
  <c r="Z126" i="1"/>
  <c r="D129" i="1"/>
  <c r="B129" i="1" s="1"/>
  <c r="K129" i="1" s="1"/>
  <c r="O2121" i="7"/>
  <c r="P2122" i="7" s="1"/>
  <c r="K2122" i="7"/>
  <c r="B2138" i="7"/>
  <c r="B2142" i="7" s="1"/>
  <c r="B2145" i="7" s="1"/>
  <c r="B2136" i="7"/>
  <c r="J2133" i="7"/>
  <c r="T126" i="1"/>
  <c r="E127" i="1"/>
  <c r="J127" i="1" s="1"/>
  <c r="F127" i="1"/>
  <c r="S127" i="1" s="1"/>
  <c r="G127" i="1"/>
  <c r="Y128" i="1" l="1"/>
  <c r="Z127" i="1"/>
  <c r="D130" i="1"/>
  <c r="B130" i="1" s="1"/>
  <c r="K130" i="1" s="1"/>
  <c r="K2134" i="7"/>
  <c r="O2133" i="7"/>
  <c r="P2134" i="7" s="1"/>
  <c r="B2150" i="7"/>
  <c r="B2154" i="7" s="1"/>
  <c r="B2157" i="7" s="1"/>
  <c r="B2148" i="7"/>
  <c r="J2145" i="7"/>
  <c r="T127" i="1"/>
  <c r="E128" i="1"/>
  <c r="J128" i="1" s="1"/>
  <c r="F128" i="1"/>
  <c r="S128" i="1" s="1"/>
  <c r="G128" i="1"/>
  <c r="Y129" i="1" l="1"/>
  <c r="Z128" i="1"/>
  <c r="D131" i="1"/>
  <c r="B131" i="1" s="1"/>
  <c r="K131" i="1" s="1"/>
  <c r="O2145" i="7"/>
  <c r="P2146" i="7" s="1"/>
  <c r="K2146" i="7"/>
  <c r="B2160" i="7"/>
  <c r="B2162" i="7"/>
  <c r="B2166" i="7" s="1"/>
  <c r="B2169" i="7" s="1"/>
  <c r="J2157" i="7"/>
  <c r="T128" i="1"/>
  <c r="E129" i="1"/>
  <c r="J129" i="1" s="1"/>
  <c r="F129" i="1"/>
  <c r="S129" i="1" s="1"/>
  <c r="G129" i="1"/>
  <c r="Y130" i="1" l="1"/>
  <c r="Z129" i="1"/>
  <c r="D132" i="1"/>
  <c r="B132" i="1" s="1"/>
  <c r="K132" i="1" s="1"/>
  <c r="K2158" i="7"/>
  <c r="O2157" i="7"/>
  <c r="P2158" i="7" s="1"/>
  <c r="B2174" i="7"/>
  <c r="B2178" i="7" s="1"/>
  <c r="B2181" i="7" s="1"/>
  <c r="B2172" i="7"/>
  <c r="J2169" i="7"/>
  <c r="T129" i="1"/>
  <c r="E130" i="1"/>
  <c r="J130" i="1" s="1"/>
  <c r="F130" i="1"/>
  <c r="S130" i="1" s="1"/>
  <c r="G130" i="1"/>
  <c r="Y131" i="1" l="1"/>
  <c r="Z130" i="1"/>
  <c r="D133" i="1"/>
  <c r="B133" i="1" s="1"/>
  <c r="K133" i="1" s="1"/>
  <c r="K2170" i="7"/>
  <c r="O2169" i="7"/>
  <c r="P2170" i="7" s="1"/>
  <c r="B2184" i="7"/>
  <c r="B2186" i="7"/>
  <c r="B2190" i="7" s="1"/>
  <c r="B2193" i="7" s="1"/>
  <c r="J2181" i="7"/>
  <c r="T130" i="1"/>
  <c r="E131" i="1"/>
  <c r="J131" i="1" s="1"/>
  <c r="F131" i="1"/>
  <c r="S131" i="1" s="1"/>
  <c r="G131" i="1"/>
  <c r="Y132" i="1" l="1"/>
  <c r="Z131" i="1"/>
  <c r="D134" i="1"/>
  <c r="B134" i="1" s="1"/>
  <c r="K134" i="1" s="1"/>
  <c r="K2182" i="7"/>
  <c r="O2181" i="7"/>
  <c r="P2182" i="7" s="1"/>
  <c r="B2198" i="7"/>
  <c r="B2202" i="7" s="1"/>
  <c r="B2205" i="7" s="1"/>
  <c r="B2196" i="7"/>
  <c r="J2193" i="7"/>
  <c r="T131" i="1"/>
  <c r="E132" i="1"/>
  <c r="J132" i="1" s="1"/>
  <c r="F132" i="1"/>
  <c r="S132" i="1" s="1"/>
  <c r="G132" i="1"/>
  <c r="Y133" i="1" l="1"/>
  <c r="Z132" i="1"/>
  <c r="D135" i="1"/>
  <c r="B135" i="1" s="1"/>
  <c r="K135" i="1" s="1"/>
  <c r="K2194" i="7"/>
  <c r="O2193" i="7"/>
  <c r="P2194" i="7" s="1"/>
  <c r="B2210" i="7"/>
  <c r="B2214" i="7" s="1"/>
  <c r="B2217" i="7" s="1"/>
  <c r="B2208" i="7"/>
  <c r="J2205" i="7"/>
  <c r="T132" i="1"/>
  <c r="E133" i="1"/>
  <c r="J133" i="1" s="1"/>
  <c r="F133" i="1"/>
  <c r="S133" i="1" s="1"/>
  <c r="G133" i="1"/>
  <c r="F134" i="1"/>
  <c r="S134" i="1" s="1"/>
  <c r="Y134" i="1" l="1"/>
  <c r="Z133" i="1"/>
  <c r="D136" i="1"/>
  <c r="B136" i="1" s="1"/>
  <c r="K136" i="1" s="1"/>
  <c r="K2206" i="7"/>
  <c r="O2205" i="7"/>
  <c r="P2206" i="7" s="1"/>
  <c r="B2220" i="7"/>
  <c r="B2222" i="7"/>
  <c r="B2226" i="7" s="1"/>
  <c r="B2229" i="7" s="1"/>
  <c r="J2217" i="7"/>
  <c r="T133" i="1"/>
  <c r="T134" i="1"/>
  <c r="E134" i="1"/>
  <c r="J134" i="1" s="1"/>
  <c r="G134" i="1"/>
  <c r="Y135" i="1" l="1"/>
  <c r="Z134" i="1"/>
  <c r="D137" i="1"/>
  <c r="B137" i="1" s="1"/>
  <c r="K137" i="1" s="1"/>
  <c r="K2218" i="7"/>
  <c r="O2217" i="7"/>
  <c r="P2218" i="7" s="1"/>
  <c r="B2234" i="7"/>
  <c r="B2238" i="7" s="1"/>
  <c r="B2241" i="7" s="1"/>
  <c r="B2232" i="7"/>
  <c r="J2229" i="7"/>
  <c r="E135" i="1"/>
  <c r="J135" i="1" s="1"/>
  <c r="F135" i="1"/>
  <c r="S135" i="1" s="1"/>
  <c r="G135" i="1"/>
  <c r="Y136" i="1" l="1"/>
  <c r="Z135" i="1"/>
  <c r="D138" i="1"/>
  <c r="B138" i="1" s="1"/>
  <c r="K138" i="1" s="1"/>
  <c r="O2229" i="7"/>
  <c r="P2230" i="7" s="1"/>
  <c r="K2230" i="7"/>
  <c r="B2246" i="7"/>
  <c r="B2250" i="7" s="1"/>
  <c r="B2253" i="7" s="1"/>
  <c r="B2244" i="7"/>
  <c r="J2241" i="7"/>
  <c r="E136" i="1"/>
  <c r="J136" i="1" s="1"/>
  <c r="F136" i="1"/>
  <c r="S136" i="1" s="1"/>
  <c r="T135" i="1"/>
  <c r="G136" i="1"/>
  <c r="Y137" i="1" l="1"/>
  <c r="Z136" i="1"/>
  <c r="D139" i="1"/>
  <c r="B139" i="1" s="1"/>
  <c r="K139" i="1" s="1"/>
  <c r="O2241" i="7"/>
  <c r="P2242" i="7" s="1"/>
  <c r="K2242" i="7"/>
  <c r="B2258" i="7"/>
  <c r="B2262" i="7" s="1"/>
  <c r="B2265" i="7" s="1"/>
  <c r="B2256" i="7"/>
  <c r="J2253" i="7"/>
  <c r="T136" i="1"/>
  <c r="E137" i="1"/>
  <c r="J137" i="1" s="1"/>
  <c r="F137" i="1"/>
  <c r="S137" i="1" s="1"/>
  <c r="G137" i="1"/>
  <c r="Y138" i="1" l="1"/>
  <c r="Z137" i="1"/>
  <c r="D140" i="1"/>
  <c r="B140" i="1" s="1"/>
  <c r="K140" i="1" s="1"/>
  <c r="O2253" i="7"/>
  <c r="P2254" i="7" s="1"/>
  <c r="K2254" i="7"/>
  <c r="B2268" i="7"/>
  <c r="B2270" i="7"/>
  <c r="B2274" i="7" s="1"/>
  <c r="B2277" i="7" s="1"/>
  <c r="J2265" i="7"/>
  <c r="T137" i="1"/>
  <c r="E138" i="1"/>
  <c r="J138" i="1" s="1"/>
  <c r="F138" i="1"/>
  <c r="S138" i="1" s="1"/>
  <c r="G138" i="1"/>
  <c r="Y139" i="1" l="1"/>
  <c r="Z138" i="1"/>
  <c r="D141" i="1"/>
  <c r="B141" i="1" s="1"/>
  <c r="K141" i="1" s="1"/>
  <c r="K2266" i="7"/>
  <c r="O2265" i="7"/>
  <c r="P2266" i="7" s="1"/>
  <c r="B2280" i="7"/>
  <c r="B2282" i="7"/>
  <c r="B2286" i="7" s="1"/>
  <c r="B2289" i="7" s="1"/>
  <c r="J2277" i="7"/>
  <c r="T138" i="1"/>
  <c r="E139" i="1"/>
  <c r="J139" i="1" s="1"/>
  <c r="F139" i="1"/>
  <c r="S139" i="1" s="1"/>
  <c r="G139" i="1"/>
  <c r="Y140" i="1" l="1"/>
  <c r="Z139" i="1"/>
  <c r="D142" i="1"/>
  <c r="B142" i="1" s="1"/>
  <c r="K142" i="1" s="1"/>
  <c r="O2277" i="7"/>
  <c r="P2278" i="7" s="1"/>
  <c r="K2278" i="7"/>
  <c r="B2292" i="7"/>
  <c r="B2294" i="7"/>
  <c r="B2298" i="7" s="1"/>
  <c r="B2301" i="7" s="1"/>
  <c r="J2289" i="7"/>
  <c r="T139" i="1"/>
  <c r="E140" i="1"/>
  <c r="J140" i="1" s="1"/>
  <c r="F140" i="1"/>
  <c r="S140" i="1" s="1"/>
  <c r="G140" i="1"/>
  <c r="Y141" i="1" l="1"/>
  <c r="Z140" i="1"/>
  <c r="D143" i="1"/>
  <c r="B143" i="1" s="1"/>
  <c r="K143" i="1" s="1"/>
  <c r="K2290" i="7"/>
  <c r="O2289" i="7"/>
  <c r="P2290" i="7" s="1"/>
  <c r="B2304" i="7"/>
  <c r="B2306" i="7"/>
  <c r="B2310" i="7" s="1"/>
  <c r="B2313" i="7" s="1"/>
  <c r="J2301" i="7"/>
  <c r="T140" i="1"/>
  <c r="E141" i="1"/>
  <c r="J141" i="1" s="1"/>
  <c r="F141" i="1"/>
  <c r="S141" i="1" s="1"/>
  <c r="G141" i="1"/>
  <c r="Y142" i="1" l="1"/>
  <c r="Z141" i="1"/>
  <c r="D144" i="1"/>
  <c r="B144" i="1" s="1"/>
  <c r="K144" i="1" s="1"/>
  <c r="K2302" i="7"/>
  <c r="O2301" i="7"/>
  <c r="P2302" i="7" s="1"/>
  <c r="B2316" i="7"/>
  <c r="B2318" i="7"/>
  <c r="B2322" i="7" s="1"/>
  <c r="B2325" i="7" s="1"/>
  <c r="J2313" i="7"/>
  <c r="T141" i="1"/>
  <c r="E142" i="1"/>
  <c r="J142" i="1" s="1"/>
  <c r="F142" i="1"/>
  <c r="S142" i="1" s="1"/>
  <c r="G142" i="1"/>
  <c r="Y143" i="1" l="1"/>
  <c r="Z142" i="1"/>
  <c r="D145" i="1"/>
  <c r="B145" i="1" s="1"/>
  <c r="K145" i="1" s="1"/>
  <c r="K2314" i="7"/>
  <c r="O2313" i="7"/>
  <c r="P2314" i="7" s="1"/>
  <c r="B2330" i="7"/>
  <c r="B2334" i="7" s="1"/>
  <c r="B2337" i="7" s="1"/>
  <c r="B2328" i="7"/>
  <c r="J2325" i="7"/>
  <c r="T142" i="1"/>
  <c r="E143" i="1"/>
  <c r="J143" i="1" s="1"/>
  <c r="F143" i="1"/>
  <c r="S143" i="1" s="1"/>
  <c r="G143" i="1"/>
  <c r="Y144" i="1" l="1"/>
  <c r="Z143" i="1"/>
  <c r="D146" i="1"/>
  <c r="B146" i="1" s="1"/>
  <c r="K146" i="1" s="1"/>
  <c r="K2326" i="7"/>
  <c r="O2325" i="7"/>
  <c r="P2326" i="7" s="1"/>
  <c r="B2340" i="7"/>
  <c r="B2342" i="7"/>
  <c r="B2346" i="7" s="1"/>
  <c r="B2349" i="7" s="1"/>
  <c r="J2337" i="7"/>
  <c r="T143" i="1"/>
  <c r="E144" i="1"/>
  <c r="J144" i="1" s="1"/>
  <c r="F144" i="1"/>
  <c r="S144" i="1" s="1"/>
  <c r="G144" i="1"/>
  <c r="Y145" i="1" l="1"/>
  <c r="Z144" i="1"/>
  <c r="D147" i="1"/>
  <c r="B147" i="1" s="1"/>
  <c r="K147" i="1" s="1"/>
  <c r="K2338" i="7"/>
  <c r="O2337" i="7"/>
  <c r="P2338" i="7" s="1"/>
  <c r="B2354" i="7"/>
  <c r="B2358" i="7" s="1"/>
  <c r="B2361" i="7" s="1"/>
  <c r="B2352" i="7"/>
  <c r="J2349" i="7"/>
  <c r="E145" i="1"/>
  <c r="J145" i="1" s="1"/>
  <c r="F145" i="1"/>
  <c r="S145" i="1" s="1"/>
  <c r="T144" i="1"/>
  <c r="G145" i="1"/>
  <c r="Y146" i="1" l="1"/>
  <c r="Z145" i="1"/>
  <c r="D148" i="1"/>
  <c r="B148" i="1" s="1"/>
  <c r="K148" i="1" s="1"/>
  <c r="K2350" i="7"/>
  <c r="O2349" i="7"/>
  <c r="P2350" i="7" s="1"/>
  <c r="B2364" i="7"/>
  <c r="B2366" i="7"/>
  <c r="B2370" i="7" s="1"/>
  <c r="B2373" i="7" s="1"/>
  <c r="J2361" i="7"/>
  <c r="T145" i="1"/>
  <c r="E146" i="1"/>
  <c r="J146" i="1" s="1"/>
  <c r="F146" i="1"/>
  <c r="S146" i="1" s="1"/>
  <c r="G146" i="1"/>
  <c r="Y147" i="1" l="1"/>
  <c r="Z146" i="1"/>
  <c r="D149" i="1"/>
  <c r="B149" i="1" s="1"/>
  <c r="K149" i="1" s="1"/>
  <c r="K2362" i="7"/>
  <c r="O2361" i="7"/>
  <c r="P2362" i="7" s="1"/>
  <c r="B2378" i="7"/>
  <c r="B2382" i="7" s="1"/>
  <c r="B2385" i="7" s="1"/>
  <c r="B2376" i="7"/>
  <c r="J2373" i="7"/>
  <c r="T146" i="1"/>
  <c r="E147" i="1"/>
  <c r="J147" i="1" s="1"/>
  <c r="F147" i="1"/>
  <c r="S147" i="1" s="1"/>
  <c r="G147" i="1"/>
  <c r="Y148" i="1" l="1"/>
  <c r="Z147" i="1"/>
  <c r="D150" i="1"/>
  <c r="B150" i="1" s="1"/>
  <c r="K150" i="1" s="1"/>
  <c r="K2374" i="7"/>
  <c r="O2373" i="7"/>
  <c r="P2374" i="7" s="1"/>
  <c r="B2388" i="7"/>
  <c r="B2390" i="7"/>
  <c r="B2394" i="7" s="1"/>
  <c r="B2397" i="7" s="1"/>
  <c r="J2385" i="7"/>
  <c r="T147" i="1"/>
  <c r="E148" i="1"/>
  <c r="J148" i="1" s="1"/>
  <c r="F148" i="1"/>
  <c r="S148" i="1" s="1"/>
  <c r="G148" i="1"/>
  <c r="Y149" i="1" l="1"/>
  <c r="Z148" i="1"/>
  <c r="D151" i="1"/>
  <c r="B151" i="1" s="1"/>
  <c r="K151" i="1" s="1"/>
  <c r="K2386" i="7"/>
  <c r="O2385" i="7"/>
  <c r="P2386" i="7" s="1"/>
  <c r="B2400" i="7"/>
  <c r="B2402" i="7"/>
  <c r="B2406" i="7" s="1"/>
  <c r="B2409" i="7" s="1"/>
  <c r="J2397" i="7"/>
  <c r="T148" i="1"/>
  <c r="E149" i="1"/>
  <c r="J149" i="1" s="1"/>
  <c r="F149" i="1"/>
  <c r="S149" i="1" s="1"/>
  <c r="G149" i="1"/>
  <c r="Y150" i="1" l="1"/>
  <c r="Z149" i="1"/>
  <c r="D152" i="1"/>
  <c r="B152" i="1" s="1"/>
  <c r="K152" i="1" s="1"/>
  <c r="O2397" i="7"/>
  <c r="P2398" i="7" s="1"/>
  <c r="K2398" i="7"/>
  <c r="B2414" i="7"/>
  <c r="B2418" i="7" s="1"/>
  <c r="B2421" i="7" s="1"/>
  <c r="B2412" i="7"/>
  <c r="J2409" i="7"/>
  <c r="T149" i="1"/>
  <c r="E150" i="1"/>
  <c r="J150" i="1" s="1"/>
  <c r="F150" i="1"/>
  <c r="S150" i="1" s="1"/>
  <c r="G150" i="1"/>
  <c r="Y151" i="1" l="1"/>
  <c r="Z150" i="1"/>
  <c r="D153" i="1"/>
  <c r="B153" i="1" s="1"/>
  <c r="K153" i="1" s="1"/>
  <c r="K2410" i="7"/>
  <c r="O2409" i="7"/>
  <c r="P2410" i="7" s="1"/>
  <c r="B2424" i="7"/>
  <c r="B2426" i="7"/>
  <c r="B2430" i="7" s="1"/>
  <c r="B2433" i="7" s="1"/>
  <c r="J2421" i="7"/>
  <c r="T150" i="1"/>
  <c r="E151" i="1"/>
  <c r="J151" i="1" s="1"/>
  <c r="F151" i="1"/>
  <c r="S151" i="1" s="1"/>
  <c r="G151" i="1"/>
  <c r="Y152" i="1" l="1"/>
  <c r="Z151" i="1"/>
  <c r="D154" i="1"/>
  <c r="B154" i="1" s="1"/>
  <c r="K154" i="1" s="1"/>
  <c r="K2422" i="7"/>
  <c r="O2421" i="7"/>
  <c r="P2422" i="7" s="1"/>
  <c r="B2436" i="7"/>
  <c r="B2438" i="7"/>
  <c r="B2442" i="7" s="1"/>
  <c r="B2445" i="7" s="1"/>
  <c r="J2433" i="7"/>
  <c r="T151" i="1"/>
  <c r="E152" i="1"/>
  <c r="J152" i="1" s="1"/>
  <c r="F152" i="1"/>
  <c r="S152" i="1" s="1"/>
  <c r="G152" i="1"/>
  <c r="Y153" i="1" l="1"/>
  <c r="Z152" i="1"/>
  <c r="D155" i="1"/>
  <c r="B155" i="1" s="1"/>
  <c r="K155" i="1" s="1"/>
  <c r="O2433" i="7"/>
  <c r="P2434" i="7" s="1"/>
  <c r="K2434" i="7"/>
  <c r="B2448" i="7"/>
  <c r="B2450" i="7"/>
  <c r="B2454" i="7" s="1"/>
  <c r="B2457" i="7" s="1"/>
  <c r="J2445" i="7"/>
  <c r="T152" i="1"/>
  <c r="E153" i="1"/>
  <c r="J153" i="1" s="1"/>
  <c r="F153" i="1"/>
  <c r="S153" i="1" s="1"/>
  <c r="G153" i="1"/>
  <c r="Y154" i="1" l="1"/>
  <c r="Z153" i="1"/>
  <c r="D156" i="1"/>
  <c r="B156" i="1" s="1"/>
  <c r="K156" i="1" s="1"/>
  <c r="K2446" i="7"/>
  <c r="O2445" i="7"/>
  <c r="P2446" i="7" s="1"/>
  <c r="B2460" i="7"/>
  <c r="B2462" i="7"/>
  <c r="B2466" i="7" s="1"/>
  <c r="B2469" i="7" s="1"/>
  <c r="J2457" i="7"/>
  <c r="T153" i="1"/>
  <c r="E154" i="1"/>
  <c r="J154" i="1" s="1"/>
  <c r="F154" i="1"/>
  <c r="S154" i="1" s="1"/>
  <c r="G154" i="1"/>
  <c r="Y155" i="1" l="1"/>
  <c r="Z154" i="1"/>
  <c r="D157" i="1"/>
  <c r="B157" i="1" s="1"/>
  <c r="K157" i="1" s="1"/>
  <c r="K2458" i="7"/>
  <c r="O2457" i="7"/>
  <c r="P2458" i="7" s="1"/>
  <c r="B2472" i="7"/>
  <c r="B2474" i="7"/>
  <c r="B2478" i="7" s="1"/>
  <c r="B2481" i="7" s="1"/>
  <c r="J2469" i="7"/>
  <c r="T154" i="1"/>
  <c r="E155" i="1"/>
  <c r="J155" i="1" s="1"/>
  <c r="F155" i="1"/>
  <c r="S155" i="1" s="1"/>
  <c r="G155" i="1"/>
  <c r="Y156" i="1" l="1"/>
  <c r="Z155" i="1"/>
  <c r="D158" i="1"/>
  <c r="B158" i="1" s="1"/>
  <c r="K158" i="1" s="1"/>
  <c r="K2470" i="7"/>
  <c r="O2469" i="7"/>
  <c r="P2470" i="7" s="1"/>
  <c r="B2484" i="7"/>
  <c r="B2486" i="7"/>
  <c r="B2490" i="7" s="1"/>
  <c r="B2493" i="7" s="1"/>
  <c r="J2481" i="7"/>
  <c r="T155" i="1"/>
  <c r="E156" i="1"/>
  <c r="J156" i="1" s="1"/>
  <c r="F156" i="1"/>
  <c r="S156" i="1" s="1"/>
  <c r="G156" i="1"/>
  <c r="Y157" i="1" l="1"/>
  <c r="Z156" i="1"/>
  <c r="D159" i="1"/>
  <c r="B159" i="1" s="1"/>
  <c r="K159" i="1" s="1"/>
  <c r="K2482" i="7"/>
  <c r="O2481" i="7"/>
  <c r="P2482" i="7" s="1"/>
  <c r="B2498" i="7"/>
  <c r="B2502" i="7" s="1"/>
  <c r="B2505" i="7" s="1"/>
  <c r="B2496" i="7"/>
  <c r="J2493" i="7"/>
  <c r="T156" i="1"/>
  <c r="E157" i="1"/>
  <c r="J157" i="1" s="1"/>
  <c r="F157" i="1"/>
  <c r="S157" i="1" s="1"/>
  <c r="G157" i="1"/>
  <c r="Y158" i="1" l="1"/>
  <c r="Z157" i="1"/>
  <c r="D160" i="1"/>
  <c r="B160" i="1" s="1"/>
  <c r="K160" i="1" s="1"/>
  <c r="O2493" i="7"/>
  <c r="P2494" i="7" s="1"/>
  <c r="K2494" i="7"/>
  <c r="B2510" i="7"/>
  <c r="B2514" i="7" s="1"/>
  <c r="B2517" i="7" s="1"/>
  <c r="B2508" i="7"/>
  <c r="J2505" i="7"/>
  <c r="T157" i="1"/>
  <c r="E158" i="1"/>
  <c r="J158" i="1" s="1"/>
  <c r="F158" i="1"/>
  <c r="S158" i="1" s="1"/>
  <c r="G158" i="1"/>
  <c r="Y159" i="1" l="1"/>
  <c r="Z158" i="1"/>
  <c r="D161" i="1"/>
  <c r="B161" i="1" s="1"/>
  <c r="K161" i="1" s="1"/>
  <c r="K2506" i="7"/>
  <c r="O2505" i="7"/>
  <c r="P2506" i="7" s="1"/>
  <c r="B2520" i="7"/>
  <c r="B2522" i="7"/>
  <c r="B2526" i="7" s="1"/>
  <c r="B2529" i="7" s="1"/>
  <c r="J2517" i="7"/>
  <c r="T158" i="1"/>
  <c r="E159" i="1"/>
  <c r="J159" i="1" s="1"/>
  <c r="F159" i="1"/>
  <c r="S159" i="1" s="1"/>
  <c r="G159" i="1"/>
  <c r="Y160" i="1" l="1"/>
  <c r="Z159" i="1"/>
  <c r="D162" i="1"/>
  <c r="B162" i="1" s="1"/>
  <c r="K162" i="1" s="1"/>
  <c r="O2517" i="7"/>
  <c r="P2518" i="7" s="1"/>
  <c r="K2518" i="7"/>
  <c r="B2532" i="7"/>
  <c r="B2534" i="7"/>
  <c r="B2538" i="7" s="1"/>
  <c r="B2541" i="7" s="1"/>
  <c r="J2529" i="7"/>
  <c r="T159" i="1"/>
  <c r="E160" i="1"/>
  <c r="J160" i="1" s="1"/>
  <c r="F160" i="1"/>
  <c r="S160" i="1" s="1"/>
  <c r="G160" i="1"/>
  <c r="Y161" i="1" l="1"/>
  <c r="Z160" i="1"/>
  <c r="D163" i="1"/>
  <c r="B163" i="1" s="1"/>
  <c r="K163" i="1" s="1"/>
  <c r="K2530" i="7"/>
  <c r="O2529" i="7"/>
  <c r="P2530" i="7" s="1"/>
  <c r="B2546" i="7"/>
  <c r="B2550" i="7" s="1"/>
  <c r="B2553" i="7" s="1"/>
  <c r="B2544" i="7"/>
  <c r="J2541" i="7"/>
  <c r="T160" i="1"/>
  <c r="E161" i="1"/>
  <c r="J161" i="1" s="1"/>
  <c r="F161" i="1"/>
  <c r="S161" i="1" s="1"/>
  <c r="G161" i="1"/>
  <c r="Y162" i="1" l="1"/>
  <c r="Z161" i="1"/>
  <c r="D164" i="1"/>
  <c r="B164" i="1" s="1"/>
  <c r="K164" i="1" s="1"/>
  <c r="K2542" i="7"/>
  <c r="O2541" i="7"/>
  <c r="P2542" i="7" s="1"/>
  <c r="B2556" i="7"/>
  <c r="B2558" i="7"/>
  <c r="B2562" i="7" s="1"/>
  <c r="B2565" i="7" s="1"/>
  <c r="J2553" i="7"/>
  <c r="T161" i="1"/>
  <c r="E162" i="1"/>
  <c r="J162" i="1" s="1"/>
  <c r="F162" i="1"/>
  <c r="S162" i="1" s="1"/>
  <c r="G162" i="1"/>
  <c r="Y163" i="1" l="1"/>
  <c r="Z162" i="1"/>
  <c r="D165" i="1"/>
  <c r="B165" i="1" s="1"/>
  <c r="K165" i="1" s="1"/>
  <c r="K2554" i="7"/>
  <c r="O2553" i="7"/>
  <c r="P2554" i="7" s="1"/>
  <c r="B2568" i="7"/>
  <c r="B2570" i="7"/>
  <c r="B2574" i="7" s="1"/>
  <c r="B2577" i="7" s="1"/>
  <c r="J2565" i="7"/>
  <c r="T162" i="1"/>
  <c r="E163" i="1"/>
  <c r="J163" i="1" s="1"/>
  <c r="F163" i="1"/>
  <c r="S163" i="1" s="1"/>
  <c r="G163" i="1"/>
  <c r="Y164" i="1" l="1"/>
  <c r="Z163" i="1"/>
  <c r="D166" i="1"/>
  <c r="B166" i="1" s="1"/>
  <c r="K166" i="1" s="1"/>
  <c r="K2566" i="7"/>
  <c r="O2565" i="7"/>
  <c r="P2566" i="7" s="1"/>
  <c r="B2580" i="7"/>
  <c r="B2582" i="7"/>
  <c r="B2586" i="7" s="1"/>
  <c r="B2589" i="7" s="1"/>
  <c r="J2577" i="7"/>
  <c r="T163" i="1"/>
  <c r="E164" i="1"/>
  <c r="J164" i="1" s="1"/>
  <c r="F164" i="1"/>
  <c r="S164" i="1" s="1"/>
  <c r="G164" i="1"/>
  <c r="Y165" i="1" l="1"/>
  <c r="Z164" i="1"/>
  <c r="D167" i="1"/>
  <c r="B167" i="1" s="1"/>
  <c r="K167" i="1" s="1"/>
  <c r="O2577" i="7"/>
  <c r="P2578" i="7" s="1"/>
  <c r="K2578" i="7"/>
  <c r="B2594" i="7"/>
  <c r="B2598" i="7" s="1"/>
  <c r="B2601" i="7" s="1"/>
  <c r="B2592" i="7"/>
  <c r="J2589" i="7"/>
  <c r="T164" i="1"/>
  <c r="E165" i="1"/>
  <c r="J165" i="1" s="1"/>
  <c r="F165" i="1"/>
  <c r="S165" i="1" s="1"/>
  <c r="G165" i="1"/>
  <c r="Y166" i="1" l="1"/>
  <c r="Z165" i="1"/>
  <c r="D168" i="1"/>
  <c r="B168" i="1" s="1"/>
  <c r="K168" i="1" s="1"/>
  <c r="O2589" i="7"/>
  <c r="P2590" i="7" s="1"/>
  <c r="K2590" i="7"/>
  <c r="B2604" i="7"/>
  <c r="B2606" i="7"/>
  <c r="B2610" i="7" s="1"/>
  <c r="B2613" i="7" s="1"/>
  <c r="J2601" i="7"/>
  <c r="T165" i="1"/>
  <c r="E166" i="1"/>
  <c r="J166" i="1" s="1"/>
  <c r="F166" i="1"/>
  <c r="S166" i="1" s="1"/>
  <c r="G166" i="1"/>
  <c r="Y167" i="1" l="1"/>
  <c r="Z166" i="1"/>
  <c r="D169" i="1"/>
  <c r="B169" i="1" s="1"/>
  <c r="K169" i="1" s="1"/>
  <c r="K2602" i="7"/>
  <c r="O2601" i="7"/>
  <c r="P2602" i="7" s="1"/>
  <c r="B2616" i="7"/>
  <c r="B2618" i="7"/>
  <c r="B2622" i="7" s="1"/>
  <c r="B2625" i="7" s="1"/>
  <c r="J2613" i="7"/>
  <c r="T166" i="1"/>
  <c r="E167" i="1"/>
  <c r="J167" i="1" s="1"/>
  <c r="F167" i="1"/>
  <c r="S167" i="1" s="1"/>
  <c r="G167" i="1"/>
  <c r="Y168" i="1" l="1"/>
  <c r="Z167" i="1"/>
  <c r="D170" i="1"/>
  <c r="B170" i="1" s="1"/>
  <c r="K170" i="1" s="1"/>
  <c r="K2614" i="7"/>
  <c r="O2613" i="7"/>
  <c r="P2614" i="7" s="1"/>
  <c r="B2630" i="7"/>
  <c r="B2634" i="7" s="1"/>
  <c r="B2637" i="7" s="1"/>
  <c r="B2628" i="7"/>
  <c r="J2625" i="7"/>
  <c r="T167" i="1"/>
  <c r="E168" i="1"/>
  <c r="J168" i="1" s="1"/>
  <c r="F168" i="1"/>
  <c r="S168" i="1" s="1"/>
  <c r="G168" i="1"/>
  <c r="Y169" i="1" l="1"/>
  <c r="Z168" i="1"/>
  <c r="D171" i="1"/>
  <c r="B171" i="1" s="1"/>
  <c r="K171" i="1" s="1"/>
  <c r="O2625" i="7"/>
  <c r="P2626" i="7" s="1"/>
  <c r="K2626" i="7"/>
  <c r="B2642" i="7"/>
  <c r="B2646" i="7" s="1"/>
  <c r="B2649" i="7" s="1"/>
  <c r="B2640" i="7"/>
  <c r="J2637" i="7"/>
  <c r="T168" i="1"/>
  <c r="E169" i="1"/>
  <c r="J169" i="1" s="1"/>
  <c r="F169" i="1"/>
  <c r="S169" i="1" s="1"/>
  <c r="G169" i="1"/>
  <c r="Y170" i="1" l="1"/>
  <c r="Z169" i="1"/>
  <c r="D172" i="1"/>
  <c r="B172" i="1" s="1"/>
  <c r="K172" i="1" s="1"/>
  <c r="O2637" i="7"/>
  <c r="P2638" i="7" s="1"/>
  <c r="K2638" i="7"/>
  <c r="B2654" i="7"/>
  <c r="B2658" i="7" s="1"/>
  <c r="B2661" i="7" s="1"/>
  <c r="B2652" i="7"/>
  <c r="J2649" i="7"/>
  <c r="T169" i="1"/>
  <c r="E170" i="1"/>
  <c r="J170" i="1" s="1"/>
  <c r="F170" i="1"/>
  <c r="S170" i="1" s="1"/>
  <c r="G170" i="1"/>
  <c r="Y171" i="1" l="1"/>
  <c r="Z170" i="1"/>
  <c r="D173" i="1"/>
  <c r="B173" i="1" s="1"/>
  <c r="K173" i="1" s="1"/>
  <c r="O2649" i="7"/>
  <c r="P2650" i="7" s="1"/>
  <c r="K2650" i="7"/>
  <c r="B2664" i="7"/>
  <c r="B2666" i="7"/>
  <c r="B2670" i="7" s="1"/>
  <c r="B2673" i="7" s="1"/>
  <c r="J2661" i="7"/>
  <c r="T170" i="1"/>
  <c r="E171" i="1"/>
  <c r="J171" i="1" s="1"/>
  <c r="F171" i="1"/>
  <c r="S171" i="1" s="1"/>
  <c r="G171" i="1"/>
  <c r="Y172" i="1" l="1"/>
  <c r="Z171" i="1"/>
  <c r="D174" i="1"/>
  <c r="B174" i="1" s="1"/>
  <c r="K174" i="1" s="1"/>
  <c r="K2662" i="7"/>
  <c r="O2661" i="7"/>
  <c r="P2662" i="7" s="1"/>
  <c r="B2676" i="7"/>
  <c r="B2678" i="7"/>
  <c r="B2682" i="7" s="1"/>
  <c r="B2685" i="7" s="1"/>
  <c r="J2673" i="7"/>
  <c r="T171" i="1"/>
  <c r="E172" i="1"/>
  <c r="J172" i="1" s="1"/>
  <c r="F172" i="1"/>
  <c r="S172" i="1" s="1"/>
  <c r="G172" i="1"/>
  <c r="Y173" i="1" l="1"/>
  <c r="Z172" i="1"/>
  <c r="D175" i="1"/>
  <c r="B175" i="1" s="1"/>
  <c r="K175" i="1" s="1"/>
  <c r="O2673" i="7"/>
  <c r="P2674" i="7" s="1"/>
  <c r="K2674" i="7"/>
  <c r="B2690" i="7"/>
  <c r="B2694" i="7" s="1"/>
  <c r="B2697" i="7" s="1"/>
  <c r="B2688" i="7"/>
  <c r="J2685" i="7"/>
  <c r="T172" i="1"/>
  <c r="E173" i="1"/>
  <c r="J173" i="1" s="1"/>
  <c r="F173" i="1"/>
  <c r="S173" i="1" s="1"/>
  <c r="G173" i="1"/>
  <c r="Y174" i="1" l="1"/>
  <c r="Z173" i="1"/>
  <c r="D176" i="1"/>
  <c r="B176" i="1" s="1"/>
  <c r="K176" i="1" s="1"/>
  <c r="K2686" i="7"/>
  <c r="O2685" i="7"/>
  <c r="P2686" i="7" s="1"/>
  <c r="B2700" i="7"/>
  <c r="B2702" i="7"/>
  <c r="B2706" i="7" s="1"/>
  <c r="B2709" i="7" s="1"/>
  <c r="J2697" i="7"/>
  <c r="T173" i="1"/>
  <c r="E174" i="1"/>
  <c r="J174" i="1" s="1"/>
  <c r="F174" i="1"/>
  <c r="S174" i="1" s="1"/>
  <c r="G174" i="1"/>
  <c r="Y175" i="1" l="1"/>
  <c r="Z174" i="1"/>
  <c r="D177" i="1"/>
  <c r="B177" i="1" s="1"/>
  <c r="K177" i="1" s="1"/>
  <c r="O2697" i="7"/>
  <c r="P2698" i="7" s="1"/>
  <c r="K2698" i="7"/>
  <c r="B2712" i="7"/>
  <c r="B2714" i="7"/>
  <c r="B2718" i="7" s="1"/>
  <c r="B2721" i="7" s="1"/>
  <c r="J2709" i="7"/>
  <c r="T174" i="1"/>
  <c r="E175" i="1"/>
  <c r="J175" i="1" s="1"/>
  <c r="F175" i="1"/>
  <c r="S175" i="1" s="1"/>
  <c r="G175" i="1"/>
  <c r="Y176" i="1" l="1"/>
  <c r="Z175" i="1"/>
  <c r="D178" i="1"/>
  <c r="B178" i="1" s="1"/>
  <c r="K178" i="1" s="1"/>
  <c r="K2710" i="7"/>
  <c r="O2709" i="7"/>
  <c r="P2710" i="7" s="1"/>
  <c r="B2724" i="7"/>
  <c r="B2726" i="7"/>
  <c r="B2730" i="7" s="1"/>
  <c r="B2733" i="7" s="1"/>
  <c r="J2721" i="7"/>
  <c r="T175" i="1"/>
  <c r="E176" i="1"/>
  <c r="J176" i="1" s="1"/>
  <c r="F176" i="1"/>
  <c r="S176" i="1" s="1"/>
  <c r="G176" i="1"/>
  <c r="Y177" i="1" l="1"/>
  <c r="Z176" i="1"/>
  <c r="D179" i="1"/>
  <c r="B179" i="1" s="1"/>
  <c r="K179" i="1" s="1"/>
  <c r="O2721" i="7"/>
  <c r="P2722" i="7" s="1"/>
  <c r="K2722" i="7"/>
  <c r="B2738" i="7"/>
  <c r="B2742" i="7" s="1"/>
  <c r="B2745" i="7" s="1"/>
  <c r="B2736" i="7"/>
  <c r="J2733" i="7"/>
  <c r="T176" i="1"/>
  <c r="E177" i="1"/>
  <c r="J177" i="1" s="1"/>
  <c r="F177" i="1"/>
  <c r="S177" i="1" s="1"/>
  <c r="G177" i="1"/>
  <c r="Y178" i="1" l="1"/>
  <c r="Z177" i="1"/>
  <c r="D180" i="1"/>
  <c r="B180" i="1" s="1"/>
  <c r="K180" i="1" s="1"/>
  <c r="K2734" i="7"/>
  <c r="O2733" i="7"/>
  <c r="P2734" i="7" s="1"/>
  <c r="B2750" i="7"/>
  <c r="B2754" i="7" s="1"/>
  <c r="B2757" i="7" s="1"/>
  <c r="B2748" i="7"/>
  <c r="J2745" i="7"/>
  <c r="T177" i="1"/>
  <c r="E178" i="1"/>
  <c r="J178" i="1" s="1"/>
  <c r="F178" i="1"/>
  <c r="S178" i="1" s="1"/>
  <c r="G178" i="1"/>
  <c r="Y179" i="1" l="1"/>
  <c r="Z178" i="1"/>
  <c r="D181" i="1"/>
  <c r="B181" i="1" s="1"/>
  <c r="K181" i="1" s="1"/>
  <c r="O2745" i="7"/>
  <c r="P2746" i="7" s="1"/>
  <c r="K2746" i="7"/>
  <c r="B2760" i="7"/>
  <c r="B2762" i="7"/>
  <c r="B2766" i="7" s="1"/>
  <c r="B2769" i="7" s="1"/>
  <c r="J2757" i="7"/>
  <c r="T178" i="1"/>
  <c r="E179" i="1"/>
  <c r="J179" i="1" s="1"/>
  <c r="F179" i="1"/>
  <c r="S179" i="1" s="1"/>
  <c r="G179" i="1"/>
  <c r="Y180" i="1" l="1"/>
  <c r="Z179" i="1"/>
  <c r="D182" i="1"/>
  <c r="B182" i="1" s="1"/>
  <c r="K182" i="1" s="1"/>
  <c r="K2758" i="7"/>
  <c r="O2757" i="7"/>
  <c r="P2758" i="7" s="1"/>
  <c r="B2772" i="7"/>
  <c r="B2774" i="7"/>
  <c r="B2778" i="7" s="1"/>
  <c r="B2781" i="7" s="1"/>
  <c r="J2769" i="7"/>
  <c r="T179" i="1"/>
  <c r="E180" i="1"/>
  <c r="J180" i="1" s="1"/>
  <c r="F180" i="1"/>
  <c r="S180" i="1" s="1"/>
  <c r="G180" i="1"/>
  <c r="Y181" i="1" l="1"/>
  <c r="Z180" i="1"/>
  <c r="D183" i="1"/>
  <c r="B183" i="1" s="1"/>
  <c r="K183" i="1" s="1"/>
  <c r="K2770" i="7"/>
  <c r="O2769" i="7"/>
  <c r="P2770" i="7" s="1"/>
  <c r="B2786" i="7"/>
  <c r="B2790" i="7" s="1"/>
  <c r="B2793" i="7" s="1"/>
  <c r="B2784" i="7"/>
  <c r="J2781" i="7"/>
  <c r="T180" i="1"/>
  <c r="E181" i="1"/>
  <c r="J181" i="1" s="1"/>
  <c r="F181" i="1"/>
  <c r="S181" i="1" s="1"/>
  <c r="G181" i="1"/>
  <c r="Y182" i="1" l="1"/>
  <c r="Z181" i="1"/>
  <c r="D184" i="1"/>
  <c r="B184" i="1" s="1"/>
  <c r="K184" i="1" s="1"/>
  <c r="K2782" i="7"/>
  <c r="O2781" i="7"/>
  <c r="P2782" i="7" s="1"/>
  <c r="B2796" i="7"/>
  <c r="B2798" i="7"/>
  <c r="B2802" i="7" s="1"/>
  <c r="B2805" i="7" s="1"/>
  <c r="J2793" i="7"/>
  <c r="T181" i="1"/>
  <c r="E182" i="1"/>
  <c r="J182" i="1" s="1"/>
  <c r="F182" i="1"/>
  <c r="S182" i="1" s="1"/>
  <c r="G182" i="1"/>
  <c r="Y183" i="1" l="1"/>
  <c r="Z182" i="1"/>
  <c r="D185" i="1"/>
  <c r="B185" i="1" s="1"/>
  <c r="K185" i="1" s="1"/>
  <c r="O2793" i="7"/>
  <c r="P2794" i="7" s="1"/>
  <c r="K2794" i="7"/>
  <c r="B2808" i="7"/>
  <c r="B2810" i="7"/>
  <c r="B2814" i="7" s="1"/>
  <c r="B2817" i="7" s="1"/>
  <c r="J2805" i="7"/>
  <c r="T182" i="1"/>
  <c r="E183" i="1"/>
  <c r="J183" i="1" s="1"/>
  <c r="F183" i="1"/>
  <c r="S183" i="1" s="1"/>
  <c r="G183" i="1"/>
  <c r="Y184" i="1" l="1"/>
  <c r="Z183" i="1"/>
  <c r="D186" i="1"/>
  <c r="B186" i="1" s="1"/>
  <c r="K186" i="1" s="1"/>
  <c r="K2806" i="7"/>
  <c r="O2805" i="7"/>
  <c r="P2806" i="7" s="1"/>
  <c r="B2822" i="7"/>
  <c r="B2826" i="7" s="1"/>
  <c r="B2829" i="7" s="1"/>
  <c r="B2820" i="7"/>
  <c r="J2817" i="7"/>
  <c r="T183" i="1"/>
  <c r="E184" i="1"/>
  <c r="J184" i="1" s="1"/>
  <c r="F184" i="1"/>
  <c r="S184" i="1" s="1"/>
  <c r="G184" i="1"/>
  <c r="Y185" i="1" l="1"/>
  <c r="Z184" i="1"/>
  <c r="D187" i="1"/>
  <c r="B187" i="1" s="1"/>
  <c r="K187" i="1" s="1"/>
  <c r="K2818" i="7"/>
  <c r="O2817" i="7"/>
  <c r="P2818" i="7" s="1"/>
  <c r="B2834" i="7"/>
  <c r="B2838" i="7" s="1"/>
  <c r="B2841" i="7" s="1"/>
  <c r="B2832" i="7"/>
  <c r="J2829" i="7"/>
  <c r="T184" i="1"/>
  <c r="E185" i="1"/>
  <c r="J185" i="1" s="1"/>
  <c r="F185" i="1"/>
  <c r="S185" i="1" s="1"/>
  <c r="G185" i="1"/>
  <c r="Y186" i="1" l="1"/>
  <c r="Z185" i="1"/>
  <c r="D188" i="1"/>
  <c r="B188" i="1" s="1"/>
  <c r="K188" i="1" s="1"/>
  <c r="O2829" i="7"/>
  <c r="P2830" i="7" s="1"/>
  <c r="K2830" i="7"/>
  <c r="B2846" i="7"/>
  <c r="B2850" i="7" s="1"/>
  <c r="B2853" i="7" s="1"/>
  <c r="B2844" i="7"/>
  <c r="J2841" i="7"/>
  <c r="T185" i="1"/>
  <c r="E186" i="1"/>
  <c r="J186" i="1" s="1"/>
  <c r="F186" i="1"/>
  <c r="S186" i="1" s="1"/>
  <c r="G186" i="1"/>
  <c r="Y187" i="1" l="1"/>
  <c r="Z186" i="1"/>
  <c r="D189" i="1"/>
  <c r="B189" i="1" s="1"/>
  <c r="K189" i="1" s="1"/>
  <c r="K2842" i="7"/>
  <c r="O2841" i="7"/>
  <c r="P2842" i="7" s="1"/>
  <c r="B2858" i="7"/>
  <c r="B2862" i="7" s="1"/>
  <c r="B2865" i="7" s="1"/>
  <c r="B2856" i="7"/>
  <c r="J2853" i="7"/>
  <c r="T186" i="1"/>
  <c r="E187" i="1"/>
  <c r="J187" i="1" s="1"/>
  <c r="F187" i="1"/>
  <c r="S187" i="1" s="1"/>
  <c r="G187" i="1"/>
  <c r="Y188" i="1" l="1"/>
  <c r="Z187" i="1"/>
  <c r="D190" i="1"/>
  <c r="B190" i="1" s="1"/>
  <c r="K190" i="1" s="1"/>
  <c r="O2853" i="7"/>
  <c r="P2854" i="7" s="1"/>
  <c r="K2854" i="7"/>
  <c r="B2868" i="7"/>
  <c r="B2870" i="7"/>
  <c r="B2874" i="7" s="1"/>
  <c r="B2877" i="7" s="1"/>
  <c r="J2865" i="7"/>
  <c r="T187" i="1"/>
  <c r="E188" i="1"/>
  <c r="J188" i="1" s="1"/>
  <c r="F188" i="1"/>
  <c r="S188" i="1" s="1"/>
  <c r="G188" i="1"/>
  <c r="Y189" i="1" l="1"/>
  <c r="Z188" i="1"/>
  <c r="D191" i="1"/>
  <c r="B191" i="1" s="1"/>
  <c r="K191" i="1" s="1"/>
  <c r="K2866" i="7"/>
  <c r="O2865" i="7"/>
  <c r="P2866" i="7" s="1"/>
  <c r="B2882" i="7"/>
  <c r="B2886" i="7" s="1"/>
  <c r="B2889" i="7" s="1"/>
  <c r="B2880" i="7"/>
  <c r="J2877" i="7"/>
  <c r="T188" i="1"/>
  <c r="E189" i="1"/>
  <c r="J189" i="1" s="1"/>
  <c r="F189" i="1"/>
  <c r="S189" i="1" s="1"/>
  <c r="G189" i="1"/>
  <c r="Y190" i="1" l="1"/>
  <c r="Z189" i="1"/>
  <c r="D192" i="1"/>
  <c r="B192" i="1" s="1"/>
  <c r="K192" i="1" s="1"/>
  <c r="O2877" i="7"/>
  <c r="P2878" i="7" s="1"/>
  <c r="K2878" i="7"/>
  <c r="B2894" i="7"/>
  <c r="B2898" i="7" s="1"/>
  <c r="B2901" i="7" s="1"/>
  <c r="B2892" i="7"/>
  <c r="J2889" i="7"/>
  <c r="T189" i="1"/>
  <c r="E190" i="1"/>
  <c r="J190" i="1" s="1"/>
  <c r="F190" i="1"/>
  <c r="S190" i="1" s="1"/>
  <c r="G190" i="1"/>
  <c r="Y191" i="1" l="1"/>
  <c r="Z190" i="1"/>
  <c r="D193" i="1"/>
  <c r="B193" i="1" s="1"/>
  <c r="K193" i="1" s="1"/>
  <c r="O2889" i="7"/>
  <c r="P2890" i="7" s="1"/>
  <c r="K2890" i="7"/>
  <c r="B2904" i="7"/>
  <c r="B2906" i="7"/>
  <c r="B2910" i="7" s="1"/>
  <c r="B2913" i="7" s="1"/>
  <c r="J2901" i="7"/>
  <c r="T190" i="1"/>
  <c r="E191" i="1"/>
  <c r="J191" i="1" s="1"/>
  <c r="F191" i="1"/>
  <c r="S191" i="1" s="1"/>
  <c r="G191" i="1"/>
  <c r="Y192" i="1" l="1"/>
  <c r="Z191" i="1"/>
  <c r="D194" i="1"/>
  <c r="B194" i="1" s="1"/>
  <c r="K194" i="1" s="1"/>
  <c r="K2902" i="7"/>
  <c r="O2901" i="7"/>
  <c r="P2902" i="7" s="1"/>
  <c r="B2918" i="7"/>
  <c r="B2922" i="7" s="1"/>
  <c r="B2925" i="7" s="1"/>
  <c r="B2916" i="7"/>
  <c r="J2913" i="7"/>
  <c r="T191" i="1"/>
  <c r="E192" i="1"/>
  <c r="J192" i="1" s="1"/>
  <c r="F192" i="1"/>
  <c r="S192" i="1" s="1"/>
  <c r="G192" i="1"/>
  <c r="Y193" i="1" l="1"/>
  <c r="Z192" i="1"/>
  <c r="D195" i="1"/>
  <c r="B195" i="1" s="1"/>
  <c r="K195" i="1" s="1"/>
  <c r="K2914" i="7"/>
  <c r="O2913" i="7"/>
  <c r="P2914" i="7" s="1"/>
  <c r="B2928" i="7"/>
  <c r="B2930" i="7"/>
  <c r="B2934" i="7" s="1"/>
  <c r="B2937" i="7" s="1"/>
  <c r="J2925" i="7"/>
  <c r="T192" i="1"/>
  <c r="E193" i="1"/>
  <c r="J193" i="1" s="1"/>
  <c r="F193" i="1"/>
  <c r="S193" i="1" s="1"/>
  <c r="G193" i="1"/>
  <c r="Y194" i="1" l="1"/>
  <c r="Z193" i="1"/>
  <c r="D196" i="1"/>
  <c r="B196" i="1" s="1"/>
  <c r="K196" i="1" s="1"/>
  <c r="O2925" i="7"/>
  <c r="P2926" i="7" s="1"/>
  <c r="K2926" i="7"/>
  <c r="B2942" i="7"/>
  <c r="B2946" i="7" s="1"/>
  <c r="B2949" i="7" s="1"/>
  <c r="B2940" i="7"/>
  <c r="J2937" i="7"/>
  <c r="T193" i="1"/>
  <c r="E194" i="1"/>
  <c r="J194" i="1" s="1"/>
  <c r="F194" i="1"/>
  <c r="S194" i="1" s="1"/>
  <c r="G194" i="1"/>
  <c r="Y195" i="1" l="1"/>
  <c r="Z194" i="1"/>
  <c r="D197" i="1"/>
  <c r="B197" i="1" s="1"/>
  <c r="K197" i="1" s="1"/>
  <c r="O2937" i="7"/>
  <c r="P2938" i="7" s="1"/>
  <c r="K2938" i="7"/>
  <c r="B2952" i="7"/>
  <c r="B2954" i="7"/>
  <c r="B2958" i="7" s="1"/>
  <c r="B2961" i="7" s="1"/>
  <c r="J2949" i="7"/>
  <c r="T194" i="1"/>
  <c r="E195" i="1"/>
  <c r="J195" i="1" s="1"/>
  <c r="F195" i="1"/>
  <c r="S195" i="1" s="1"/>
  <c r="G195" i="1"/>
  <c r="Y196" i="1" l="1"/>
  <c r="Z195" i="1"/>
  <c r="D198" i="1"/>
  <c r="B198" i="1" s="1"/>
  <c r="K198" i="1" s="1"/>
  <c r="K2950" i="7"/>
  <c r="O2949" i="7"/>
  <c r="P2950" i="7" s="1"/>
  <c r="B2964" i="7"/>
  <c r="B2966" i="7"/>
  <c r="B2970" i="7" s="1"/>
  <c r="B2973" i="7" s="1"/>
  <c r="J2961" i="7"/>
  <c r="T195" i="1"/>
  <c r="E196" i="1"/>
  <c r="J196" i="1" s="1"/>
  <c r="F196" i="1"/>
  <c r="S196" i="1" s="1"/>
  <c r="G196" i="1"/>
  <c r="Y197" i="1" l="1"/>
  <c r="Z196" i="1"/>
  <c r="D199" i="1"/>
  <c r="B199" i="1" s="1"/>
  <c r="K199" i="1" s="1"/>
  <c r="O2961" i="7"/>
  <c r="P2962" i="7" s="1"/>
  <c r="K2962" i="7"/>
  <c r="B2978" i="7"/>
  <c r="B2982" i="7" s="1"/>
  <c r="B2985" i="7" s="1"/>
  <c r="B2976" i="7"/>
  <c r="J2973" i="7"/>
  <c r="T196" i="1"/>
  <c r="E197" i="1"/>
  <c r="J197" i="1" s="1"/>
  <c r="F197" i="1"/>
  <c r="S197" i="1" s="1"/>
  <c r="G197" i="1"/>
  <c r="Y198" i="1" l="1"/>
  <c r="Z197" i="1"/>
  <c r="D200" i="1"/>
  <c r="B200" i="1" s="1"/>
  <c r="K200" i="1" s="1"/>
  <c r="K2974" i="7"/>
  <c r="O2973" i="7"/>
  <c r="P2974" i="7" s="1"/>
  <c r="B2988" i="7"/>
  <c r="B2990" i="7"/>
  <c r="B2994" i="7" s="1"/>
  <c r="B2997" i="7" s="1"/>
  <c r="J2985" i="7"/>
  <c r="T197" i="1"/>
  <c r="E198" i="1"/>
  <c r="J198" i="1" s="1"/>
  <c r="F198" i="1"/>
  <c r="S198" i="1" s="1"/>
  <c r="G198" i="1"/>
  <c r="Y199" i="1" l="1"/>
  <c r="Z198" i="1"/>
  <c r="D201" i="1"/>
  <c r="B201" i="1" s="1"/>
  <c r="K201" i="1" s="1"/>
  <c r="O2985" i="7"/>
  <c r="P2986" i="7" s="1"/>
  <c r="K2986" i="7"/>
  <c r="B3000" i="7"/>
  <c r="B3002" i="7"/>
  <c r="B3006" i="7" s="1"/>
  <c r="B3009" i="7" s="1"/>
  <c r="J2997" i="7"/>
  <c r="T198" i="1"/>
  <c r="E199" i="1"/>
  <c r="J199" i="1" s="1"/>
  <c r="F199" i="1"/>
  <c r="S199" i="1" s="1"/>
  <c r="G199" i="1"/>
  <c r="Y200" i="1" l="1"/>
  <c r="Z199" i="1"/>
  <c r="D202" i="1"/>
  <c r="B202" i="1" s="1"/>
  <c r="K202" i="1" s="1"/>
  <c r="O2997" i="7"/>
  <c r="P2998" i="7" s="1"/>
  <c r="K2998" i="7"/>
  <c r="B3012" i="7"/>
  <c r="B3014" i="7"/>
  <c r="B3018" i="7" s="1"/>
  <c r="B3021" i="7" s="1"/>
  <c r="J3009" i="7"/>
  <c r="T199" i="1"/>
  <c r="E200" i="1"/>
  <c r="J200" i="1" s="1"/>
  <c r="F200" i="1"/>
  <c r="S200" i="1" s="1"/>
  <c r="G200" i="1"/>
  <c r="Y201" i="1" l="1"/>
  <c r="Z200" i="1"/>
  <c r="D203" i="1"/>
  <c r="B203" i="1" s="1"/>
  <c r="K203" i="1" s="1"/>
  <c r="O3009" i="7"/>
  <c r="P3010" i="7" s="1"/>
  <c r="K3010" i="7"/>
  <c r="B3026" i="7"/>
  <c r="B3030" i="7" s="1"/>
  <c r="B3033" i="7" s="1"/>
  <c r="B3024" i="7"/>
  <c r="J3021" i="7"/>
  <c r="T200" i="1"/>
  <c r="E201" i="1"/>
  <c r="J201" i="1" s="1"/>
  <c r="F201" i="1"/>
  <c r="S201" i="1" s="1"/>
  <c r="G201" i="1"/>
  <c r="Y202" i="1" l="1"/>
  <c r="Z201" i="1"/>
  <c r="D204" i="1"/>
  <c r="B204" i="1" s="1"/>
  <c r="K204" i="1" s="1"/>
  <c r="K3022" i="7"/>
  <c r="O3021" i="7"/>
  <c r="P3022" i="7" s="1"/>
  <c r="B3036" i="7"/>
  <c r="B3038" i="7"/>
  <c r="B3042" i="7" s="1"/>
  <c r="B3045" i="7" s="1"/>
  <c r="J3033" i="7"/>
  <c r="T201" i="1"/>
  <c r="E202" i="1"/>
  <c r="J202" i="1" s="1"/>
  <c r="F202" i="1"/>
  <c r="S202" i="1" s="1"/>
  <c r="G202" i="1"/>
  <c r="Y203" i="1" l="1"/>
  <c r="Z202" i="1"/>
  <c r="D205" i="1"/>
  <c r="B205" i="1" s="1"/>
  <c r="K205" i="1" s="1"/>
  <c r="O3033" i="7"/>
  <c r="P3034" i="7" s="1"/>
  <c r="K3034" i="7"/>
  <c r="B3050" i="7"/>
  <c r="B3054" i="7" s="1"/>
  <c r="B3057" i="7" s="1"/>
  <c r="B3048" i="7"/>
  <c r="J3045" i="7"/>
  <c r="T202" i="1"/>
  <c r="E203" i="1"/>
  <c r="J203" i="1" s="1"/>
  <c r="F203" i="1"/>
  <c r="S203" i="1" s="1"/>
  <c r="G203" i="1"/>
  <c r="Y204" i="1" l="1"/>
  <c r="Z203" i="1"/>
  <c r="D206" i="1"/>
  <c r="B206" i="1" s="1"/>
  <c r="K206" i="1" s="1"/>
  <c r="O3045" i="7"/>
  <c r="P3046" i="7" s="1"/>
  <c r="K3046" i="7"/>
  <c r="B3060" i="7"/>
  <c r="B3062" i="7"/>
  <c r="B3066" i="7" s="1"/>
  <c r="B3069" i="7" s="1"/>
  <c r="J3057" i="7"/>
  <c r="T203" i="1"/>
  <c r="E204" i="1"/>
  <c r="J204" i="1" s="1"/>
  <c r="F204" i="1"/>
  <c r="S204" i="1" s="1"/>
  <c r="G204" i="1"/>
  <c r="Y205" i="1" l="1"/>
  <c r="Z204" i="1"/>
  <c r="D207" i="1"/>
  <c r="B207" i="1" s="1"/>
  <c r="K207" i="1" s="1"/>
  <c r="K3058" i="7"/>
  <c r="O3057" i="7"/>
  <c r="P3058" i="7" s="1"/>
  <c r="B3074" i="7"/>
  <c r="B3078" i="7" s="1"/>
  <c r="B3081" i="7" s="1"/>
  <c r="B3072" i="7"/>
  <c r="J3069" i="7"/>
  <c r="T204" i="1"/>
  <c r="E205" i="1"/>
  <c r="J205" i="1" s="1"/>
  <c r="F205" i="1"/>
  <c r="S205" i="1" s="1"/>
  <c r="G205" i="1"/>
  <c r="Y206" i="1" l="1"/>
  <c r="Z205" i="1"/>
  <c r="D208" i="1"/>
  <c r="B208" i="1" s="1"/>
  <c r="K208" i="1" s="1"/>
  <c r="K3070" i="7"/>
  <c r="O3069" i="7"/>
  <c r="P3070" i="7" s="1"/>
  <c r="B3084" i="7"/>
  <c r="B3086" i="7"/>
  <c r="B3090" i="7" s="1"/>
  <c r="B3093" i="7" s="1"/>
  <c r="J3081" i="7"/>
  <c r="T205" i="1"/>
  <c r="E206" i="1"/>
  <c r="J206" i="1" s="1"/>
  <c r="F206" i="1"/>
  <c r="S206" i="1" s="1"/>
  <c r="G206" i="1"/>
  <c r="Y207" i="1" l="1"/>
  <c r="Z206" i="1"/>
  <c r="D209" i="1"/>
  <c r="B209" i="1" s="1"/>
  <c r="K209" i="1" s="1"/>
  <c r="K3082" i="7"/>
  <c r="O3081" i="7"/>
  <c r="P3082" i="7" s="1"/>
  <c r="B3096" i="7"/>
  <c r="B3098" i="7"/>
  <c r="B3102" i="7" s="1"/>
  <c r="B3105" i="7" s="1"/>
  <c r="J3093" i="7"/>
  <c r="T206" i="1"/>
  <c r="E207" i="1"/>
  <c r="J207" i="1" s="1"/>
  <c r="F207" i="1"/>
  <c r="S207" i="1" s="1"/>
  <c r="G207" i="1"/>
  <c r="Y208" i="1" l="1"/>
  <c r="Z207" i="1"/>
  <c r="D210" i="1"/>
  <c r="B210" i="1" s="1"/>
  <c r="K210" i="1" s="1"/>
  <c r="K3094" i="7"/>
  <c r="O3093" i="7"/>
  <c r="P3094" i="7" s="1"/>
  <c r="B3108" i="7"/>
  <c r="B3110" i="7"/>
  <c r="B3114" i="7" s="1"/>
  <c r="B3117" i="7" s="1"/>
  <c r="J3105" i="7"/>
  <c r="T207" i="1"/>
  <c r="E208" i="1"/>
  <c r="J208" i="1" s="1"/>
  <c r="F208" i="1"/>
  <c r="S208" i="1" s="1"/>
  <c r="G208" i="1"/>
  <c r="Y209" i="1" l="1"/>
  <c r="Z208" i="1"/>
  <c r="D211" i="1"/>
  <c r="B211" i="1" s="1"/>
  <c r="K211" i="1" s="1"/>
  <c r="K3106" i="7"/>
  <c r="O3105" i="7"/>
  <c r="P3106" i="7" s="1"/>
  <c r="B3120" i="7"/>
  <c r="B3122" i="7"/>
  <c r="B3126" i="7" s="1"/>
  <c r="B3129" i="7" s="1"/>
  <c r="J3117" i="7"/>
  <c r="T208" i="1"/>
  <c r="E209" i="1"/>
  <c r="J209" i="1" s="1"/>
  <c r="F209" i="1"/>
  <c r="S209" i="1" s="1"/>
  <c r="G209" i="1"/>
  <c r="Y210" i="1" l="1"/>
  <c r="Z209" i="1"/>
  <c r="D212" i="1"/>
  <c r="B212" i="1" s="1"/>
  <c r="K212" i="1" s="1"/>
  <c r="K3118" i="7"/>
  <c r="O3117" i="7"/>
  <c r="P3118" i="7" s="1"/>
  <c r="B3132" i="7"/>
  <c r="B3134" i="7"/>
  <c r="B3138" i="7" s="1"/>
  <c r="B3141" i="7" s="1"/>
  <c r="J3129" i="7"/>
  <c r="T209" i="1"/>
  <c r="E210" i="1"/>
  <c r="J210" i="1" s="1"/>
  <c r="F210" i="1"/>
  <c r="S210" i="1" s="1"/>
  <c r="G210" i="1"/>
  <c r="Y211" i="1" l="1"/>
  <c r="Z210" i="1"/>
  <c r="D213" i="1"/>
  <c r="B213" i="1" s="1"/>
  <c r="K213" i="1" s="1"/>
  <c r="K3130" i="7"/>
  <c r="O3129" i="7"/>
  <c r="P3130" i="7" s="1"/>
  <c r="B3144" i="7"/>
  <c r="B3146" i="7"/>
  <c r="B3150" i="7" s="1"/>
  <c r="B3153" i="7" s="1"/>
  <c r="J3141" i="7"/>
  <c r="T210" i="1"/>
  <c r="E211" i="1"/>
  <c r="J211" i="1" s="1"/>
  <c r="F211" i="1"/>
  <c r="S211" i="1" s="1"/>
  <c r="G211" i="1"/>
  <c r="Y212" i="1" l="1"/>
  <c r="Z211" i="1"/>
  <c r="D214" i="1"/>
  <c r="B214" i="1" s="1"/>
  <c r="K214" i="1" s="1"/>
  <c r="K3142" i="7"/>
  <c r="O3141" i="7"/>
  <c r="P3142" i="7" s="1"/>
  <c r="B3156" i="7"/>
  <c r="B3158" i="7"/>
  <c r="B3162" i="7" s="1"/>
  <c r="B3165" i="7" s="1"/>
  <c r="J3153" i="7"/>
  <c r="T211" i="1"/>
  <c r="E212" i="1"/>
  <c r="J212" i="1" s="1"/>
  <c r="F212" i="1"/>
  <c r="S212" i="1" s="1"/>
  <c r="G212" i="1"/>
  <c r="Y213" i="1" l="1"/>
  <c r="Z212" i="1"/>
  <c r="D215" i="1"/>
  <c r="B215" i="1" s="1"/>
  <c r="K215" i="1" s="1"/>
  <c r="O3153" i="7"/>
  <c r="P3154" i="7" s="1"/>
  <c r="K3154" i="7"/>
  <c r="B3168" i="7"/>
  <c r="B3170" i="7"/>
  <c r="B3174" i="7" s="1"/>
  <c r="B3177" i="7" s="1"/>
  <c r="J3165" i="7"/>
  <c r="T212" i="1"/>
  <c r="E213" i="1"/>
  <c r="J213" i="1" s="1"/>
  <c r="F213" i="1"/>
  <c r="S213" i="1" s="1"/>
  <c r="G213" i="1"/>
  <c r="Y214" i="1" l="1"/>
  <c r="Z213" i="1"/>
  <c r="D216" i="1"/>
  <c r="B216" i="1" s="1"/>
  <c r="K216" i="1" s="1"/>
  <c r="K3166" i="7"/>
  <c r="O3165" i="7"/>
  <c r="P3166" i="7" s="1"/>
  <c r="B3182" i="7"/>
  <c r="B3186" i="7" s="1"/>
  <c r="B3189" i="7" s="1"/>
  <c r="B3180" i="7"/>
  <c r="J3177" i="7"/>
  <c r="T213" i="1"/>
  <c r="E214" i="1"/>
  <c r="J214" i="1" s="1"/>
  <c r="F214" i="1"/>
  <c r="S214" i="1" s="1"/>
  <c r="G214" i="1"/>
  <c r="Y215" i="1" l="1"/>
  <c r="Z214" i="1"/>
  <c r="D217" i="1"/>
  <c r="B217" i="1" s="1"/>
  <c r="K217" i="1" s="1"/>
  <c r="K3178" i="7"/>
  <c r="O3177" i="7"/>
  <c r="P3178" i="7" s="1"/>
  <c r="B3192" i="7"/>
  <c r="B3194" i="7"/>
  <c r="B3198" i="7" s="1"/>
  <c r="B3201" i="7" s="1"/>
  <c r="J3189" i="7"/>
  <c r="T214" i="1"/>
  <c r="E215" i="1"/>
  <c r="J215" i="1" s="1"/>
  <c r="F215" i="1"/>
  <c r="S215" i="1" s="1"/>
  <c r="G215" i="1"/>
  <c r="Y216" i="1" l="1"/>
  <c r="Z215" i="1"/>
  <c r="D218" i="1"/>
  <c r="B218" i="1" s="1"/>
  <c r="K218" i="1" s="1"/>
  <c r="K3190" i="7"/>
  <c r="O3189" i="7"/>
  <c r="P3190" i="7" s="1"/>
  <c r="B3204" i="7"/>
  <c r="B3206" i="7"/>
  <c r="B3210" i="7" s="1"/>
  <c r="B3213" i="7" s="1"/>
  <c r="J3201" i="7"/>
  <c r="T215" i="1"/>
  <c r="E216" i="1"/>
  <c r="J216" i="1" s="1"/>
  <c r="F216" i="1"/>
  <c r="S216" i="1" s="1"/>
  <c r="G216" i="1"/>
  <c r="Y217" i="1" l="1"/>
  <c r="Z216" i="1"/>
  <c r="D219" i="1"/>
  <c r="B219" i="1" s="1"/>
  <c r="K219" i="1" s="1"/>
  <c r="O3201" i="7"/>
  <c r="P3202" i="7" s="1"/>
  <c r="K3202" i="7"/>
  <c r="B3216" i="7"/>
  <c r="B3218" i="7"/>
  <c r="B3222" i="7" s="1"/>
  <c r="B3225" i="7" s="1"/>
  <c r="J3213" i="7"/>
  <c r="T216" i="1"/>
  <c r="E217" i="1"/>
  <c r="J217" i="1" s="1"/>
  <c r="F217" i="1"/>
  <c r="S217" i="1" s="1"/>
  <c r="G217" i="1"/>
  <c r="Y218" i="1" l="1"/>
  <c r="Z217" i="1"/>
  <c r="D220" i="1"/>
  <c r="B220" i="1" s="1"/>
  <c r="K220" i="1" s="1"/>
  <c r="K3214" i="7"/>
  <c r="O3213" i="7"/>
  <c r="P3214" i="7" s="1"/>
  <c r="B3230" i="7"/>
  <c r="B3234" i="7" s="1"/>
  <c r="B3237" i="7" s="1"/>
  <c r="B3228" i="7"/>
  <c r="J3225" i="7"/>
  <c r="T217" i="1"/>
  <c r="E218" i="1"/>
  <c r="J218" i="1" s="1"/>
  <c r="F218" i="1"/>
  <c r="S218" i="1" s="1"/>
  <c r="G218" i="1"/>
  <c r="Y219" i="1" l="1"/>
  <c r="Z218" i="1"/>
  <c r="D221" i="1"/>
  <c r="B221" i="1" s="1"/>
  <c r="K221" i="1" s="1"/>
  <c r="K3226" i="7"/>
  <c r="O3225" i="7"/>
  <c r="P3226" i="7" s="1"/>
  <c r="B3240" i="7"/>
  <c r="B3242" i="7"/>
  <c r="B3246" i="7" s="1"/>
  <c r="B3249" i="7" s="1"/>
  <c r="J3237" i="7"/>
  <c r="T218" i="1"/>
  <c r="E219" i="1"/>
  <c r="J219" i="1" s="1"/>
  <c r="F219" i="1"/>
  <c r="S219" i="1" s="1"/>
  <c r="G219" i="1"/>
  <c r="Y220" i="1" l="1"/>
  <c r="Z219" i="1"/>
  <c r="D222" i="1"/>
  <c r="B222" i="1" s="1"/>
  <c r="K222" i="1" s="1"/>
  <c r="K3238" i="7"/>
  <c r="O3237" i="7"/>
  <c r="P3238" i="7" s="1"/>
  <c r="B3252" i="7"/>
  <c r="B3254" i="7"/>
  <c r="B3258" i="7" s="1"/>
  <c r="B3261" i="7" s="1"/>
  <c r="J3249" i="7"/>
  <c r="T219" i="1"/>
  <c r="E220" i="1"/>
  <c r="J220" i="1" s="1"/>
  <c r="F220" i="1"/>
  <c r="S220" i="1" s="1"/>
  <c r="G220" i="1"/>
  <c r="Y221" i="1" l="1"/>
  <c r="Z220" i="1"/>
  <c r="D223" i="1"/>
  <c r="B223" i="1" s="1"/>
  <c r="K223" i="1" s="1"/>
  <c r="K3250" i="7"/>
  <c r="O3249" i="7"/>
  <c r="P3250" i="7" s="1"/>
  <c r="B3264" i="7"/>
  <c r="B3266" i="7"/>
  <c r="B3270" i="7" s="1"/>
  <c r="B3273" i="7" s="1"/>
  <c r="J3261" i="7"/>
  <c r="T220" i="1"/>
  <c r="E221" i="1"/>
  <c r="J221" i="1" s="1"/>
  <c r="F221" i="1"/>
  <c r="S221" i="1" s="1"/>
  <c r="G221" i="1"/>
  <c r="Y222" i="1" l="1"/>
  <c r="Z221" i="1"/>
  <c r="D224" i="1"/>
  <c r="B224" i="1" s="1"/>
  <c r="K224" i="1" s="1"/>
  <c r="K3262" i="7"/>
  <c r="O3261" i="7"/>
  <c r="P3262" i="7" s="1"/>
  <c r="B3278" i="7"/>
  <c r="B3282" i="7" s="1"/>
  <c r="B3285" i="7" s="1"/>
  <c r="B3276" i="7"/>
  <c r="J3273" i="7"/>
  <c r="T221" i="1"/>
  <c r="E222" i="1"/>
  <c r="J222" i="1" s="1"/>
  <c r="F222" i="1"/>
  <c r="S222" i="1" s="1"/>
  <c r="G222" i="1"/>
  <c r="Y223" i="1" l="1"/>
  <c r="Z222" i="1"/>
  <c r="D225" i="1"/>
  <c r="B225" i="1" s="1"/>
  <c r="K225" i="1" s="1"/>
  <c r="K3274" i="7"/>
  <c r="O3273" i="7"/>
  <c r="P3274" i="7" s="1"/>
  <c r="B3290" i="7"/>
  <c r="B3294" i="7" s="1"/>
  <c r="B3297" i="7" s="1"/>
  <c r="B3288" i="7"/>
  <c r="J3285" i="7"/>
  <c r="T222" i="1"/>
  <c r="E223" i="1"/>
  <c r="J223" i="1" s="1"/>
  <c r="F223" i="1"/>
  <c r="S223" i="1" s="1"/>
  <c r="G223" i="1"/>
  <c r="Y224" i="1" l="1"/>
  <c r="Z223" i="1"/>
  <c r="D226" i="1"/>
  <c r="B226" i="1" s="1"/>
  <c r="K226" i="1" s="1"/>
  <c r="K3286" i="7"/>
  <c r="O3285" i="7"/>
  <c r="P3286" i="7" s="1"/>
  <c r="B3300" i="7"/>
  <c r="B3302" i="7"/>
  <c r="B3306" i="7" s="1"/>
  <c r="B3309" i="7" s="1"/>
  <c r="J3297" i="7"/>
  <c r="T223" i="1"/>
  <c r="E224" i="1"/>
  <c r="J224" i="1" s="1"/>
  <c r="F224" i="1"/>
  <c r="S224" i="1" s="1"/>
  <c r="G224" i="1"/>
  <c r="Y225" i="1" l="1"/>
  <c r="Z224" i="1"/>
  <c r="D227" i="1"/>
  <c r="B227" i="1" s="1"/>
  <c r="K227" i="1" s="1"/>
  <c r="K3298" i="7"/>
  <c r="O3297" i="7"/>
  <c r="P3298" i="7" s="1"/>
  <c r="B3312" i="7"/>
  <c r="B3314" i="7"/>
  <c r="B3318" i="7" s="1"/>
  <c r="B3321" i="7" s="1"/>
  <c r="J3309" i="7"/>
  <c r="T224" i="1"/>
  <c r="E225" i="1"/>
  <c r="J225" i="1" s="1"/>
  <c r="F225" i="1"/>
  <c r="S225" i="1" s="1"/>
  <c r="G225" i="1"/>
  <c r="Y226" i="1" l="1"/>
  <c r="Z225" i="1"/>
  <c r="D228" i="1"/>
  <c r="B228" i="1" s="1"/>
  <c r="K228" i="1" s="1"/>
  <c r="K3310" i="7"/>
  <c r="O3309" i="7"/>
  <c r="P3310" i="7" s="1"/>
  <c r="B3326" i="7"/>
  <c r="B3330" i="7" s="1"/>
  <c r="B3333" i="7" s="1"/>
  <c r="B3324" i="7"/>
  <c r="J3321" i="7"/>
  <c r="T225" i="1"/>
  <c r="E226" i="1"/>
  <c r="J226" i="1" s="1"/>
  <c r="F226" i="1"/>
  <c r="S226" i="1" s="1"/>
  <c r="G226" i="1"/>
  <c r="Y227" i="1" l="1"/>
  <c r="Z226" i="1"/>
  <c r="D229" i="1"/>
  <c r="B229" i="1" s="1"/>
  <c r="K229" i="1" s="1"/>
  <c r="K3322" i="7"/>
  <c r="O3321" i="7"/>
  <c r="P3322" i="7" s="1"/>
  <c r="B3338" i="7"/>
  <c r="B3342" i="7" s="1"/>
  <c r="B3345" i="7" s="1"/>
  <c r="B3336" i="7"/>
  <c r="J3333" i="7"/>
  <c r="T226" i="1"/>
  <c r="E227" i="1"/>
  <c r="J227" i="1" s="1"/>
  <c r="F227" i="1"/>
  <c r="S227" i="1" s="1"/>
  <c r="G227" i="1"/>
  <c r="Y228" i="1" l="1"/>
  <c r="Z227" i="1"/>
  <c r="D230" i="1"/>
  <c r="B230" i="1" s="1"/>
  <c r="K230" i="1" s="1"/>
  <c r="K3334" i="7"/>
  <c r="O3333" i="7"/>
  <c r="P3334" i="7" s="1"/>
  <c r="B3348" i="7"/>
  <c r="B3350" i="7"/>
  <c r="B3354" i="7" s="1"/>
  <c r="B3357" i="7" s="1"/>
  <c r="J3345" i="7"/>
  <c r="T227" i="1"/>
  <c r="E228" i="1"/>
  <c r="J228" i="1" s="1"/>
  <c r="F228" i="1"/>
  <c r="S228" i="1" s="1"/>
  <c r="G228" i="1"/>
  <c r="Y229" i="1" l="1"/>
  <c r="Z228" i="1"/>
  <c r="D231" i="1"/>
  <c r="B231" i="1" s="1"/>
  <c r="K231" i="1" s="1"/>
  <c r="K3346" i="7"/>
  <c r="O3345" i="7"/>
  <c r="P3346" i="7" s="1"/>
  <c r="B3362" i="7"/>
  <c r="B3366" i="7" s="1"/>
  <c r="B3369" i="7" s="1"/>
  <c r="B3360" i="7"/>
  <c r="J3357" i="7"/>
  <c r="T228" i="1"/>
  <c r="E229" i="1"/>
  <c r="J229" i="1" s="1"/>
  <c r="F229" i="1"/>
  <c r="S229" i="1" s="1"/>
  <c r="G229" i="1"/>
  <c r="Y230" i="1" l="1"/>
  <c r="Z229" i="1"/>
  <c r="D232" i="1"/>
  <c r="B232" i="1" s="1"/>
  <c r="K232" i="1" s="1"/>
  <c r="K3358" i="7"/>
  <c r="O3357" i="7"/>
  <c r="P3358" i="7" s="1"/>
  <c r="B3372" i="7"/>
  <c r="B3374" i="7"/>
  <c r="B3378" i="7" s="1"/>
  <c r="B3381" i="7" s="1"/>
  <c r="J3369" i="7"/>
  <c r="T229" i="1"/>
  <c r="E230" i="1"/>
  <c r="J230" i="1" s="1"/>
  <c r="F230" i="1"/>
  <c r="S230" i="1" s="1"/>
  <c r="G230" i="1"/>
  <c r="Y231" i="1" l="1"/>
  <c r="Z230" i="1"/>
  <c r="D233" i="1"/>
  <c r="B233" i="1" s="1"/>
  <c r="K233" i="1" s="1"/>
  <c r="O3369" i="7"/>
  <c r="P3370" i="7" s="1"/>
  <c r="K3370" i="7"/>
  <c r="B3384" i="7"/>
  <c r="B3386" i="7"/>
  <c r="B3390" i="7" s="1"/>
  <c r="B3393" i="7" s="1"/>
  <c r="J3381" i="7"/>
  <c r="T230" i="1"/>
  <c r="E231" i="1"/>
  <c r="J231" i="1" s="1"/>
  <c r="F231" i="1"/>
  <c r="S231" i="1" s="1"/>
  <c r="G231" i="1"/>
  <c r="Y232" i="1" l="1"/>
  <c r="Z231" i="1"/>
  <c r="D234" i="1"/>
  <c r="B234" i="1" s="1"/>
  <c r="K234" i="1" s="1"/>
  <c r="K3382" i="7"/>
  <c r="O3381" i="7"/>
  <c r="P3382" i="7" s="1"/>
  <c r="B3396" i="7"/>
  <c r="B3398" i="7"/>
  <c r="B3402" i="7" s="1"/>
  <c r="B3405" i="7" s="1"/>
  <c r="J3393" i="7"/>
  <c r="T231" i="1"/>
  <c r="E232" i="1"/>
  <c r="J232" i="1" s="1"/>
  <c r="F232" i="1"/>
  <c r="S232" i="1" s="1"/>
  <c r="G232" i="1"/>
  <c r="Y233" i="1" l="1"/>
  <c r="Z232" i="1"/>
  <c r="D235" i="1"/>
  <c r="B235" i="1" s="1"/>
  <c r="K235" i="1" s="1"/>
  <c r="K3394" i="7"/>
  <c r="O3393" i="7"/>
  <c r="P3394" i="7" s="1"/>
  <c r="B3408" i="7"/>
  <c r="B3410" i="7"/>
  <c r="B3414" i="7" s="1"/>
  <c r="B3417" i="7" s="1"/>
  <c r="J3405" i="7"/>
  <c r="T232" i="1"/>
  <c r="E233" i="1"/>
  <c r="J233" i="1" s="1"/>
  <c r="F233" i="1"/>
  <c r="S233" i="1" s="1"/>
  <c r="G233" i="1"/>
  <c r="Y234" i="1" l="1"/>
  <c r="Z233" i="1"/>
  <c r="D236" i="1"/>
  <c r="B236" i="1" s="1"/>
  <c r="K236" i="1" s="1"/>
  <c r="K3406" i="7"/>
  <c r="O3405" i="7"/>
  <c r="P3406" i="7" s="1"/>
  <c r="B3420" i="7"/>
  <c r="B3422" i="7"/>
  <c r="B3426" i="7" s="1"/>
  <c r="B3429" i="7" s="1"/>
  <c r="J3417" i="7"/>
  <c r="T233" i="1"/>
  <c r="E234" i="1"/>
  <c r="J234" i="1" s="1"/>
  <c r="F234" i="1"/>
  <c r="S234" i="1" s="1"/>
  <c r="G234" i="1"/>
  <c r="Y235" i="1" l="1"/>
  <c r="Z234" i="1"/>
  <c r="D237" i="1"/>
  <c r="B237" i="1" s="1"/>
  <c r="K237" i="1" s="1"/>
  <c r="O3417" i="7"/>
  <c r="P3418" i="7" s="1"/>
  <c r="K3418" i="7"/>
  <c r="B3432" i="7"/>
  <c r="B3434" i="7"/>
  <c r="B3438" i="7" s="1"/>
  <c r="B3441" i="7" s="1"/>
  <c r="J3429" i="7"/>
  <c r="T234" i="1"/>
  <c r="E235" i="1"/>
  <c r="J235" i="1" s="1"/>
  <c r="F235" i="1"/>
  <c r="S235" i="1" s="1"/>
  <c r="G235" i="1"/>
  <c r="Y236" i="1" l="1"/>
  <c r="Z235" i="1"/>
  <c r="D238" i="1"/>
  <c r="B238" i="1" s="1"/>
  <c r="K238" i="1" s="1"/>
  <c r="K3430" i="7"/>
  <c r="O3429" i="7"/>
  <c r="P3430" i="7" s="1"/>
  <c r="B3444" i="7"/>
  <c r="B3446" i="7"/>
  <c r="B3450" i="7" s="1"/>
  <c r="B3453" i="7" s="1"/>
  <c r="J3441" i="7"/>
  <c r="T235" i="1"/>
  <c r="E236" i="1"/>
  <c r="J236" i="1" s="1"/>
  <c r="F236" i="1"/>
  <c r="S236" i="1" s="1"/>
  <c r="G236" i="1"/>
  <c r="Y237" i="1" l="1"/>
  <c r="Z236" i="1"/>
  <c r="D239" i="1"/>
  <c r="B239" i="1" s="1"/>
  <c r="K239" i="1" s="1"/>
  <c r="O3441" i="7"/>
  <c r="P3442" i="7" s="1"/>
  <c r="K3442" i="7"/>
  <c r="B3456" i="7"/>
  <c r="B3458" i="7"/>
  <c r="B3462" i="7" s="1"/>
  <c r="B3465" i="7" s="1"/>
  <c r="J3453" i="7"/>
  <c r="T236" i="1"/>
  <c r="E237" i="1"/>
  <c r="J237" i="1" s="1"/>
  <c r="F237" i="1"/>
  <c r="S237" i="1" s="1"/>
  <c r="G237" i="1"/>
  <c r="Y238" i="1" l="1"/>
  <c r="Z237" i="1"/>
  <c r="D240" i="1"/>
  <c r="B240" i="1" s="1"/>
  <c r="K240" i="1" s="1"/>
  <c r="K3454" i="7"/>
  <c r="O3453" i="7"/>
  <c r="P3454" i="7" s="1"/>
  <c r="B3468" i="7"/>
  <c r="B3470" i="7"/>
  <c r="B3474" i="7" s="1"/>
  <c r="B3477" i="7" s="1"/>
  <c r="J3465" i="7"/>
  <c r="T237" i="1"/>
  <c r="E238" i="1"/>
  <c r="J238" i="1" s="1"/>
  <c r="F238" i="1"/>
  <c r="S238" i="1" s="1"/>
  <c r="G238" i="1"/>
  <c r="Y239" i="1" l="1"/>
  <c r="Z238" i="1"/>
  <c r="D241" i="1"/>
  <c r="B241" i="1" s="1"/>
  <c r="K241" i="1" s="1"/>
  <c r="K3466" i="7"/>
  <c r="O3465" i="7"/>
  <c r="P3466" i="7" s="1"/>
  <c r="B3480" i="7"/>
  <c r="B3482" i="7"/>
  <c r="B3486" i="7" s="1"/>
  <c r="B3489" i="7" s="1"/>
  <c r="J3477" i="7"/>
  <c r="T238" i="1"/>
  <c r="E239" i="1"/>
  <c r="J239" i="1" s="1"/>
  <c r="F239" i="1"/>
  <c r="S239" i="1" s="1"/>
  <c r="G239" i="1"/>
  <c r="Y240" i="1" l="1"/>
  <c r="Z239" i="1"/>
  <c r="D242" i="1"/>
  <c r="B242" i="1" s="1"/>
  <c r="K242" i="1" s="1"/>
  <c r="K3478" i="7"/>
  <c r="O3477" i="7"/>
  <c r="P3478" i="7" s="1"/>
  <c r="B3494" i="7"/>
  <c r="B3498" i="7" s="1"/>
  <c r="B3501" i="7" s="1"/>
  <c r="B3492" i="7"/>
  <c r="J3489" i="7"/>
  <c r="T239" i="1"/>
  <c r="E240" i="1"/>
  <c r="J240" i="1" s="1"/>
  <c r="F240" i="1"/>
  <c r="S240" i="1" s="1"/>
  <c r="G240" i="1"/>
  <c r="Y241" i="1" l="1"/>
  <c r="Z240" i="1"/>
  <c r="D243" i="1"/>
  <c r="B243" i="1" s="1"/>
  <c r="K243" i="1" s="1"/>
  <c r="K3490" i="7"/>
  <c r="O3489" i="7"/>
  <c r="P3490" i="7" s="1"/>
  <c r="B3504" i="7"/>
  <c r="B3506" i="7"/>
  <c r="B3510" i="7" s="1"/>
  <c r="B3513" i="7" s="1"/>
  <c r="J3501" i="7"/>
  <c r="T240" i="1"/>
  <c r="E241" i="1"/>
  <c r="J241" i="1" s="1"/>
  <c r="F241" i="1"/>
  <c r="S241" i="1" s="1"/>
  <c r="G241" i="1"/>
  <c r="Y242" i="1" l="1"/>
  <c r="Z241" i="1"/>
  <c r="D244" i="1"/>
  <c r="B244" i="1" s="1"/>
  <c r="K244" i="1" s="1"/>
  <c r="K3502" i="7"/>
  <c r="O3501" i="7"/>
  <c r="P3502" i="7" s="1"/>
  <c r="B3516" i="7"/>
  <c r="B3518" i="7"/>
  <c r="B3522" i="7" s="1"/>
  <c r="B3525" i="7" s="1"/>
  <c r="J3513" i="7"/>
  <c r="T241" i="1"/>
  <c r="E242" i="1"/>
  <c r="J242" i="1" s="1"/>
  <c r="F242" i="1"/>
  <c r="S242" i="1" s="1"/>
  <c r="G242" i="1"/>
  <c r="Y243" i="1" l="1"/>
  <c r="Z242" i="1"/>
  <c r="D245" i="1"/>
  <c r="B245" i="1" s="1"/>
  <c r="K245" i="1" s="1"/>
  <c r="O3513" i="7"/>
  <c r="P3514" i="7" s="1"/>
  <c r="K3514" i="7"/>
  <c r="B3528" i="7"/>
  <c r="B3530" i="7"/>
  <c r="B3534" i="7" s="1"/>
  <c r="B3537" i="7" s="1"/>
  <c r="J3525" i="7"/>
  <c r="T242" i="1"/>
  <c r="E243" i="1"/>
  <c r="J243" i="1" s="1"/>
  <c r="F243" i="1"/>
  <c r="S243" i="1" s="1"/>
  <c r="G243" i="1"/>
  <c r="Y244" i="1" l="1"/>
  <c r="Z243" i="1"/>
  <c r="D246" i="1"/>
  <c r="B246" i="1" s="1"/>
  <c r="K246" i="1" s="1"/>
  <c r="O3525" i="7"/>
  <c r="P3526" i="7" s="1"/>
  <c r="K3526" i="7"/>
  <c r="B3542" i="7"/>
  <c r="B3546" i="7" s="1"/>
  <c r="B3549" i="7" s="1"/>
  <c r="B3540" i="7"/>
  <c r="J3537" i="7"/>
  <c r="T243" i="1"/>
  <c r="E244" i="1"/>
  <c r="J244" i="1" s="1"/>
  <c r="F244" i="1"/>
  <c r="S244" i="1" s="1"/>
  <c r="G244" i="1"/>
  <c r="Y245" i="1" l="1"/>
  <c r="Z244" i="1"/>
  <c r="D247" i="1"/>
  <c r="B247" i="1" s="1"/>
  <c r="K247" i="1" s="1"/>
  <c r="O3537" i="7"/>
  <c r="P3538" i="7" s="1"/>
  <c r="K3538" i="7"/>
  <c r="B3552" i="7"/>
  <c r="B3554" i="7"/>
  <c r="B3558" i="7" s="1"/>
  <c r="B3561" i="7" s="1"/>
  <c r="J3549" i="7"/>
  <c r="T244" i="1"/>
  <c r="E245" i="1"/>
  <c r="J245" i="1" s="1"/>
  <c r="F245" i="1"/>
  <c r="S245" i="1" s="1"/>
  <c r="G245" i="1"/>
  <c r="Y246" i="1" l="1"/>
  <c r="Z245" i="1"/>
  <c r="D248" i="1"/>
  <c r="B248" i="1" s="1"/>
  <c r="K248" i="1" s="1"/>
  <c r="K3550" i="7"/>
  <c r="O3549" i="7"/>
  <c r="P3550" i="7" s="1"/>
  <c r="B3564" i="7"/>
  <c r="B3566" i="7"/>
  <c r="B3570" i="7" s="1"/>
  <c r="B3573" i="7" s="1"/>
  <c r="J3561" i="7"/>
  <c r="T245" i="1"/>
  <c r="E246" i="1"/>
  <c r="J246" i="1" s="1"/>
  <c r="F246" i="1"/>
  <c r="S246" i="1" s="1"/>
  <c r="G246" i="1"/>
  <c r="Y247" i="1" l="1"/>
  <c r="Z246" i="1"/>
  <c r="D249" i="1"/>
  <c r="B249" i="1" s="1"/>
  <c r="K249" i="1" s="1"/>
  <c r="K3562" i="7"/>
  <c r="O3561" i="7"/>
  <c r="P3562" i="7" s="1"/>
  <c r="B3576" i="7"/>
  <c r="B3578" i="7"/>
  <c r="B3582" i="7" s="1"/>
  <c r="B3585" i="7" s="1"/>
  <c r="J3573" i="7"/>
  <c r="T246" i="1"/>
  <c r="E247" i="1"/>
  <c r="J247" i="1" s="1"/>
  <c r="F247" i="1"/>
  <c r="S247" i="1" s="1"/>
  <c r="G247" i="1"/>
  <c r="Y248" i="1" l="1"/>
  <c r="Z247" i="1"/>
  <c r="D250" i="1"/>
  <c r="B250" i="1" s="1"/>
  <c r="K250" i="1" s="1"/>
  <c r="K3574" i="7"/>
  <c r="O3573" i="7"/>
  <c r="P3574" i="7" s="1"/>
  <c r="B3588" i="7"/>
  <c r="B3590" i="7"/>
  <c r="B3594" i="7" s="1"/>
  <c r="B3597" i="7" s="1"/>
  <c r="J3585" i="7"/>
  <c r="T247" i="1"/>
  <c r="E248" i="1"/>
  <c r="J248" i="1" s="1"/>
  <c r="F248" i="1"/>
  <c r="S248" i="1" s="1"/>
  <c r="G248" i="1"/>
  <c r="Y249" i="1" l="1"/>
  <c r="Z248" i="1"/>
  <c r="D251" i="1"/>
  <c r="B251" i="1" s="1"/>
  <c r="K251" i="1" s="1"/>
  <c r="O3585" i="7"/>
  <c r="P3586" i="7" s="1"/>
  <c r="K3586" i="7"/>
  <c r="B3600" i="7"/>
  <c r="B3602" i="7"/>
  <c r="B3606" i="7" s="1"/>
  <c r="B3609" i="7" s="1"/>
  <c r="J3597" i="7"/>
  <c r="T248" i="1"/>
  <c r="E249" i="1"/>
  <c r="J249" i="1" s="1"/>
  <c r="F249" i="1"/>
  <c r="S249" i="1" s="1"/>
  <c r="G249" i="1"/>
  <c r="Y250" i="1" l="1"/>
  <c r="Z249" i="1"/>
  <c r="D252" i="1"/>
  <c r="B252" i="1" s="1"/>
  <c r="K252" i="1" s="1"/>
  <c r="O3597" i="7"/>
  <c r="P3598" i="7" s="1"/>
  <c r="K3598" i="7"/>
  <c r="B3614" i="7"/>
  <c r="B3618" i="7" s="1"/>
  <c r="B3621" i="7" s="1"/>
  <c r="B3612" i="7"/>
  <c r="J3609" i="7"/>
  <c r="T249" i="1"/>
  <c r="E250" i="1"/>
  <c r="J250" i="1" s="1"/>
  <c r="F250" i="1"/>
  <c r="S250" i="1" s="1"/>
  <c r="G250" i="1"/>
  <c r="Y251" i="1" l="1"/>
  <c r="Z250" i="1"/>
  <c r="D253" i="1"/>
  <c r="B253" i="1" s="1"/>
  <c r="K253" i="1" s="1"/>
  <c r="O3609" i="7"/>
  <c r="P3610" i="7" s="1"/>
  <c r="K3610" i="7"/>
  <c r="B3624" i="7"/>
  <c r="B3626" i="7"/>
  <c r="B3630" i="7" s="1"/>
  <c r="B3633" i="7" s="1"/>
  <c r="J3621" i="7"/>
  <c r="T250" i="1"/>
  <c r="E251" i="1"/>
  <c r="J251" i="1" s="1"/>
  <c r="F251" i="1"/>
  <c r="S251" i="1" s="1"/>
  <c r="G251" i="1"/>
  <c r="Y252" i="1" l="1"/>
  <c r="Z251" i="1"/>
  <c r="D254" i="1"/>
  <c r="B254" i="1" s="1"/>
  <c r="K254" i="1" s="1"/>
  <c r="K3622" i="7"/>
  <c r="O3621" i="7"/>
  <c r="P3622" i="7" s="1"/>
  <c r="B3638" i="7"/>
  <c r="B3642" i="7" s="1"/>
  <c r="B3645" i="7" s="1"/>
  <c r="B3636" i="7"/>
  <c r="J3633" i="7"/>
  <c r="T251" i="1"/>
  <c r="E252" i="1"/>
  <c r="J252" i="1" s="1"/>
  <c r="F252" i="1"/>
  <c r="S252" i="1" s="1"/>
  <c r="G252" i="1"/>
  <c r="Y253" i="1" l="1"/>
  <c r="Z252" i="1"/>
  <c r="D255" i="1"/>
  <c r="B255" i="1" s="1"/>
  <c r="K255" i="1" s="1"/>
  <c r="K3634" i="7"/>
  <c r="O3633" i="7"/>
  <c r="P3634" i="7" s="1"/>
  <c r="B3650" i="7"/>
  <c r="B3654" i="7" s="1"/>
  <c r="B3657" i="7" s="1"/>
  <c r="B3648" i="7"/>
  <c r="J3645" i="7"/>
  <c r="T252" i="1"/>
  <c r="E253" i="1"/>
  <c r="J253" i="1" s="1"/>
  <c r="F253" i="1"/>
  <c r="S253" i="1" s="1"/>
  <c r="G253" i="1"/>
  <c r="Y254" i="1" l="1"/>
  <c r="Z253" i="1"/>
  <c r="D256" i="1"/>
  <c r="B256" i="1" s="1"/>
  <c r="K256" i="1" s="1"/>
  <c r="K3646" i="7"/>
  <c r="O3645" i="7"/>
  <c r="P3646" i="7" s="1"/>
  <c r="B3660" i="7"/>
  <c r="B3662" i="7"/>
  <c r="B3666" i="7" s="1"/>
  <c r="B3669" i="7" s="1"/>
  <c r="J3657" i="7"/>
  <c r="T253" i="1"/>
  <c r="E254" i="1"/>
  <c r="J254" i="1" s="1"/>
  <c r="F254" i="1"/>
  <c r="S254" i="1" s="1"/>
  <c r="G254" i="1"/>
  <c r="Y255" i="1" l="1"/>
  <c r="Z254" i="1"/>
  <c r="D257" i="1"/>
  <c r="B257" i="1" s="1"/>
  <c r="K257" i="1" s="1"/>
  <c r="O3657" i="7"/>
  <c r="P3658" i="7" s="1"/>
  <c r="K3658" i="7"/>
  <c r="B3672" i="7"/>
  <c r="B3674" i="7"/>
  <c r="B3678" i="7" s="1"/>
  <c r="B3681" i="7" s="1"/>
  <c r="J3669" i="7"/>
  <c r="T254" i="1"/>
  <c r="E255" i="1"/>
  <c r="J255" i="1" s="1"/>
  <c r="F255" i="1"/>
  <c r="S255" i="1" s="1"/>
  <c r="G255" i="1"/>
  <c r="Y256" i="1" l="1"/>
  <c r="Z255" i="1"/>
  <c r="D258" i="1"/>
  <c r="B258" i="1" s="1"/>
  <c r="K258" i="1" s="1"/>
  <c r="K3670" i="7"/>
  <c r="O3669" i="7"/>
  <c r="P3670" i="7" s="1"/>
  <c r="B3686" i="7"/>
  <c r="B3690" i="7" s="1"/>
  <c r="B3693" i="7" s="1"/>
  <c r="B3684" i="7"/>
  <c r="J3681" i="7"/>
  <c r="T255" i="1"/>
  <c r="E256" i="1"/>
  <c r="J256" i="1" s="1"/>
  <c r="F256" i="1"/>
  <c r="S256" i="1" s="1"/>
  <c r="G256" i="1"/>
  <c r="Y257" i="1" l="1"/>
  <c r="Z256" i="1"/>
  <c r="D259" i="1"/>
  <c r="B259" i="1" s="1"/>
  <c r="K259" i="1" s="1"/>
  <c r="O3681" i="7"/>
  <c r="P3682" i="7" s="1"/>
  <c r="K3682" i="7"/>
  <c r="B3698" i="7"/>
  <c r="B3702" i="7" s="1"/>
  <c r="B3705" i="7" s="1"/>
  <c r="B3696" i="7"/>
  <c r="J3693" i="7"/>
  <c r="T256" i="1"/>
  <c r="E257" i="1"/>
  <c r="J257" i="1" s="1"/>
  <c r="F257" i="1"/>
  <c r="S257" i="1" s="1"/>
  <c r="G257" i="1"/>
  <c r="Y258" i="1" l="1"/>
  <c r="Z257" i="1"/>
  <c r="D260" i="1"/>
  <c r="B260" i="1" s="1"/>
  <c r="K260" i="1" s="1"/>
  <c r="K3694" i="7"/>
  <c r="O3693" i="7"/>
  <c r="P3694" i="7" s="1"/>
  <c r="B3710" i="7"/>
  <c r="B3714" i="7" s="1"/>
  <c r="B3717" i="7" s="1"/>
  <c r="B3708" i="7"/>
  <c r="J3705" i="7"/>
  <c r="T257" i="1"/>
  <c r="E258" i="1"/>
  <c r="J258" i="1" s="1"/>
  <c r="F258" i="1"/>
  <c r="S258" i="1" s="1"/>
  <c r="G258" i="1"/>
  <c r="Y259" i="1" l="1"/>
  <c r="Z258" i="1"/>
  <c r="D261" i="1"/>
  <c r="B261" i="1" s="1"/>
  <c r="K261" i="1" s="1"/>
  <c r="O3705" i="7"/>
  <c r="P3706" i="7" s="1"/>
  <c r="K3706" i="7"/>
  <c r="B3722" i="7"/>
  <c r="B3726" i="7" s="1"/>
  <c r="B3729" i="7" s="1"/>
  <c r="B3720" i="7"/>
  <c r="J3717" i="7"/>
  <c r="T258" i="1"/>
  <c r="E259" i="1"/>
  <c r="J259" i="1" s="1"/>
  <c r="F259" i="1"/>
  <c r="S259" i="1" s="1"/>
  <c r="G259" i="1"/>
  <c r="Y260" i="1" l="1"/>
  <c r="Z259" i="1"/>
  <c r="D262" i="1"/>
  <c r="B262" i="1" s="1"/>
  <c r="K262" i="1" s="1"/>
  <c r="K3718" i="7"/>
  <c r="O3717" i="7"/>
  <c r="P3718" i="7" s="1"/>
  <c r="B3732" i="7"/>
  <c r="B3734" i="7"/>
  <c r="B3738" i="7" s="1"/>
  <c r="B3741" i="7" s="1"/>
  <c r="J3729" i="7"/>
  <c r="T259" i="1"/>
  <c r="E260" i="1"/>
  <c r="J260" i="1" s="1"/>
  <c r="F260" i="1"/>
  <c r="S260" i="1" s="1"/>
  <c r="G260" i="1"/>
  <c r="Y261" i="1" l="1"/>
  <c r="Z260" i="1"/>
  <c r="D263" i="1"/>
  <c r="B263" i="1" s="1"/>
  <c r="K263" i="1" s="1"/>
  <c r="K3730" i="7"/>
  <c r="O3729" i="7"/>
  <c r="P3730" i="7" s="1"/>
  <c r="B3744" i="7"/>
  <c r="B3746" i="7"/>
  <c r="B3750" i="7" s="1"/>
  <c r="B3753" i="7" s="1"/>
  <c r="J3741" i="7"/>
  <c r="T260" i="1"/>
  <c r="E261" i="1"/>
  <c r="J261" i="1" s="1"/>
  <c r="F261" i="1"/>
  <c r="S261" i="1" s="1"/>
  <c r="G261" i="1"/>
  <c r="Y262" i="1" l="1"/>
  <c r="Z261" i="1"/>
  <c r="D264" i="1"/>
  <c r="B264" i="1" s="1"/>
  <c r="K264" i="1" s="1"/>
  <c r="K3742" i="7"/>
  <c r="O3741" i="7"/>
  <c r="P3742" i="7" s="1"/>
  <c r="B3756" i="7"/>
  <c r="B3758" i="7"/>
  <c r="B3762" i="7" s="1"/>
  <c r="B3765" i="7" s="1"/>
  <c r="J3753" i="7"/>
  <c r="T261" i="1"/>
  <c r="E262" i="1"/>
  <c r="J262" i="1" s="1"/>
  <c r="F262" i="1"/>
  <c r="S262" i="1" s="1"/>
  <c r="G262" i="1"/>
  <c r="Y263" i="1" l="1"/>
  <c r="Z262" i="1"/>
  <c r="D265" i="1"/>
  <c r="B265" i="1" s="1"/>
  <c r="K265" i="1" s="1"/>
  <c r="O3753" i="7"/>
  <c r="P3754" i="7" s="1"/>
  <c r="K3754" i="7"/>
  <c r="B3768" i="7"/>
  <c r="B3770" i="7"/>
  <c r="B3774" i="7" s="1"/>
  <c r="B3777" i="7" s="1"/>
  <c r="J3765" i="7"/>
  <c r="T262" i="1"/>
  <c r="E263" i="1"/>
  <c r="J263" i="1" s="1"/>
  <c r="F263" i="1"/>
  <c r="S263" i="1" s="1"/>
  <c r="G263" i="1"/>
  <c r="Y264" i="1" l="1"/>
  <c r="Z263" i="1"/>
  <c r="D266" i="1"/>
  <c r="B266" i="1" s="1"/>
  <c r="K266" i="1" s="1"/>
  <c r="K3766" i="7"/>
  <c r="O3765" i="7"/>
  <c r="P3766" i="7" s="1"/>
  <c r="B3782" i="7"/>
  <c r="B3786" i="7" s="1"/>
  <c r="B3789" i="7" s="1"/>
  <c r="B3780" i="7"/>
  <c r="J3777" i="7"/>
  <c r="T263" i="1"/>
  <c r="E264" i="1"/>
  <c r="J264" i="1" s="1"/>
  <c r="F264" i="1"/>
  <c r="S264" i="1" s="1"/>
  <c r="G264" i="1"/>
  <c r="Y265" i="1" l="1"/>
  <c r="Z264" i="1"/>
  <c r="D267" i="1"/>
  <c r="B267" i="1" s="1"/>
  <c r="K267" i="1" s="1"/>
  <c r="K3778" i="7"/>
  <c r="O3777" i="7"/>
  <c r="P3778" i="7" s="1"/>
  <c r="B3792" i="7"/>
  <c r="B3794" i="7"/>
  <c r="B3798" i="7" s="1"/>
  <c r="B3801" i="7" s="1"/>
  <c r="J3789" i="7"/>
  <c r="T264" i="1"/>
  <c r="E265" i="1"/>
  <c r="J265" i="1" s="1"/>
  <c r="F265" i="1"/>
  <c r="S265" i="1" s="1"/>
  <c r="G265" i="1"/>
  <c r="Y266" i="1" l="1"/>
  <c r="Z265" i="1"/>
  <c r="D268" i="1"/>
  <c r="B268" i="1" s="1"/>
  <c r="K268" i="1" s="1"/>
  <c r="K3790" i="7"/>
  <c r="O3789" i="7"/>
  <c r="P3790" i="7" s="1"/>
  <c r="B3806" i="7"/>
  <c r="B3810" i="7" s="1"/>
  <c r="B3813" i="7" s="1"/>
  <c r="B3804" i="7"/>
  <c r="J3801" i="7"/>
  <c r="T265" i="1"/>
  <c r="E266" i="1"/>
  <c r="J266" i="1" s="1"/>
  <c r="F266" i="1"/>
  <c r="S266" i="1" s="1"/>
  <c r="G266" i="1"/>
  <c r="Y267" i="1" l="1"/>
  <c r="Z266" i="1"/>
  <c r="D269" i="1"/>
  <c r="B269" i="1" s="1"/>
  <c r="K269" i="1" s="1"/>
  <c r="K3802" i="7"/>
  <c r="O3801" i="7"/>
  <c r="P3802" i="7" s="1"/>
  <c r="B3818" i="7"/>
  <c r="B3822" i="7" s="1"/>
  <c r="B3825" i="7" s="1"/>
  <c r="B3816" i="7"/>
  <c r="J3813" i="7"/>
  <c r="T266" i="1"/>
  <c r="E267" i="1"/>
  <c r="J267" i="1" s="1"/>
  <c r="F267" i="1"/>
  <c r="S267" i="1" s="1"/>
  <c r="G267" i="1"/>
  <c r="Y268" i="1" l="1"/>
  <c r="Z267" i="1"/>
  <c r="D270" i="1"/>
  <c r="B270" i="1" s="1"/>
  <c r="K270" i="1" s="1"/>
  <c r="K3814" i="7"/>
  <c r="O3813" i="7"/>
  <c r="P3814" i="7" s="1"/>
  <c r="B3830" i="7"/>
  <c r="B3834" i="7" s="1"/>
  <c r="B3837" i="7" s="1"/>
  <c r="B3828" i="7"/>
  <c r="J3825" i="7"/>
  <c r="T267" i="1"/>
  <c r="E268" i="1"/>
  <c r="J268" i="1" s="1"/>
  <c r="F268" i="1"/>
  <c r="S268" i="1" s="1"/>
  <c r="G268" i="1"/>
  <c r="Y269" i="1" l="1"/>
  <c r="Z268" i="1"/>
  <c r="D271" i="1"/>
  <c r="B271" i="1" s="1"/>
  <c r="K271" i="1" s="1"/>
  <c r="K3826" i="7"/>
  <c r="O3825" i="7"/>
  <c r="P3826" i="7" s="1"/>
  <c r="B3840" i="7"/>
  <c r="B3842" i="7"/>
  <c r="B3846" i="7" s="1"/>
  <c r="B3849" i="7" s="1"/>
  <c r="J3837" i="7"/>
  <c r="T268" i="1"/>
  <c r="E269" i="1"/>
  <c r="J269" i="1" s="1"/>
  <c r="F269" i="1"/>
  <c r="S269" i="1" s="1"/>
  <c r="G269" i="1"/>
  <c r="Y270" i="1" l="1"/>
  <c r="Z269" i="1"/>
  <c r="D272" i="1"/>
  <c r="B272" i="1" s="1"/>
  <c r="K272" i="1" s="1"/>
  <c r="K3838" i="7"/>
  <c r="O3837" i="7"/>
  <c r="P3838" i="7" s="1"/>
  <c r="B3852" i="7"/>
  <c r="B3854" i="7"/>
  <c r="B3858" i="7" s="1"/>
  <c r="B3861" i="7" s="1"/>
  <c r="J3849" i="7"/>
  <c r="T269" i="1"/>
  <c r="E270" i="1"/>
  <c r="J270" i="1" s="1"/>
  <c r="F270" i="1"/>
  <c r="S270" i="1" s="1"/>
  <c r="G270" i="1"/>
  <c r="Y271" i="1" l="1"/>
  <c r="Z270" i="1"/>
  <c r="D273" i="1"/>
  <c r="B273" i="1" s="1"/>
  <c r="K273" i="1" s="1"/>
  <c r="K3850" i="7"/>
  <c r="O3849" i="7"/>
  <c r="P3850" i="7" s="1"/>
  <c r="B3866" i="7"/>
  <c r="B3870" i="7" s="1"/>
  <c r="B3873" i="7" s="1"/>
  <c r="B3864" i="7"/>
  <c r="J3861" i="7"/>
  <c r="T270" i="1"/>
  <c r="E271" i="1"/>
  <c r="J271" i="1" s="1"/>
  <c r="F271" i="1"/>
  <c r="S271" i="1" s="1"/>
  <c r="G271" i="1"/>
  <c r="Y272" i="1" l="1"/>
  <c r="Z271" i="1"/>
  <c r="D274" i="1"/>
  <c r="B274" i="1" s="1"/>
  <c r="K274" i="1" s="1"/>
  <c r="K3862" i="7"/>
  <c r="O3861" i="7"/>
  <c r="P3862" i="7" s="1"/>
  <c r="B3878" i="7"/>
  <c r="B3882" i="7" s="1"/>
  <c r="B3885" i="7" s="1"/>
  <c r="B3876" i="7"/>
  <c r="J3873" i="7"/>
  <c r="T271" i="1"/>
  <c r="E272" i="1"/>
  <c r="J272" i="1" s="1"/>
  <c r="F272" i="1"/>
  <c r="S272" i="1" s="1"/>
  <c r="G272" i="1"/>
  <c r="Y273" i="1" l="1"/>
  <c r="Z272" i="1"/>
  <c r="D275" i="1"/>
  <c r="B275" i="1" s="1"/>
  <c r="K275" i="1" s="1"/>
  <c r="O3873" i="7"/>
  <c r="P3874" i="7" s="1"/>
  <c r="K3874" i="7"/>
  <c r="B3888" i="7"/>
  <c r="B3890" i="7"/>
  <c r="B3894" i="7" s="1"/>
  <c r="B3897" i="7" s="1"/>
  <c r="J3885" i="7"/>
  <c r="T272" i="1"/>
  <c r="E273" i="1"/>
  <c r="J273" i="1" s="1"/>
  <c r="F273" i="1"/>
  <c r="S273" i="1" s="1"/>
  <c r="G273" i="1"/>
  <c r="Y274" i="1" l="1"/>
  <c r="Z273" i="1"/>
  <c r="D276" i="1"/>
  <c r="B276" i="1" s="1"/>
  <c r="K276" i="1" s="1"/>
  <c r="K3886" i="7"/>
  <c r="O3885" i="7"/>
  <c r="P3886" i="7" s="1"/>
  <c r="B3902" i="7"/>
  <c r="B3906" i="7" s="1"/>
  <c r="B3909" i="7" s="1"/>
  <c r="B3900" i="7"/>
  <c r="J3897" i="7"/>
  <c r="T273" i="1"/>
  <c r="E274" i="1"/>
  <c r="J274" i="1" s="1"/>
  <c r="F274" i="1"/>
  <c r="S274" i="1" s="1"/>
  <c r="G274" i="1"/>
  <c r="Y275" i="1" l="1"/>
  <c r="Z274" i="1"/>
  <c r="D277" i="1"/>
  <c r="B277" i="1" s="1"/>
  <c r="K277" i="1" s="1"/>
  <c r="K3898" i="7"/>
  <c r="O3897" i="7"/>
  <c r="P3898" i="7" s="1"/>
  <c r="B3914" i="7"/>
  <c r="B3918" i="7" s="1"/>
  <c r="B3921" i="7" s="1"/>
  <c r="B3912" i="7"/>
  <c r="J3909" i="7"/>
  <c r="T274" i="1"/>
  <c r="E275" i="1"/>
  <c r="J275" i="1" s="1"/>
  <c r="F275" i="1"/>
  <c r="S275" i="1" s="1"/>
  <c r="G275" i="1"/>
  <c r="Y276" i="1" l="1"/>
  <c r="Z275" i="1"/>
  <c r="D278" i="1"/>
  <c r="B278" i="1" s="1"/>
  <c r="K278" i="1" s="1"/>
  <c r="O3909" i="7"/>
  <c r="P3910" i="7" s="1"/>
  <c r="K3910" i="7"/>
  <c r="B3924" i="7"/>
  <c r="B3926" i="7"/>
  <c r="B3930" i="7" s="1"/>
  <c r="B3933" i="7" s="1"/>
  <c r="J3921" i="7"/>
  <c r="T275" i="1"/>
  <c r="E276" i="1"/>
  <c r="J276" i="1" s="1"/>
  <c r="F276" i="1"/>
  <c r="S276" i="1" s="1"/>
  <c r="G276" i="1"/>
  <c r="Y277" i="1" l="1"/>
  <c r="Z276" i="1"/>
  <c r="D279" i="1"/>
  <c r="B279" i="1" s="1"/>
  <c r="K279" i="1" s="1"/>
  <c r="K3922" i="7"/>
  <c r="O3921" i="7"/>
  <c r="P3922" i="7" s="1"/>
  <c r="B3938" i="7"/>
  <c r="B3942" i="7" s="1"/>
  <c r="B3945" i="7" s="1"/>
  <c r="B3936" i="7"/>
  <c r="J3933" i="7"/>
  <c r="T276" i="1"/>
  <c r="E277" i="1"/>
  <c r="J277" i="1" s="1"/>
  <c r="F277" i="1"/>
  <c r="S277" i="1" s="1"/>
  <c r="G277" i="1"/>
  <c r="Y278" i="1" l="1"/>
  <c r="Z277" i="1"/>
  <c r="D280" i="1"/>
  <c r="B280" i="1" s="1"/>
  <c r="K280" i="1" s="1"/>
  <c r="O3933" i="7"/>
  <c r="P3934" i="7" s="1"/>
  <c r="K3934" i="7"/>
  <c r="B3950" i="7"/>
  <c r="B3954" i="7" s="1"/>
  <c r="B3957" i="7" s="1"/>
  <c r="B3948" i="7"/>
  <c r="J3945" i="7"/>
  <c r="T277" i="1"/>
  <c r="E278" i="1"/>
  <c r="J278" i="1" s="1"/>
  <c r="F278" i="1"/>
  <c r="S278" i="1" s="1"/>
  <c r="G278" i="1"/>
  <c r="Y279" i="1" l="1"/>
  <c r="Z278" i="1"/>
  <c r="D281" i="1"/>
  <c r="B281" i="1" s="1"/>
  <c r="K281" i="1" s="1"/>
  <c r="K3946" i="7"/>
  <c r="O3945" i="7"/>
  <c r="P3946" i="7" s="1"/>
  <c r="B3960" i="7"/>
  <c r="B3962" i="7"/>
  <c r="B3966" i="7" s="1"/>
  <c r="B3969" i="7" s="1"/>
  <c r="J3957" i="7"/>
  <c r="T278" i="1"/>
  <c r="E279" i="1"/>
  <c r="J279" i="1" s="1"/>
  <c r="F279" i="1"/>
  <c r="S279" i="1" s="1"/>
  <c r="G279" i="1"/>
  <c r="Y280" i="1" l="1"/>
  <c r="Z279" i="1"/>
  <c r="D282" i="1"/>
  <c r="B282" i="1" s="1"/>
  <c r="K282" i="1" s="1"/>
  <c r="O3957" i="7"/>
  <c r="P3958" i="7" s="1"/>
  <c r="K3958" i="7"/>
  <c r="B3974" i="7"/>
  <c r="B3978" i="7" s="1"/>
  <c r="B3981" i="7" s="1"/>
  <c r="B3972" i="7"/>
  <c r="J3969" i="7"/>
  <c r="T279" i="1"/>
  <c r="E280" i="1"/>
  <c r="J280" i="1" s="1"/>
  <c r="F280" i="1"/>
  <c r="S280" i="1" s="1"/>
  <c r="G280" i="1"/>
  <c r="Y281" i="1" l="1"/>
  <c r="Z280" i="1"/>
  <c r="D283" i="1"/>
  <c r="B283" i="1" s="1"/>
  <c r="K283" i="1" s="1"/>
  <c r="O3969" i="7"/>
  <c r="P3970" i="7" s="1"/>
  <c r="K3970" i="7"/>
  <c r="B3984" i="7"/>
  <c r="B3986" i="7"/>
  <c r="B3990" i="7" s="1"/>
  <c r="B3993" i="7" s="1"/>
  <c r="J3981" i="7"/>
  <c r="T280" i="1"/>
  <c r="E281" i="1"/>
  <c r="J281" i="1" s="1"/>
  <c r="F281" i="1"/>
  <c r="S281" i="1" s="1"/>
  <c r="G281" i="1"/>
  <c r="Y282" i="1" l="1"/>
  <c r="Z281" i="1"/>
  <c r="D284" i="1"/>
  <c r="B284" i="1" s="1"/>
  <c r="K284" i="1" s="1"/>
  <c r="K3982" i="7"/>
  <c r="O3981" i="7"/>
  <c r="P3982" i="7" s="1"/>
  <c r="B3996" i="7"/>
  <c r="B3998" i="7"/>
  <c r="B4002" i="7" s="1"/>
  <c r="B4005" i="7" s="1"/>
  <c r="J3993" i="7"/>
  <c r="T281" i="1"/>
  <c r="E282" i="1"/>
  <c r="J282" i="1" s="1"/>
  <c r="F282" i="1"/>
  <c r="S282" i="1" s="1"/>
  <c r="G282" i="1"/>
  <c r="Y283" i="1" l="1"/>
  <c r="Z282" i="1"/>
  <c r="D285" i="1"/>
  <c r="B285" i="1" s="1"/>
  <c r="K285" i="1" s="1"/>
  <c r="K3994" i="7"/>
  <c r="O3993" i="7"/>
  <c r="P3994" i="7" s="1"/>
  <c r="B4008" i="7"/>
  <c r="B4010" i="7"/>
  <c r="B4014" i="7" s="1"/>
  <c r="B4017" i="7" s="1"/>
  <c r="J4005" i="7"/>
  <c r="T282" i="1"/>
  <c r="E283" i="1"/>
  <c r="J283" i="1" s="1"/>
  <c r="F283" i="1"/>
  <c r="S283" i="1" s="1"/>
  <c r="G283" i="1"/>
  <c r="Y284" i="1" l="1"/>
  <c r="Z283" i="1"/>
  <c r="D286" i="1"/>
  <c r="B286" i="1" s="1"/>
  <c r="K286" i="1" s="1"/>
  <c r="K4006" i="7"/>
  <c r="O4005" i="7"/>
  <c r="P4006" i="7" s="1"/>
  <c r="B4020" i="7"/>
  <c r="B4022" i="7"/>
  <c r="B4026" i="7" s="1"/>
  <c r="B4029" i="7" s="1"/>
  <c r="J4017" i="7"/>
  <c r="T283" i="1"/>
  <c r="E284" i="1"/>
  <c r="J284" i="1" s="1"/>
  <c r="F284" i="1"/>
  <c r="S284" i="1" s="1"/>
  <c r="G284" i="1"/>
  <c r="Y285" i="1" l="1"/>
  <c r="Z284" i="1"/>
  <c r="D287" i="1"/>
  <c r="B287" i="1" s="1"/>
  <c r="K287" i="1" s="1"/>
  <c r="K4018" i="7"/>
  <c r="O4017" i="7"/>
  <c r="P4018" i="7" s="1"/>
  <c r="B4034" i="7"/>
  <c r="B4038" i="7" s="1"/>
  <c r="B4041" i="7" s="1"/>
  <c r="B4032" i="7"/>
  <c r="J4029" i="7"/>
  <c r="T284" i="1"/>
  <c r="E285" i="1"/>
  <c r="J285" i="1" s="1"/>
  <c r="F285" i="1"/>
  <c r="S285" i="1" s="1"/>
  <c r="G285" i="1"/>
  <c r="Y286" i="1" l="1"/>
  <c r="Z285" i="1"/>
  <c r="D288" i="1"/>
  <c r="B288" i="1" s="1"/>
  <c r="K288" i="1" s="1"/>
  <c r="O4029" i="7"/>
  <c r="P4030" i="7" s="1"/>
  <c r="K4030" i="7"/>
  <c r="B4044" i="7"/>
  <c r="B4046" i="7"/>
  <c r="B4050" i="7" s="1"/>
  <c r="B4053" i="7" s="1"/>
  <c r="J4041" i="7"/>
  <c r="T285" i="1"/>
  <c r="E286" i="1"/>
  <c r="J286" i="1" s="1"/>
  <c r="F286" i="1"/>
  <c r="S286" i="1" s="1"/>
  <c r="G286" i="1"/>
  <c r="Y287" i="1" l="1"/>
  <c r="Z286" i="1"/>
  <c r="D289" i="1"/>
  <c r="B289" i="1" s="1"/>
  <c r="K289" i="1" s="1"/>
  <c r="O4041" i="7"/>
  <c r="P4042" i="7" s="1"/>
  <c r="K4042" i="7"/>
  <c r="B4056" i="7"/>
  <c r="B4058" i="7"/>
  <c r="B4062" i="7" s="1"/>
  <c r="B4065" i="7" s="1"/>
  <c r="J4053" i="7"/>
  <c r="T286" i="1"/>
  <c r="E287" i="1"/>
  <c r="J287" i="1" s="1"/>
  <c r="F287" i="1"/>
  <c r="S287" i="1" s="1"/>
  <c r="G287" i="1"/>
  <c r="Y288" i="1" l="1"/>
  <c r="Z287" i="1"/>
  <c r="D290" i="1"/>
  <c r="B290" i="1" s="1"/>
  <c r="K290" i="1" s="1"/>
  <c r="O4053" i="7"/>
  <c r="P4054" i="7" s="1"/>
  <c r="K4054" i="7"/>
  <c r="B4068" i="7"/>
  <c r="B4070" i="7"/>
  <c r="B4074" i="7" s="1"/>
  <c r="B4077" i="7" s="1"/>
  <c r="J4065" i="7"/>
  <c r="T287" i="1"/>
  <c r="E288" i="1"/>
  <c r="J288" i="1" s="1"/>
  <c r="F288" i="1"/>
  <c r="S288" i="1" s="1"/>
  <c r="G288" i="1"/>
  <c r="Y289" i="1" l="1"/>
  <c r="Z288" i="1"/>
  <c r="D291" i="1"/>
  <c r="B291" i="1" s="1"/>
  <c r="K291" i="1" s="1"/>
  <c r="O4065" i="7"/>
  <c r="P4066" i="7" s="1"/>
  <c r="K4066" i="7"/>
  <c r="B4080" i="7"/>
  <c r="B4082" i="7"/>
  <c r="B4086" i="7" s="1"/>
  <c r="B4089" i="7" s="1"/>
  <c r="J4077" i="7"/>
  <c r="T288" i="1"/>
  <c r="E289" i="1"/>
  <c r="J289" i="1" s="1"/>
  <c r="F289" i="1"/>
  <c r="S289" i="1" s="1"/>
  <c r="G289" i="1"/>
  <c r="Y290" i="1" l="1"/>
  <c r="Z289" i="1"/>
  <c r="D292" i="1"/>
  <c r="B292" i="1" s="1"/>
  <c r="K292" i="1" s="1"/>
  <c r="O4077" i="7"/>
  <c r="P4078" i="7" s="1"/>
  <c r="K4078" i="7"/>
  <c r="B4094" i="7"/>
  <c r="B4098" i="7" s="1"/>
  <c r="B4101" i="7" s="1"/>
  <c r="B4092" i="7"/>
  <c r="J4089" i="7"/>
  <c r="T289" i="1"/>
  <c r="E290" i="1"/>
  <c r="J290" i="1" s="1"/>
  <c r="F290" i="1"/>
  <c r="S290" i="1" s="1"/>
  <c r="G290" i="1"/>
  <c r="Y291" i="1" l="1"/>
  <c r="Z290" i="1"/>
  <c r="D293" i="1"/>
  <c r="B293" i="1" s="1"/>
  <c r="K293" i="1" s="1"/>
  <c r="K4090" i="7"/>
  <c r="O4089" i="7"/>
  <c r="P4090" i="7" s="1"/>
  <c r="B4104" i="7"/>
  <c r="B4106" i="7"/>
  <c r="B4110" i="7" s="1"/>
  <c r="B4113" i="7" s="1"/>
  <c r="J4101" i="7"/>
  <c r="T290" i="1"/>
  <c r="E291" i="1"/>
  <c r="J291" i="1" s="1"/>
  <c r="F291" i="1"/>
  <c r="S291" i="1" s="1"/>
  <c r="G291" i="1"/>
  <c r="Y292" i="1" l="1"/>
  <c r="Z291" i="1"/>
  <c r="D294" i="1"/>
  <c r="B294" i="1" s="1"/>
  <c r="K294" i="1" s="1"/>
  <c r="K4102" i="7"/>
  <c r="O4101" i="7"/>
  <c r="P4102" i="7" s="1"/>
  <c r="B4116" i="7"/>
  <c r="B4118" i="7"/>
  <c r="B4122" i="7" s="1"/>
  <c r="B4125" i="7" s="1"/>
  <c r="J4113" i="7"/>
  <c r="T291" i="1"/>
  <c r="E292" i="1"/>
  <c r="J292" i="1" s="1"/>
  <c r="F292" i="1"/>
  <c r="S292" i="1" s="1"/>
  <c r="G292" i="1"/>
  <c r="Y293" i="1" l="1"/>
  <c r="Z292" i="1"/>
  <c r="D295" i="1"/>
  <c r="B295" i="1" s="1"/>
  <c r="K295" i="1" s="1"/>
  <c r="K4114" i="7"/>
  <c r="O4113" i="7"/>
  <c r="P4114" i="7" s="1"/>
  <c r="B4128" i="7"/>
  <c r="B4130" i="7"/>
  <c r="B4134" i="7" s="1"/>
  <c r="B4137" i="7" s="1"/>
  <c r="J4125" i="7"/>
  <c r="T292" i="1"/>
  <c r="E293" i="1"/>
  <c r="J293" i="1" s="1"/>
  <c r="F293" i="1"/>
  <c r="S293" i="1" s="1"/>
  <c r="G293" i="1"/>
  <c r="Y294" i="1" l="1"/>
  <c r="Z293" i="1"/>
  <c r="D296" i="1"/>
  <c r="B296" i="1" s="1"/>
  <c r="K296" i="1" s="1"/>
  <c r="K4126" i="7"/>
  <c r="O4125" i="7"/>
  <c r="P4126" i="7" s="1"/>
  <c r="B4142" i="7"/>
  <c r="B4146" i="7" s="1"/>
  <c r="B4149" i="7" s="1"/>
  <c r="B4140" i="7"/>
  <c r="J4137" i="7"/>
  <c r="T293" i="1"/>
  <c r="E294" i="1"/>
  <c r="J294" i="1" s="1"/>
  <c r="F294" i="1"/>
  <c r="S294" i="1" s="1"/>
  <c r="G294" i="1"/>
  <c r="Y295" i="1" l="1"/>
  <c r="Z294" i="1"/>
  <c r="D297" i="1"/>
  <c r="B297" i="1" s="1"/>
  <c r="K297" i="1" s="1"/>
  <c r="K4138" i="7"/>
  <c r="O4137" i="7"/>
  <c r="P4138" i="7" s="1"/>
  <c r="B4152" i="7"/>
  <c r="B4154" i="7"/>
  <c r="B4158" i="7" s="1"/>
  <c r="B4161" i="7" s="1"/>
  <c r="J4149" i="7"/>
  <c r="T294" i="1"/>
  <c r="E295" i="1"/>
  <c r="J295" i="1" s="1"/>
  <c r="F295" i="1"/>
  <c r="S295" i="1" s="1"/>
  <c r="G295" i="1"/>
  <c r="Y296" i="1" l="1"/>
  <c r="Z295" i="1"/>
  <c r="D298" i="1"/>
  <c r="B298" i="1" s="1"/>
  <c r="K298" i="1" s="1"/>
  <c r="K4150" i="7"/>
  <c r="O4149" i="7"/>
  <c r="P4150" i="7" s="1"/>
  <c r="B4164" i="7"/>
  <c r="B4166" i="7"/>
  <c r="B4170" i="7" s="1"/>
  <c r="B4173" i="7" s="1"/>
  <c r="J4161" i="7"/>
  <c r="T295" i="1"/>
  <c r="E296" i="1"/>
  <c r="J296" i="1" s="1"/>
  <c r="F296" i="1"/>
  <c r="S296" i="1" s="1"/>
  <c r="G296" i="1"/>
  <c r="Y297" i="1" l="1"/>
  <c r="Z296" i="1"/>
  <c r="D299" i="1"/>
  <c r="B299" i="1" s="1"/>
  <c r="K299" i="1" s="1"/>
  <c r="O4161" i="7"/>
  <c r="P4162" i="7" s="1"/>
  <c r="K4162" i="7"/>
  <c r="B4178" i="7"/>
  <c r="B4182" i="7" s="1"/>
  <c r="B4185" i="7" s="1"/>
  <c r="B4176" i="7"/>
  <c r="J4173" i="7"/>
  <c r="T296" i="1"/>
  <c r="E297" i="1"/>
  <c r="J297" i="1" s="1"/>
  <c r="F297" i="1"/>
  <c r="S297" i="1" s="1"/>
  <c r="G297" i="1"/>
  <c r="Y298" i="1" l="1"/>
  <c r="Z297" i="1"/>
  <c r="D300" i="1"/>
  <c r="B300" i="1" s="1"/>
  <c r="K300" i="1" s="1"/>
  <c r="K4174" i="7"/>
  <c r="O4173" i="7"/>
  <c r="P4174" i="7" s="1"/>
  <c r="B4188" i="7"/>
  <c r="B4190" i="7"/>
  <c r="B4194" i="7" s="1"/>
  <c r="B4197" i="7" s="1"/>
  <c r="J4185" i="7"/>
  <c r="T297" i="1"/>
  <c r="E298" i="1"/>
  <c r="J298" i="1" s="1"/>
  <c r="F298" i="1"/>
  <c r="S298" i="1" s="1"/>
  <c r="G298" i="1"/>
  <c r="Y299" i="1" l="1"/>
  <c r="Z298" i="1"/>
  <c r="D301" i="1"/>
  <c r="B301" i="1" s="1"/>
  <c r="K301" i="1" s="1"/>
  <c r="K4186" i="7"/>
  <c r="O4185" i="7"/>
  <c r="P4186" i="7" s="1"/>
  <c r="B4202" i="7"/>
  <c r="B4206" i="7" s="1"/>
  <c r="B4209" i="7" s="1"/>
  <c r="B4200" i="7"/>
  <c r="J4197" i="7"/>
  <c r="T298" i="1"/>
  <c r="E299" i="1"/>
  <c r="J299" i="1" s="1"/>
  <c r="F299" i="1"/>
  <c r="S299" i="1" s="1"/>
  <c r="G299" i="1"/>
  <c r="Y300" i="1" l="1"/>
  <c r="Z299" i="1"/>
  <c r="D302" i="1"/>
  <c r="B302" i="1" s="1"/>
  <c r="K302" i="1" s="1"/>
  <c r="O4197" i="7"/>
  <c r="P4198" i="7" s="1"/>
  <c r="K4198" i="7"/>
  <c r="B4212" i="7"/>
  <c r="B4214" i="7"/>
  <c r="B4218" i="7" s="1"/>
  <c r="B4221" i="7" s="1"/>
  <c r="J4209" i="7"/>
  <c r="T299" i="1"/>
  <c r="E300" i="1"/>
  <c r="J300" i="1" s="1"/>
  <c r="F300" i="1"/>
  <c r="S300" i="1" s="1"/>
  <c r="G300" i="1"/>
  <c r="Y301" i="1" l="1"/>
  <c r="Z300" i="1"/>
  <c r="D303" i="1"/>
  <c r="B303" i="1" s="1"/>
  <c r="K303" i="1" s="1"/>
  <c r="K4210" i="7"/>
  <c r="O4209" i="7"/>
  <c r="P4210" i="7" s="1"/>
  <c r="B4226" i="7"/>
  <c r="B4230" i="7" s="1"/>
  <c r="B4233" i="7" s="1"/>
  <c r="B4224" i="7"/>
  <c r="J4221" i="7"/>
  <c r="T300" i="1"/>
  <c r="E301" i="1"/>
  <c r="J301" i="1" s="1"/>
  <c r="F301" i="1"/>
  <c r="S301" i="1" s="1"/>
  <c r="G301" i="1"/>
  <c r="Y302" i="1" l="1"/>
  <c r="Z301" i="1"/>
  <c r="D304" i="1"/>
  <c r="B304" i="1" s="1"/>
  <c r="K304" i="1" s="1"/>
  <c r="O4221" i="7"/>
  <c r="P4222" i="7" s="1"/>
  <c r="K4222" i="7"/>
  <c r="B4236" i="7"/>
  <c r="B4238" i="7"/>
  <c r="B4242" i="7" s="1"/>
  <c r="B4245" i="7" s="1"/>
  <c r="J4233" i="7"/>
  <c r="T301" i="1"/>
  <c r="E302" i="1"/>
  <c r="J302" i="1" s="1"/>
  <c r="F302" i="1"/>
  <c r="S302" i="1" s="1"/>
  <c r="G302" i="1"/>
  <c r="Y303" i="1" l="1"/>
  <c r="Z302" i="1"/>
  <c r="D305" i="1"/>
  <c r="B305" i="1" s="1"/>
  <c r="K305" i="1" s="1"/>
  <c r="K4234" i="7"/>
  <c r="O4233" i="7"/>
  <c r="P4234" i="7" s="1"/>
  <c r="B4248" i="7"/>
  <c r="B4250" i="7"/>
  <c r="B4254" i="7" s="1"/>
  <c r="B4257" i="7" s="1"/>
  <c r="J4245" i="7"/>
  <c r="T302" i="1"/>
  <c r="E303" i="1"/>
  <c r="J303" i="1" s="1"/>
  <c r="F303" i="1"/>
  <c r="S303" i="1" s="1"/>
  <c r="G303" i="1"/>
  <c r="Y304" i="1" l="1"/>
  <c r="Z303" i="1"/>
  <c r="D306" i="1"/>
  <c r="B306" i="1" s="1"/>
  <c r="K306" i="1" s="1"/>
  <c r="O4245" i="7"/>
  <c r="P4246" i="7" s="1"/>
  <c r="K4246" i="7"/>
  <c r="B4262" i="7"/>
  <c r="B4266" i="7" s="1"/>
  <c r="B4269" i="7" s="1"/>
  <c r="B4260" i="7"/>
  <c r="J4257" i="7"/>
  <c r="T303" i="1"/>
  <c r="E304" i="1"/>
  <c r="J304" i="1" s="1"/>
  <c r="F304" i="1"/>
  <c r="S304" i="1" s="1"/>
  <c r="G304" i="1"/>
  <c r="Y305" i="1" l="1"/>
  <c r="Z304" i="1"/>
  <c r="D307" i="1"/>
  <c r="B307" i="1" s="1"/>
  <c r="K307" i="1" s="1"/>
  <c r="K4258" i="7"/>
  <c r="O4257" i="7"/>
  <c r="P4258" i="7" s="1"/>
  <c r="B4274" i="7"/>
  <c r="B4278" i="7" s="1"/>
  <c r="B4281" i="7" s="1"/>
  <c r="B4272" i="7"/>
  <c r="J4269" i="7"/>
  <c r="T304" i="1"/>
  <c r="E305" i="1"/>
  <c r="J305" i="1" s="1"/>
  <c r="F305" i="1"/>
  <c r="S305" i="1" s="1"/>
  <c r="G305" i="1"/>
  <c r="Y306" i="1" l="1"/>
  <c r="Z305" i="1"/>
  <c r="D308" i="1"/>
  <c r="B308" i="1" s="1"/>
  <c r="K308" i="1" s="1"/>
  <c r="K4270" i="7"/>
  <c r="O4269" i="7"/>
  <c r="P4270" i="7" s="1"/>
  <c r="B4286" i="7"/>
  <c r="B4290" i="7" s="1"/>
  <c r="B4293" i="7" s="1"/>
  <c r="B4284" i="7"/>
  <c r="J4281" i="7"/>
  <c r="T305" i="1"/>
  <c r="E306" i="1"/>
  <c r="J306" i="1" s="1"/>
  <c r="F306" i="1"/>
  <c r="S306" i="1" s="1"/>
  <c r="G306" i="1"/>
  <c r="Y307" i="1" l="1"/>
  <c r="Z306" i="1"/>
  <c r="D309" i="1"/>
  <c r="B309" i="1" s="1"/>
  <c r="K309" i="1" s="1"/>
  <c r="K4282" i="7"/>
  <c r="O4281" i="7"/>
  <c r="P4282" i="7" s="1"/>
  <c r="B4296" i="7"/>
  <c r="B4298" i="7"/>
  <c r="B4302" i="7" s="1"/>
  <c r="B4305" i="7" s="1"/>
  <c r="J4293" i="7"/>
  <c r="T306" i="1"/>
  <c r="E307" i="1"/>
  <c r="J307" i="1" s="1"/>
  <c r="F307" i="1"/>
  <c r="S307" i="1" s="1"/>
  <c r="G307" i="1"/>
  <c r="Y308" i="1" l="1"/>
  <c r="Z307" i="1"/>
  <c r="D310" i="1"/>
  <c r="B310" i="1" s="1"/>
  <c r="K310" i="1" s="1"/>
  <c r="K4294" i="7"/>
  <c r="O4293" i="7"/>
  <c r="P4294" i="7" s="1"/>
  <c r="B4310" i="7"/>
  <c r="B4314" i="7" s="1"/>
  <c r="B4317" i="7" s="1"/>
  <c r="B4308" i="7"/>
  <c r="J4305" i="7"/>
  <c r="T307" i="1"/>
  <c r="E308" i="1"/>
  <c r="J308" i="1" s="1"/>
  <c r="F308" i="1"/>
  <c r="S308" i="1" s="1"/>
  <c r="G308" i="1"/>
  <c r="Y309" i="1" l="1"/>
  <c r="Z308" i="1"/>
  <c r="D311" i="1"/>
  <c r="B311" i="1" s="1"/>
  <c r="K311" i="1" s="1"/>
  <c r="K4306" i="7"/>
  <c r="O4305" i="7"/>
  <c r="P4306" i="7" s="1"/>
  <c r="B4322" i="7"/>
  <c r="B4326" i="7" s="1"/>
  <c r="B4329" i="7" s="1"/>
  <c r="B4320" i="7"/>
  <c r="J4317" i="7"/>
  <c r="T308" i="1"/>
  <c r="E309" i="1"/>
  <c r="J309" i="1" s="1"/>
  <c r="F309" i="1"/>
  <c r="S309" i="1" s="1"/>
  <c r="G309" i="1"/>
  <c r="Y310" i="1" l="1"/>
  <c r="Z309" i="1"/>
  <c r="D312" i="1"/>
  <c r="B312" i="1" s="1"/>
  <c r="K312" i="1" s="1"/>
  <c r="K4318" i="7"/>
  <c r="O4317" i="7"/>
  <c r="P4318" i="7" s="1"/>
  <c r="B4332" i="7"/>
  <c r="B4334" i="7"/>
  <c r="B4338" i="7" s="1"/>
  <c r="B4341" i="7" s="1"/>
  <c r="J4329" i="7"/>
  <c r="T309" i="1"/>
  <c r="E310" i="1"/>
  <c r="J310" i="1" s="1"/>
  <c r="F310" i="1"/>
  <c r="S310" i="1" s="1"/>
  <c r="G310" i="1"/>
  <c r="Y311" i="1" l="1"/>
  <c r="Z310" i="1"/>
  <c r="D313" i="1"/>
  <c r="B313" i="1" s="1"/>
  <c r="K313" i="1" s="1"/>
  <c r="K4330" i="7"/>
  <c r="O4329" i="7"/>
  <c r="P4330" i="7" s="1"/>
  <c r="B4344" i="7"/>
  <c r="B4346" i="7"/>
  <c r="B4350" i="7" s="1"/>
  <c r="B4353" i="7" s="1"/>
  <c r="J4341" i="7"/>
  <c r="T310" i="1"/>
  <c r="E311" i="1"/>
  <c r="J311" i="1" s="1"/>
  <c r="F311" i="1"/>
  <c r="S311" i="1" s="1"/>
  <c r="G311" i="1"/>
  <c r="Y312" i="1" l="1"/>
  <c r="Z311" i="1"/>
  <c r="D314" i="1"/>
  <c r="B314" i="1" s="1"/>
  <c r="K314" i="1" s="1"/>
  <c r="O4341" i="7"/>
  <c r="P4342" i="7" s="1"/>
  <c r="K4342" i="7"/>
  <c r="B4358" i="7"/>
  <c r="B4362" i="7" s="1"/>
  <c r="B4365" i="7" s="1"/>
  <c r="B4356" i="7"/>
  <c r="J4353" i="7"/>
  <c r="T311" i="1"/>
  <c r="E312" i="1"/>
  <c r="J312" i="1" s="1"/>
  <c r="F312" i="1"/>
  <c r="S312" i="1" s="1"/>
  <c r="G312" i="1"/>
  <c r="Y313" i="1" l="1"/>
  <c r="Z312" i="1"/>
  <c r="D315" i="1"/>
  <c r="B315" i="1" s="1"/>
  <c r="K315" i="1" s="1"/>
  <c r="K4354" i="7"/>
  <c r="O4353" i="7"/>
  <c r="P4354" i="7" s="1"/>
  <c r="B4368" i="7"/>
  <c r="B4370" i="7"/>
  <c r="B4374" i="7" s="1"/>
  <c r="B4377" i="7" s="1"/>
  <c r="J4365" i="7"/>
  <c r="T312" i="1"/>
  <c r="E313" i="1"/>
  <c r="J313" i="1" s="1"/>
  <c r="F313" i="1"/>
  <c r="S313" i="1" s="1"/>
  <c r="G313" i="1"/>
  <c r="Y314" i="1" l="1"/>
  <c r="Z313" i="1"/>
  <c r="D316" i="1"/>
  <c r="B316" i="1" s="1"/>
  <c r="K316" i="1" s="1"/>
  <c r="K4366" i="7"/>
  <c r="O4365" i="7"/>
  <c r="P4366" i="7" s="1"/>
  <c r="B4380" i="7"/>
  <c r="B4382" i="7"/>
  <c r="B4386" i="7" s="1"/>
  <c r="B4389" i="7" s="1"/>
  <c r="J4377" i="7"/>
  <c r="T313" i="1"/>
  <c r="E314" i="1"/>
  <c r="J314" i="1" s="1"/>
  <c r="F314" i="1"/>
  <c r="S314" i="1" s="1"/>
  <c r="G314" i="1"/>
  <c r="Y315" i="1" l="1"/>
  <c r="Z314" i="1"/>
  <c r="D317" i="1"/>
  <c r="B317" i="1" s="1"/>
  <c r="K317" i="1" s="1"/>
  <c r="K4378" i="7"/>
  <c r="O4377" i="7"/>
  <c r="P4378" i="7" s="1"/>
  <c r="B4394" i="7"/>
  <c r="B4398" i="7" s="1"/>
  <c r="B4401" i="7" s="1"/>
  <c r="B4392" i="7"/>
  <c r="J4389" i="7"/>
  <c r="T314" i="1"/>
  <c r="E315" i="1"/>
  <c r="J315" i="1" s="1"/>
  <c r="F315" i="1"/>
  <c r="S315" i="1" s="1"/>
  <c r="G315" i="1"/>
  <c r="Y316" i="1" l="1"/>
  <c r="Z315" i="1"/>
  <c r="D318" i="1"/>
  <c r="B318" i="1" s="1"/>
  <c r="K318" i="1" s="1"/>
  <c r="O4389" i="7"/>
  <c r="P4390" i="7" s="1"/>
  <c r="K4390" i="7"/>
  <c r="B4406" i="7"/>
  <c r="B4410" i="7" s="1"/>
  <c r="B4413" i="7" s="1"/>
  <c r="B4404" i="7"/>
  <c r="J4401" i="7"/>
  <c r="T315" i="1"/>
  <c r="E316" i="1"/>
  <c r="J316" i="1" s="1"/>
  <c r="F316" i="1"/>
  <c r="S316" i="1" s="1"/>
  <c r="G316" i="1"/>
  <c r="Y317" i="1" l="1"/>
  <c r="Z316" i="1"/>
  <c r="D319" i="1"/>
  <c r="B319" i="1" s="1"/>
  <c r="K319" i="1" s="1"/>
  <c r="K4402" i="7"/>
  <c r="O4401" i="7"/>
  <c r="P4402" i="7" s="1"/>
  <c r="B4418" i="7"/>
  <c r="B4422" i="7" s="1"/>
  <c r="B4425" i="7" s="1"/>
  <c r="B4416" i="7"/>
  <c r="J4413" i="7"/>
  <c r="T316" i="1"/>
  <c r="E317" i="1"/>
  <c r="J317" i="1" s="1"/>
  <c r="F317" i="1"/>
  <c r="S317" i="1" s="1"/>
  <c r="G317" i="1"/>
  <c r="Y318" i="1" l="1"/>
  <c r="Z317" i="1"/>
  <c r="D320" i="1"/>
  <c r="B320" i="1" s="1"/>
  <c r="K320" i="1" s="1"/>
  <c r="O4413" i="7"/>
  <c r="P4414" i="7" s="1"/>
  <c r="K4414" i="7"/>
  <c r="B4428" i="7"/>
  <c r="B4430" i="7"/>
  <c r="B4434" i="7" s="1"/>
  <c r="B4437" i="7" s="1"/>
  <c r="J4425" i="7"/>
  <c r="T317" i="1"/>
  <c r="E318" i="1"/>
  <c r="J318" i="1" s="1"/>
  <c r="F318" i="1"/>
  <c r="S318" i="1" s="1"/>
  <c r="G318" i="1"/>
  <c r="Y319" i="1" l="1"/>
  <c r="Z318" i="1"/>
  <c r="D321" i="1"/>
  <c r="B321" i="1" s="1"/>
  <c r="K321" i="1" s="1"/>
  <c r="K4426" i="7"/>
  <c r="O4425" i="7"/>
  <c r="P4426" i="7" s="1"/>
  <c r="B4442" i="7"/>
  <c r="B4446" i="7" s="1"/>
  <c r="B4449" i="7" s="1"/>
  <c r="B4440" i="7"/>
  <c r="J4437" i="7"/>
  <c r="T318" i="1"/>
  <c r="E319" i="1"/>
  <c r="J319" i="1" s="1"/>
  <c r="F319" i="1"/>
  <c r="S319" i="1" s="1"/>
  <c r="G319" i="1"/>
  <c r="Y320" i="1" l="1"/>
  <c r="Z319" i="1"/>
  <c r="D322" i="1"/>
  <c r="B322" i="1" s="1"/>
  <c r="K322" i="1" s="1"/>
  <c r="K4438" i="7"/>
  <c r="O4437" i="7"/>
  <c r="P4438" i="7" s="1"/>
  <c r="B4452" i="7"/>
  <c r="B4454" i="7"/>
  <c r="B4458" i="7" s="1"/>
  <c r="B4461" i="7" s="1"/>
  <c r="J4449" i="7"/>
  <c r="T319" i="1"/>
  <c r="E320" i="1"/>
  <c r="J320" i="1" s="1"/>
  <c r="F320" i="1"/>
  <c r="S320" i="1" s="1"/>
  <c r="G320" i="1"/>
  <c r="Y321" i="1" l="1"/>
  <c r="Z320" i="1"/>
  <c r="D323" i="1"/>
  <c r="B323" i="1" s="1"/>
  <c r="K323" i="1" s="1"/>
  <c r="K4450" i="7"/>
  <c r="O4449" i="7"/>
  <c r="P4450" i="7" s="1"/>
  <c r="B4466" i="7"/>
  <c r="B4470" i="7" s="1"/>
  <c r="B4473" i="7" s="1"/>
  <c r="B4464" i="7"/>
  <c r="J4461" i="7"/>
  <c r="T320" i="1"/>
  <c r="E321" i="1"/>
  <c r="J321" i="1" s="1"/>
  <c r="F321" i="1"/>
  <c r="S321" i="1" s="1"/>
  <c r="G321" i="1"/>
  <c r="Y322" i="1" l="1"/>
  <c r="Z321" i="1"/>
  <c r="D324" i="1"/>
  <c r="B324" i="1" s="1"/>
  <c r="K324" i="1" s="1"/>
  <c r="O4461" i="7"/>
  <c r="P4462" i="7" s="1"/>
  <c r="K4462" i="7"/>
  <c r="B4476" i="7"/>
  <c r="B4478" i="7"/>
  <c r="B4482" i="7" s="1"/>
  <c r="B4485" i="7" s="1"/>
  <c r="J4473" i="7"/>
  <c r="T321" i="1"/>
  <c r="E322" i="1"/>
  <c r="J322" i="1" s="1"/>
  <c r="F322" i="1"/>
  <c r="S322" i="1" s="1"/>
  <c r="G322" i="1"/>
  <c r="Y323" i="1" l="1"/>
  <c r="Z322" i="1"/>
  <c r="D325" i="1"/>
  <c r="B325" i="1" s="1"/>
  <c r="K325" i="1" s="1"/>
  <c r="O4473" i="7"/>
  <c r="P4474" i="7" s="1"/>
  <c r="K4474" i="7"/>
  <c r="B4490" i="7"/>
  <c r="B4494" i="7" s="1"/>
  <c r="B4497" i="7" s="1"/>
  <c r="B4488" i="7"/>
  <c r="J4485" i="7"/>
  <c r="T322" i="1"/>
  <c r="E323" i="1"/>
  <c r="J323" i="1" s="1"/>
  <c r="F323" i="1"/>
  <c r="S323" i="1" s="1"/>
  <c r="G323" i="1"/>
  <c r="Y324" i="1" l="1"/>
  <c r="Z323" i="1"/>
  <c r="D326" i="1"/>
  <c r="B326" i="1" s="1"/>
  <c r="K326" i="1" s="1"/>
  <c r="K4486" i="7"/>
  <c r="O4485" i="7"/>
  <c r="P4486" i="7" s="1"/>
  <c r="B4502" i="7"/>
  <c r="B4506" i="7" s="1"/>
  <c r="B4509" i="7" s="1"/>
  <c r="B4500" i="7"/>
  <c r="J4497" i="7"/>
  <c r="T323" i="1"/>
  <c r="E324" i="1"/>
  <c r="J324" i="1" s="1"/>
  <c r="F324" i="1"/>
  <c r="S324" i="1" s="1"/>
  <c r="G324" i="1"/>
  <c r="Y325" i="1" l="1"/>
  <c r="Z324" i="1"/>
  <c r="D327" i="1"/>
  <c r="B327" i="1" s="1"/>
  <c r="K327" i="1" s="1"/>
  <c r="K4498" i="7"/>
  <c r="O4497" i="7"/>
  <c r="P4498" i="7" s="1"/>
  <c r="B4514" i="7"/>
  <c r="B4518" i="7" s="1"/>
  <c r="B4521" i="7" s="1"/>
  <c r="B4512" i="7"/>
  <c r="J4509" i="7"/>
  <c r="T324" i="1"/>
  <c r="E325" i="1"/>
  <c r="J325" i="1" s="1"/>
  <c r="F325" i="1"/>
  <c r="S325" i="1" s="1"/>
  <c r="G325" i="1"/>
  <c r="Y326" i="1" l="1"/>
  <c r="Z325" i="1"/>
  <c r="D328" i="1"/>
  <c r="B328" i="1" s="1"/>
  <c r="K328" i="1" s="1"/>
  <c r="K4510" i="7"/>
  <c r="O4509" i="7"/>
  <c r="P4510" i="7" s="1"/>
  <c r="B4526" i="7"/>
  <c r="B4530" i="7" s="1"/>
  <c r="B4533" i="7" s="1"/>
  <c r="B4524" i="7"/>
  <c r="J4521" i="7"/>
  <c r="T325" i="1"/>
  <c r="E326" i="1"/>
  <c r="J326" i="1" s="1"/>
  <c r="F326" i="1"/>
  <c r="S326" i="1" s="1"/>
  <c r="G326" i="1"/>
  <c r="Y327" i="1" l="1"/>
  <c r="Z326" i="1"/>
  <c r="D329" i="1"/>
  <c r="B329" i="1" s="1"/>
  <c r="K329" i="1" s="1"/>
  <c r="K4522" i="7"/>
  <c r="O4521" i="7"/>
  <c r="P4522" i="7" s="1"/>
  <c r="B4536" i="7"/>
  <c r="B4538" i="7"/>
  <c r="B4542" i="7" s="1"/>
  <c r="B4545" i="7" s="1"/>
  <c r="J4533" i="7"/>
  <c r="T326" i="1"/>
  <c r="E327" i="1"/>
  <c r="J327" i="1" s="1"/>
  <c r="F327" i="1"/>
  <c r="S327" i="1" s="1"/>
  <c r="G327" i="1"/>
  <c r="Y328" i="1" l="1"/>
  <c r="Z327" i="1"/>
  <c r="D330" i="1"/>
  <c r="B330" i="1" s="1"/>
  <c r="K330" i="1" s="1"/>
  <c r="K4534" i="7"/>
  <c r="O4533" i="7"/>
  <c r="P4534" i="7" s="1"/>
  <c r="B4550" i="7"/>
  <c r="B4554" i="7" s="1"/>
  <c r="B4557" i="7" s="1"/>
  <c r="B4548" i="7"/>
  <c r="J4545" i="7"/>
  <c r="T327" i="1"/>
  <c r="E328" i="1"/>
  <c r="J328" i="1" s="1"/>
  <c r="F328" i="1"/>
  <c r="S328" i="1" s="1"/>
  <c r="G328" i="1"/>
  <c r="Y329" i="1" l="1"/>
  <c r="Z328" i="1"/>
  <c r="D331" i="1"/>
  <c r="B331" i="1" s="1"/>
  <c r="K331" i="1" s="1"/>
  <c r="K4546" i="7"/>
  <c r="O4545" i="7"/>
  <c r="P4546" i="7" s="1"/>
  <c r="B4560" i="7"/>
  <c r="B4562" i="7"/>
  <c r="B4566" i="7" s="1"/>
  <c r="B4569" i="7" s="1"/>
  <c r="J4557" i="7"/>
  <c r="T328" i="1"/>
  <c r="E329" i="1"/>
  <c r="J329" i="1" s="1"/>
  <c r="F329" i="1"/>
  <c r="S329" i="1" s="1"/>
  <c r="G329" i="1"/>
  <c r="Y330" i="1" l="1"/>
  <c r="Z329" i="1"/>
  <c r="D332" i="1"/>
  <c r="B332" i="1" s="1"/>
  <c r="K332" i="1" s="1"/>
  <c r="K4558" i="7"/>
  <c r="O4557" i="7"/>
  <c r="P4558" i="7" s="1"/>
  <c r="B4574" i="7"/>
  <c r="B4578" i="7" s="1"/>
  <c r="B4581" i="7" s="1"/>
  <c r="B4572" i="7"/>
  <c r="J4569" i="7"/>
  <c r="T329" i="1"/>
  <c r="E330" i="1"/>
  <c r="J330" i="1" s="1"/>
  <c r="F330" i="1"/>
  <c r="S330" i="1" s="1"/>
  <c r="G330" i="1"/>
  <c r="Y331" i="1" l="1"/>
  <c r="Z330" i="1"/>
  <c r="D333" i="1"/>
  <c r="B333" i="1" s="1"/>
  <c r="K333" i="1" s="1"/>
  <c r="K4570" i="7"/>
  <c r="O4569" i="7"/>
  <c r="P4570" i="7" s="1"/>
  <c r="B4584" i="7"/>
  <c r="B4586" i="7"/>
  <c r="B4590" i="7" s="1"/>
  <c r="B4593" i="7" s="1"/>
  <c r="J4581" i="7"/>
  <c r="T330" i="1"/>
  <c r="E331" i="1"/>
  <c r="J331" i="1" s="1"/>
  <c r="F331" i="1"/>
  <c r="S331" i="1" s="1"/>
  <c r="G331" i="1"/>
  <c r="Y332" i="1" l="1"/>
  <c r="Z331" i="1"/>
  <c r="D334" i="1"/>
  <c r="B334" i="1" s="1"/>
  <c r="K334" i="1" s="1"/>
  <c r="O4581" i="7"/>
  <c r="P4582" i="7" s="1"/>
  <c r="K4582" i="7"/>
  <c r="B4596" i="7"/>
  <c r="B4598" i="7"/>
  <c r="B4602" i="7" s="1"/>
  <c r="B4605" i="7" s="1"/>
  <c r="J4593" i="7"/>
  <c r="T331" i="1"/>
  <c r="E332" i="1"/>
  <c r="J332" i="1" s="1"/>
  <c r="F332" i="1"/>
  <c r="S332" i="1" s="1"/>
  <c r="G332" i="1"/>
  <c r="Y333" i="1" l="1"/>
  <c r="Z332" i="1"/>
  <c r="D335" i="1"/>
  <c r="B335" i="1" s="1"/>
  <c r="K335" i="1" s="1"/>
  <c r="K4594" i="7"/>
  <c r="O4593" i="7"/>
  <c r="P4594" i="7" s="1"/>
  <c r="B4608" i="7"/>
  <c r="B4610" i="7"/>
  <c r="B4614" i="7" s="1"/>
  <c r="B4617" i="7" s="1"/>
  <c r="J4605" i="7"/>
  <c r="T332" i="1"/>
  <c r="E333" i="1"/>
  <c r="J333" i="1" s="1"/>
  <c r="F333" i="1"/>
  <c r="S333" i="1" s="1"/>
  <c r="G333" i="1"/>
  <c r="Y334" i="1" l="1"/>
  <c r="Z333" i="1"/>
  <c r="D336" i="1"/>
  <c r="B336" i="1" s="1"/>
  <c r="K336" i="1" s="1"/>
  <c r="O4605" i="7"/>
  <c r="P4606" i="7" s="1"/>
  <c r="K4606" i="7"/>
  <c r="B4622" i="7"/>
  <c r="B4626" i="7" s="1"/>
  <c r="B4629" i="7" s="1"/>
  <c r="B4620" i="7"/>
  <c r="J4617" i="7"/>
  <c r="T333" i="1"/>
  <c r="E334" i="1"/>
  <c r="J334" i="1" s="1"/>
  <c r="F334" i="1"/>
  <c r="S334" i="1" s="1"/>
  <c r="G334" i="1"/>
  <c r="Y335" i="1" l="1"/>
  <c r="Z334" i="1"/>
  <c r="D337" i="1"/>
  <c r="B337" i="1" s="1"/>
  <c r="K337" i="1" s="1"/>
  <c r="O4617" i="7"/>
  <c r="P4618" i="7" s="1"/>
  <c r="K4618" i="7"/>
  <c r="B4632" i="7"/>
  <c r="B4634" i="7"/>
  <c r="B4638" i="7" s="1"/>
  <c r="B4641" i="7" s="1"/>
  <c r="J4629" i="7"/>
  <c r="T334" i="1"/>
  <c r="E335" i="1"/>
  <c r="J335" i="1" s="1"/>
  <c r="F335" i="1"/>
  <c r="S335" i="1" s="1"/>
  <c r="G335" i="1"/>
  <c r="Y336" i="1" l="1"/>
  <c r="Z335" i="1"/>
  <c r="D338" i="1"/>
  <c r="B338" i="1" s="1"/>
  <c r="K338" i="1" s="1"/>
  <c r="O4629" i="7"/>
  <c r="P4630" i="7" s="1"/>
  <c r="K4630" i="7"/>
  <c r="B4644" i="7"/>
  <c r="B4646" i="7"/>
  <c r="B4650" i="7" s="1"/>
  <c r="B4653" i="7" s="1"/>
  <c r="J4641" i="7"/>
  <c r="T335" i="1"/>
  <c r="E336" i="1"/>
  <c r="J336" i="1" s="1"/>
  <c r="F336" i="1"/>
  <c r="S336" i="1" s="1"/>
  <c r="G336" i="1"/>
  <c r="Y337" i="1" l="1"/>
  <c r="Z336" i="1"/>
  <c r="D339" i="1"/>
  <c r="B339" i="1" s="1"/>
  <c r="K339" i="1" s="1"/>
  <c r="O4641" i="7"/>
  <c r="P4642" i="7" s="1"/>
  <c r="K4642" i="7"/>
  <c r="B4656" i="7"/>
  <c r="B4658" i="7"/>
  <c r="B4662" i="7" s="1"/>
  <c r="B4665" i="7" s="1"/>
  <c r="J4653" i="7"/>
  <c r="T336" i="1"/>
  <c r="E337" i="1"/>
  <c r="J337" i="1" s="1"/>
  <c r="F337" i="1"/>
  <c r="S337" i="1" s="1"/>
  <c r="G337" i="1"/>
  <c r="Y338" i="1" l="1"/>
  <c r="Z337" i="1"/>
  <c r="D340" i="1"/>
  <c r="B340" i="1" s="1"/>
  <c r="K340" i="1" s="1"/>
  <c r="K4654" i="7"/>
  <c r="O4653" i="7"/>
  <c r="P4654" i="7" s="1"/>
  <c r="B4670" i="7"/>
  <c r="B4674" i="7" s="1"/>
  <c r="B4677" i="7" s="1"/>
  <c r="B4668" i="7"/>
  <c r="J4665" i="7"/>
  <c r="T337" i="1"/>
  <c r="E338" i="1"/>
  <c r="J338" i="1" s="1"/>
  <c r="F338" i="1"/>
  <c r="S338" i="1" s="1"/>
  <c r="G338" i="1"/>
  <c r="Y339" i="1" l="1"/>
  <c r="Z338" i="1"/>
  <c r="D341" i="1"/>
  <c r="B341" i="1" s="1"/>
  <c r="K341" i="1" s="1"/>
  <c r="O4665" i="7"/>
  <c r="P4666" i="7" s="1"/>
  <c r="K4666" i="7"/>
  <c r="B4680" i="7"/>
  <c r="B4682" i="7"/>
  <c r="B4686" i="7" s="1"/>
  <c r="B4689" i="7" s="1"/>
  <c r="J4677" i="7"/>
  <c r="T338" i="1"/>
  <c r="E339" i="1"/>
  <c r="J339" i="1" s="1"/>
  <c r="F339" i="1"/>
  <c r="S339" i="1" s="1"/>
  <c r="G339" i="1"/>
  <c r="Y340" i="1" l="1"/>
  <c r="Z339" i="1"/>
  <c r="D342" i="1"/>
  <c r="B342" i="1" s="1"/>
  <c r="K342" i="1" s="1"/>
  <c r="O4677" i="7"/>
  <c r="P4678" i="7" s="1"/>
  <c r="K4678" i="7"/>
  <c r="B4692" i="7"/>
  <c r="B4694" i="7"/>
  <c r="B4698" i="7" s="1"/>
  <c r="B4701" i="7" s="1"/>
  <c r="J4689" i="7"/>
  <c r="T339" i="1"/>
  <c r="E340" i="1"/>
  <c r="J340" i="1" s="1"/>
  <c r="F340" i="1"/>
  <c r="S340" i="1" s="1"/>
  <c r="G340" i="1"/>
  <c r="Y341" i="1" l="1"/>
  <c r="Z340" i="1"/>
  <c r="D343" i="1"/>
  <c r="B343" i="1" s="1"/>
  <c r="K343" i="1" s="1"/>
  <c r="O4689" i="7"/>
  <c r="P4690" i="7" s="1"/>
  <c r="K4690" i="7"/>
  <c r="B4704" i="7"/>
  <c r="B4706" i="7"/>
  <c r="B4710" i="7" s="1"/>
  <c r="B4713" i="7" s="1"/>
  <c r="J4701" i="7"/>
  <c r="T340" i="1"/>
  <c r="E341" i="1"/>
  <c r="J341" i="1" s="1"/>
  <c r="F341" i="1"/>
  <c r="S341" i="1" s="1"/>
  <c r="G341" i="1"/>
  <c r="Y342" i="1" l="1"/>
  <c r="Z341" i="1"/>
  <c r="D344" i="1"/>
  <c r="B344" i="1" s="1"/>
  <c r="K344" i="1" s="1"/>
  <c r="O4701" i="7"/>
  <c r="P4702" i="7" s="1"/>
  <c r="K4702" i="7"/>
  <c r="B4718" i="7"/>
  <c r="B4722" i="7" s="1"/>
  <c r="B4725" i="7" s="1"/>
  <c r="B4716" i="7"/>
  <c r="J4713" i="7"/>
  <c r="T341" i="1"/>
  <c r="E342" i="1"/>
  <c r="J342" i="1" s="1"/>
  <c r="F342" i="1"/>
  <c r="S342" i="1" s="1"/>
  <c r="G342" i="1"/>
  <c r="Y343" i="1" l="1"/>
  <c r="Z342" i="1"/>
  <c r="D345" i="1"/>
  <c r="B345" i="1" s="1"/>
  <c r="K345" i="1" s="1"/>
  <c r="O4713" i="7"/>
  <c r="P4714" i="7" s="1"/>
  <c r="K4714" i="7"/>
  <c r="B4728" i="7"/>
  <c r="B4730" i="7"/>
  <c r="B4734" i="7" s="1"/>
  <c r="B4737" i="7" s="1"/>
  <c r="J4725" i="7"/>
  <c r="T342" i="1"/>
  <c r="E343" i="1"/>
  <c r="J343" i="1" s="1"/>
  <c r="F343" i="1"/>
  <c r="S343" i="1" s="1"/>
  <c r="G343" i="1"/>
  <c r="Y344" i="1" l="1"/>
  <c r="Z343" i="1"/>
  <c r="D346" i="1"/>
  <c r="B346" i="1" s="1"/>
  <c r="K346" i="1" s="1"/>
  <c r="K4726" i="7"/>
  <c r="O4725" i="7"/>
  <c r="P4726" i="7" s="1"/>
  <c r="B4740" i="7"/>
  <c r="B4742" i="7"/>
  <c r="B4746" i="7" s="1"/>
  <c r="B4749" i="7" s="1"/>
  <c r="J4737" i="7"/>
  <c r="T343" i="1"/>
  <c r="E344" i="1"/>
  <c r="J344" i="1" s="1"/>
  <c r="F344" i="1"/>
  <c r="S344" i="1" s="1"/>
  <c r="G344" i="1"/>
  <c r="Y345" i="1" l="1"/>
  <c r="Z344" i="1"/>
  <c r="D347" i="1"/>
  <c r="B347" i="1" s="1"/>
  <c r="K347" i="1" s="1"/>
  <c r="K4738" i="7"/>
  <c r="O4737" i="7"/>
  <c r="P4738" i="7" s="1"/>
  <c r="B4752" i="7"/>
  <c r="B4754" i="7"/>
  <c r="B4758" i="7" s="1"/>
  <c r="B4761" i="7" s="1"/>
  <c r="J4749" i="7"/>
  <c r="T344" i="1"/>
  <c r="E345" i="1"/>
  <c r="J345" i="1" s="1"/>
  <c r="F345" i="1"/>
  <c r="S345" i="1" s="1"/>
  <c r="G345" i="1"/>
  <c r="Y346" i="1" l="1"/>
  <c r="Z345" i="1"/>
  <c r="D348" i="1"/>
  <c r="B348" i="1" s="1"/>
  <c r="K348" i="1" s="1"/>
  <c r="O4749" i="7"/>
  <c r="P4750" i="7" s="1"/>
  <c r="K4750" i="7"/>
  <c r="B4766" i="7"/>
  <c r="B4770" i="7" s="1"/>
  <c r="B4773" i="7" s="1"/>
  <c r="B4764" i="7"/>
  <c r="J4761" i="7"/>
  <c r="T345" i="1"/>
  <c r="E346" i="1"/>
  <c r="J346" i="1" s="1"/>
  <c r="F346" i="1"/>
  <c r="S346" i="1" s="1"/>
  <c r="G346" i="1"/>
  <c r="Y347" i="1" l="1"/>
  <c r="Z346" i="1"/>
  <c r="D349" i="1"/>
  <c r="B349" i="1" s="1"/>
  <c r="K349" i="1" s="1"/>
  <c r="O4761" i="7"/>
  <c r="P4762" i="7" s="1"/>
  <c r="K4762" i="7"/>
  <c r="B4778" i="7"/>
  <c r="B4782" i="7" s="1"/>
  <c r="B4785" i="7" s="1"/>
  <c r="B4776" i="7"/>
  <c r="J4773" i="7"/>
  <c r="T346" i="1"/>
  <c r="E347" i="1"/>
  <c r="J347" i="1" s="1"/>
  <c r="F347" i="1"/>
  <c r="S347" i="1" s="1"/>
  <c r="G347" i="1"/>
  <c r="Y348" i="1" l="1"/>
  <c r="Z347" i="1"/>
  <c r="D350" i="1"/>
  <c r="B350" i="1" s="1"/>
  <c r="K350" i="1" s="1"/>
  <c r="O4773" i="7"/>
  <c r="P4774" i="7" s="1"/>
  <c r="K4774" i="7"/>
  <c r="B4788" i="7"/>
  <c r="B4790" i="7"/>
  <c r="B4794" i="7" s="1"/>
  <c r="B4797" i="7" s="1"/>
  <c r="J4785" i="7"/>
  <c r="T347" i="1"/>
  <c r="E348" i="1"/>
  <c r="J348" i="1" s="1"/>
  <c r="F348" i="1"/>
  <c r="S348" i="1" s="1"/>
  <c r="G348" i="1"/>
  <c r="Y349" i="1" l="1"/>
  <c r="Z348" i="1"/>
  <c r="D351" i="1"/>
  <c r="B351" i="1" s="1"/>
  <c r="K351" i="1" s="1"/>
  <c r="K4786" i="7"/>
  <c r="O4785" i="7"/>
  <c r="P4786" i="7" s="1"/>
  <c r="B4802" i="7"/>
  <c r="B4806" i="7" s="1"/>
  <c r="B4809" i="7" s="1"/>
  <c r="B4800" i="7"/>
  <c r="J4797" i="7"/>
  <c r="T348" i="1"/>
  <c r="E349" i="1"/>
  <c r="J349" i="1" s="1"/>
  <c r="F349" i="1"/>
  <c r="S349" i="1" s="1"/>
  <c r="G349" i="1"/>
  <c r="Y350" i="1" l="1"/>
  <c r="Z349" i="1"/>
  <c r="D352" i="1"/>
  <c r="B352" i="1" s="1"/>
  <c r="K352" i="1" s="1"/>
  <c r="K4798" i="7"/>
  <c r="O4797" i="7"/>
  <c r="P4798" i="7" s="1"/>
  <c r="B4812" i="7"/>
  <c r="B4814" i="7"/>
  <c r="B4818" i="7" s="1"/>
  <c r="B4821" i="7" s="1"/>
  <c r="J4809" i="7"/>
  <c r="T349" i="1"/>
  <c r="E350" i="1"/>
  <c r="J350" i="1" s="1"/>
  <c r="F350" i="1"/>
  <c r="S350" i="1" s="1"/>
  <c r="G350" i="1"/>
  <c r="Y351" i="1" l="1"/>
  <c r="Z350" i="1"/>
  <c r="D353" i="1"/>
  <c r="B353" i="1" s="1"/>
  <c r="K353" i="1" s="1"/>
  <c r="O4809" i="7"/>
  <c r="P4810" i="7" s="1"/>
  <c r="K4810" i="7"/>
  <c r="B4826" i="7"/>
  <c r="B4830" i="7" s="1"/>
  <c r="B4833" i="7" s="1"/>
  <c r="B4824" i="7"/>
  <c r="J4821" i="7"/>
  <c r="T350" i="1"/>
  <c r="E351" i="1"/>
  <c r="J351" i="1" s="1"/>
  <c r="F351" i="1"/>
  <c r="S351" i="1" s="1"/>
  <c r="G351" i="1"/>
  <c r="Y352" i="1" l="1"/>
  <c r="Z351" i="1"/>
  <c r="D354" i="1"/>
  <c r="B354" i="1" s="1"/>
  <c r="K354" i="1" s="1"/>
  <c r="K4822" i="7"/>
  <c r="O4821" i="7"/>
  <c r="P4822" i="7" s="1"/>
  <c r="B4838" i="7"/>
  <c r="B4842" i="7" s="1"/>
  <c r="B4845" i="7" s="1"/>
  <c r="B4836" i="7"/>
  <c r="J4833" i="7"/>
  <c r="T351" i="1"/>
  <c r="E352" i="1"/>
  <c r="J352" i="1" s="1"/>
  <c r="F352" i="1"/>
  <c r="S352" i="1" s="1"/>
  <c r="G352" i="1"/>
  <c r="Y353" i="1" l="1"/>
  <c r="Z352" i="1"/>
  <c r="D355" i="1"/>
  <c r="B355" i="1" s="1"/>
  <c r="K355" i="1" s="1"/>
  <c r="K4834" i="7"/>
  <c r="O4833" i="7"/>
  <c r="P4834" i="7" s="1"/>
  <c r="B4848" i="7"/>
  <c r="B4850" i="7"/>
  <c r="B4854" i="7" s="1"/>
  <c r="B4857" i="7" s="1"/>
  <c r="J4845" i="7"/>
  <c r="T352" i="1"/>
  <c r="E353" i="1"/>
  <c r="J353" i="1" s="1"/>
  <c r="F353" i="1"/>
  <c r="S353" i="1" s="1"/>
  <c r="G353" i="1"/>
  <c r="Y354" i="1" l="1"/>
  <c r="Z353" i="1"/>
  <c r="D356" i="1"/>
  <c r="B356" i="1" s="1"/>
  <c r="K356" i="1" s="1"/>
  <c r="K4846" i="7"/>
  <c r="O4845" i="7"/>
  <c r="P4846" i="7" s="1"/>
  <c r="B4862" i="7"/>
  <c r="B4866" i="7" s="1"/>
  <c r="B4869" i="7" s="1"/>
  <c r="B4860" i="7"/>
  <c r="J4857" i="7"/>
  <c r="T353" i="1"/>
  <c r="E354" i="1"/>
  <c r="J354" i="1" s="1"/>
  <c r="F354" i="1"/>
  <c r="S354" i="1" s="1"/>
  <c r="G354" i="1"/>
  <c r="Y355" i="1" l="1"/>
  <c r="Z354" i="1"/>
  <c r="D357" i="1"/>
  <c r="B357" i="1" s="1"/>
  <c r="K357" i="1" s="1"/>
  <c r="O4857" i="7"/>
  <c r="P4858" i="7" s="1"/>
  <c r="K4858" i="7"/>
  <c r="B4872" i="7"/>
  <c r="B4874" i="7"/>
  <c r="B4878" i="7" s="1"/>
  <c r="B4881" i="7" s="1"/>
  <c r="J4869" i="7"/>
  <c r="T354" i="1"/>
  <c r="E355" i="1"/>
  <c r="J355" i="1" s="1"/>
  <c r="F355" i="1"/>
  <c r="S355" i="1" s="1"/>
  <c r="G355" i="1"/>
  <c r="Y356" i="1" l="1"/>
  <c r="Z355" i="1"/>
  <c r="D358" i="1"/>
  <c r="B358" i="1" s="1"/>
  <c r="K358" i="1" s="1"/>
  <c r="O4869" i="7"/>
  <c r="P4870" i="7" s="1"/>
  <c r="K4870" i="7"/>
  <c r="B4886" i="7"/>
  <c r="B4890" i="7" s="1"/>
  <c r="B4893" i="7" s="1"/>
  <c r="B4884" i="7"/>
  <c r="J4881" i="7"/>
  <c r="T355" i="1"/>
  <c r="E356" i="1"/>
  <c r="J356" i="1" s="1"/>
  <c r="F356" i="1"/>
  <c r="S356" i="1" s="1"/>
  <c r="G356" i="1"/>
  <c r="Y357" i="1" l="1"/>
  <c r="Z356" i="1"/>
  <c r="D359" i="1"/>
  <c r="B359" i="1" s="1"/>
  <c r="K359" i="1" s="1"/>
  <c r="K4882" i="7"/>
  <c r="O4881" i="7"/>
  <c r="P4882" i="7" s="1"/>
  <c r="B4896" i="7"/>
  <c r="B4898" i="7"/>
  <c r="B4902" i="7" s="1"/>
  <c r="B4905" i="7" s="1"/>
  <c r="J4893" i="7"/>
  <c r="T356" i="1"/>
  <c r="E357" i="1"/>
  <c r="J357" i="1" s="1"/>
  <c r="F357" i="1"/>
  <c r="S357" i="1" s="1"/>
  <c r="G357" i="1"/>
  <c r="Y358" i="1" l="1"/>
  <c r="Z357" i="1"/>
  <c r="D360" i="1"/>
  <c r="B360" i="1" s="1"/>
  <c r="K360" i="1" s="1"/>
  <c r="K4894" i="7"/>
  <c r="O4893" i="7"/>
  <c r="P4894" i="7" s="1"/>
  <c r="B4908" i="7"/>
  <c r="B4910" i="7"/>
  <c r="B4914" i="7" s="1"/>
  <c r="B4917" i="7" s="1"/>
  <c r="J4905" i="7"/>
  <c r="T357" i="1"/>
  <c r="E358" i="1"/>
  <c r="J358" i="1" s="1"/>
  <c r="F358" i="1"/>
  <c r="S358" i="1" s="1"/>
  <c r="G358" i="1"/>
  <c r="Y359" i="1" l="1"/>
  <c r="Z358" i="1"/>
  <c r="D361" i="1"/>
  <c r="B361" i="1" s="1"/>
  <c r="K361" i="1" s="1"/>
  <c r="K4906" i="7"/>
  <c r="O4905" i="7"/>
  <c r="P4906" i="7" s="1"/>
  <c r="B4922" i="7"/>
  <c r="B4926" i="7" s="1"/>
  <c r="B4929" i="7" s="1"/>
  <c r="B4920" i="7"/>
  <c r="J4917" i="7"/>
  <c r="T358" i="1"/>
  <c r="E359" i="1"/>
  <c r="J359" i="1" s="1"/>
  <c r="F359" i="1"/>
  <c r="S359" i="1" s="1"/>
  <c r="G359" i="1"/>
  <c r="Y360" i="1" l="1"/>
  <c r="Z359" i="1"/>
  <c r="D362" i="1"/>
  <c r="B362" i="1" s="1"/>
  <c r="K362" i="1" s="1"/>
  <c r="K4918" i="7"/>
  <c r="O4917" i="7"/>
  <c r="P4918" i="7" s="1"/>
  <c r="B4932" i="7"/>
  <c r="B4934" i="7"/>
  <c r="B4938" i="7" s="1"/>
  <c r="B4941" i="7" s="1"/>
  <c r="J4929" i="7"/>
  <c r="T359" i="1"/>
  <c r="E360" i="1"/>
  <c r="J360" i="1" s="1"/>
  <c r="F360" i="1"/>
  <c r="S360" i="1" s="1"/>
  <c r="G360" i="1"/>
  <c r="Y361" i="1" l="1"/>
  <c r="Z360" i="1"/>
  <c r="D363" i="1"/>
  <c r="B363" i="1" s="1"/>
  <c r="K363" i="1" s="1"/>
  <c r="K4930" i="7"/>
  <c r="O4929" i="7"/>
  <c r="P4930" i="7" s="1"/>
  <c r="B4946" i="7"/>
  <c r="B4950" i="7" s="1"/>
  <c r="B4953" i="7" s="1"/>
  <c r="B4944" i="7"/>
  <c r="J4941" i="7"/>
  <c r="T360" i="1"/>
  <c r="E361" i="1"/>
  <c r="J361" i="1" s="1"/>
  <c r="F361" i="1"/>
  <c r="S361" i="1" s="1"/>
  <c r="G361" i="1"/>
  <c r="Y362" i="1" l="1"/>
  <c r="Z361" i="1"/>
  <c r="D364" i="1"/>
  <c r="B364" i="1" s="1"/>
  <c r="K364" i="1" s="1"/>
  <c r="K4942" i="7"/>
  <c r="O4941" i="7"/>
  <c r="P4942" i="7" s="1"/>
  <c r="B4956" i="7"/>
  <c r="B4958" i="7"/>
  <c r="B4962" i="7" s="1"/>
  <c r="B4965" i="7" s="1"/>
  <c r="J4953" i="7"/>
  <c r="T361" i="1"/>
  <c r="E362" i="1"/>
  <c r="J362" i="1" s="1"/>
  <c r="F362" i="1"/>
  <c r="S362" i="1" s="1"/>
  <c r="G362" i="1"/>
  <c r="Y363" i="1" l="1"/>
  <c r="Z362" i="1"/>
  <c r="D365" i="1"/>
  <c r="B365" i="1" s="1"/>
  <c r="K365" i="1" s="1"/>
  <c r="K4954" i="7"/>
  <c r="O4953" i="7"/>
  <c r="P4954" i="7" s="1"/>
  <c r="B4968" i="7"/>
  <c r="B4970" i="7"/>
  <c r="B4974" i="7" s="1"/>
  <c r="B4977" i="7" s="1"/>
  <c r="J4965" i="7"/>
  <c r="T362" i="1"/>
  <c r="E363" i="1"/>
  <c r="J363" i="1" s="1"/>
  <c r="F363" i="1"/>
  <c r="S363" i="1" s="1"/>
  <c r="G363" i="1"/>
  <c r="Y364" i="1" l="1"/>
  <c r="Z363" i="1"/>
  <c r="D366" i="1"/>
  <c r="B366" i="1" s="1"/>
  <c r="K366" i="1" s="1"/>
  <c r="K4966" i="7"/>
  <c r="O4965" i="7"/>
  <c r="P4966" i="7" s="1"/>
  <c r="B4980" i="7"/>
  <c r="B4982" i="7"/>
  <c r="B4986" i="7" s="1"/>
  <c r="B4989" i="7" s="1"/>
  <c r="J4977" i="7"/>
  <c r="T363" i="1"/>
  <c r="E364" i="1"/>
  <c r="J364" i="1" s="1"/>
  <c r="F364" i="1"/>
  <c r="S364" i="1" s="1"/>
  <c r="G364" i="1"/>
  <c r="Y365" i="1" l="1"/>
  <c r="Z364" i="1"/>
  <c r="D367" i="1"/>
  <c r="B367" i="1" s="1"/>
  <c r="K367" i="1" s="1"/>
  <c r="O4977" i="7"/>
  <c r="P4978" i="7" s="1"/>
  <c r="K4978" i="7"/>
  <c r="B4992" i="7"/>
  <c r="B4994" i="7"/>
  <c r="B4998" i="7" s="1"/>
  <c r="B5001" i="7" s="1"/>
  <c r="J4989" i="7"/>
  <c r="T364" i="1"/>
  <c r="E365" i="1"/>
  <c r="J365" i="1" s="1"/>
  <c r="F365" i="1"/>
  <c r="S365" i="1" s="1"/>
  <c r="G365" i="1"/>
  <c r="Y366" i="1" l="1"/>
  <c r="Z365" i="1"/>
  <c r="D368" i="1"/>
  <c r="B368" i="1" s="1"/>
  <c r="K368" i="1" s="1"/>
  <c r="K4990" i="7"/>
  <c r="O4989" i="7"/>
  <c r="P4990" i="7" s="1"/>
  <c r="B5004" i="7"/>
  <c r="B5006" i="7"/>
  <c r="B5010" i="7" s="1"/>
  <c r="B5013" i="7" s="1"/>
  <c r="J5001" i="7"/>
  <c r="T365" i="1"/>
  <c r="E366" i="1"/>
  <c r="J366" i="1" s="1"/>
  <c r="F366" i="1"/>
  <c r="S366" i="1" s="1"/>
  <c r="G366" i="1"/>
  <c r="Y367" i="1" l="1"/>
  <c r="Z366" i="1"/>
  <c r="D369" i="1"/>
  <c r="B369" i="1" s="1"/>
  <c r="K369" i="1" s="1"/>
  <c r="K5002" i="7"/>
  <c r="O5001" i="7"/>
  <c r="P5002" i="7" s="1"/>
  <c r="B5016" i="7"/>
  <c r="B5018" i="7"/>
  <c r="B5022" i="7" s="1"/>
  <c r="B5025" i="7" s="1"/>
  <c r="J5013" i="7"/>
  <c r="T366" i="1"/>
  <c r="E367" i="1"/>
  <c r="J367" i="1" s="1"/>
  <c r="F367" i="1"/>
  <c r="S367" i="1" s="1"/>
  <c r="G367" i="1"/>
  <c r="Y368" i="1" l="1"/>
  <c r="Z367" i="1"/>
  <c r="D370" i="1"/>
  <c r="B370" i="1" s="1"/>
  <c r="K370" i="1" s="1"/>
  <c r="O5013" i="7"/>
  <c r="P5014" i="7" s="1"/>
  <c r="K5014" i="7"/>
  <c r="B5028" i="7"/>
  <c r="B5030" i="7"/>
  <c r="B5034" i="7" s="1"/>
  <c r="B5037" i="7" s="1"/>
  <c r="J5025" i="7"/>
  <c r="T367" i="1"/>
  <c r="E368" i="1"/>
  <c r="J368" i="1" s="1"/>
  <c r="F368" i="1"/>
  <c r="S368" i="1" s="1"/>
  <c r="G368" i="1"/>
  <c r="Y369" i="1" l="1"/>
  <c r="Z368" i="1"/>
  <c r="D371" i="1"/>
  <c r="B371" i="1" s="1"/>
  <c r="K371" i="1" s="1"/>
  <c r="K5026" i="7"/>
  <c r="O5025" i="7"/>
  <c r="P5026" i="7" s="1"/>
  <c r="B5040" i="7"/>
  <c r="B5042" i="7"/>
  <c r="B5046" i="7" s="1"/>
  <c r="B5049" i="7" s="1"/>
  <c r="J5037" i="7"/>
  <c r="T368" i="1"/>
  <c r="E369" i="1"/>
  <c r="J369" i="1" s="1"/>
  <c r="F369" i="1"/>
  <c r="S369" i="1" s="1"/>
  <c r="G369" i="1"/>
  <c r="Y370" i="1" l="1"/>
  <c r="Z369" i="1"/>
  <c r="D372" i="1"/>
  <c r="B372" i="1" s="1"/>
  <c r="K372" i="1" s="1"/>
  <c r="K5038" i="7"/>
  <c r="O5037" i="7"/>
  <c r="P5038" i="7" s="1"/>
  <c r="B5052" i="7"/>
  <c r="B5054" i="7"/>
  <c r="B5058" i="7" s="1"/>
  <c r="B5061" i="7" s="1"/>
  <c r="J5049" i="7"/>
  <c r="T369" i="1"/>
  <c r="E370" i="1"/>
  <c r="J370" i="1" s="1"/>
  <c r="F370" i="1"/>
  <c r="S370" i="1" s="1"/>
  <c r="G370" i="1"/>
  <c r="Y371" i="1" l="1"/>
  <c r="Z370" i="1"/>
  <c r="D373" i="1"/>
  <c r="B373" i="1" s="1"/>
  <c r="K373" i="1" s="1"/>
  <c r="K5050" i="7"/>
  <c r="O5049" i="7"/>
  <c r="P5050" i="7" s="1"/>
  <c r="B5064" i="7"/>
  <c r="B5066" i="7"/>
  <c r="B5070" i="7" s="1"/>
  <c r="B5073" i="7" s="1"/>
  <c r="J5061" i="7"/>
  <c r="T370" i="1"/>
  <c r="E371" i="1"/>
  <c r="J371" i="1" s="1"/>
  <c r="F371" i="1"/>
  <c r="S371" i="1" s="1"/>
  <c r="G371" i="1"/>
  <c r="Y372" i="1" l="1"/>
  <c r="Z371" i="1"/>
  <c r="D374" i="1"/>
  <c r="B374" i="1" s="1"/>
  <c r="K374" i="1" s="1"/>
  <c r="K5062" i="7"/>
  <c r="O5061" i="7"/>
  <c r="P5062" i="7" s="1"/>
  <c r="B5076" i="7"/>
  <c r="B5078" i="7"/>
  <c r="B5082" i="7" s="1"/>
  <c r="B5085" i="7" s="1"/>
  <c r="J5073" i="7"/>
  <c r="T371" i="1"/>
  <c r="E372" i="1"/>
  <c r="J372" i="1" s="1"/>
  <c r="F372" i="1"/>
  <c r="S372" i="1" s="1"/>
  <c r="G372" i="1"/>
  <c r="Y373" i="1" l="1"/>
  <c r="Z372" i="1"/>
  <c r="D375" i="1"/>
  <c r="B375" i="1" s="1"/>
  <c r="K375" i="1" s="1"/>
  <c r="O5073" i="7"/>
  <c r="P5074" i="7" s="1"/>
  <c r="K5074" i="7"/>
  <c r="B5088" i="7"/>
  <c r="J5085" i="7"/>
  <c r="T372" i="1"/>
  <c r="E373" i="1"/>
  <c r="J373" i="1" s="1"/>
  <c r="F373" i="1"/>
  <c r="S373" i="1" s="1"/>
  <c r="G373" i="1"/>
  <c r="Y374" i="1" l="1"/>
  <c r="Z373" i="1"/>
  <c r="D376" i="1"/>
  <c r="B376" i="1" s="1"/>
  <c r="K376" i="1" s="1"/>
  <c r="K5086" i="7"/>
  <c r="O5085" i="7"/>
  <c r="P5086" i="7" s="1"/>
  <c r="T373" i="1"/>
  <c r="E374" i="1"/>
  <c r="J374" i="1" s="1"/>
  <c r="F374" i="1"/>
  <c r="S374" i="1" s="1"/>
  <c r="G374" i="1"/>
  <c r="Y375" i="1" l="1"/>
  <c r="Z374" i="1"/>
  <c r="D377" i="1"/>
  <c r="B377" i="1" s="1"/>
  <c r="K377" i="1" s="1"/>
  <c r="T374" i="1"/>
  <c r="E375" i="1"/>
  <c r="J375" i="1" s="1"/>
  <c r="F375" i="1"/>
  <c r="S375" i="1" s="1"/>
  <c r="G375" i="1"/>
  <c r="Y376" i="1" l="1"/>
  <c r="Z375" i="1"/>
  <c r="D378" i="1"/>
  <c r="B378" i="1" s="1"/>
  <c r="K378" i="1" s="1"/>
  <c r="T375" i="1"/>
  <c r="E376" i="1"/>
  <c r="J376" i="1" s="1"/>
  <c r="F376" i="1"/>
  <c r="S376" i="1" s="1"/>
  <c r="G376" i="1"/>
  <c r="Y377" i="1" l="1"/>
  <c r="Z376" i="1"/>
  <c r="D379" i="1"/>
  <c r="B379" i="1" s="1"/>
  <c r="K379" i="1" s="1"/>
  <c r="T376" i="1"/>
  <c r="E377" i="1"/>
  <c r="J377" i="1" s="1"/>
  <c r="F377" i="1"/>
  <c r="S377" i="1" s="1"/>
  <c r="G377" i="1"/>
  <c r="Y378" i="1" l="1"/>
  <c r="Z377" i="1"/>
  <c r="D380" i="1"/>
  <c r="B380" i="1" s="1"/>
  <c r="K380" i="1" s="1"/>
  <c r="T377" i="1"/>
  <c r="E378" i="1"/>
  <c r="J378" i="1" s="1"/>
  <c r="F378" i="1"/>
  <c r="S378" i="1" s="1"/>
  <c r="G378" i="1"/>
  <c r="Y379" i="1" l="1"/>
  <c r="Z378" i="1"/>
  <c r="D381" i="1"/>
  <c r="B381" i="1" s="1"/>
  <c r="K381" i="1" s="1"/>
  <c r="T378" i="1"/>
  <c r="E379" i="1"/>
  <c r="J379" i="1" s="1"/>
  <c r="F379" i="1"/>
  <c r="S379" i="1" s="1"/>
  <c r="G379" i="1"/>
  <c r="Y380" i="1" l="1"/>
  <c r="Z379" i="1"/>
  <c r="D382" i="1"/>
  <c r="B382" i="1" s="1"/>
  <c r="K382" i="1" s="1"/>
  <c r="T379" i="1"/>
  <c r="E380" i="1"/>
  <c r="J380" i="1" s="1"/>
  <c r="F380" i="1"/>
  <c r="S380" i="1" s="1"/>
  <c r="G380" i="1"/>
  <c r="Y381" i="1" l="1"/>
  <c r="Z380" i="1"/>
  <c r="D383" i="1"/>
  <c r="B383" i="1" s="1"/>
  <c r="K383" i="1" s="1"/>
  <c r="T380" i="1"/>
  <c r="E381" i="1"/>
  <c r="J381" i="1" s="1"/>
  <c r="F381" i="1"/>
  <c r="S381" i="1" s="1"/>
  <c r="G381" i="1"/>
  <c r="Y382" i="1" l="1"/>
  <c r="Z381" i="1"/>
  <c r="D384" i="1"/>
  <c r="B384" i="1" s="1"/>
  <c r="K384" i="1" s="1"/>
  <c r="T381" i="1"/>
  <c r="E382" i="1"/>
  <c r="J382" i="1" s="1"/>
  <c r="F382" i="1"/>
  <c r="S382" i="1" s="1"/>
  <c r="G382" i="1"/>
  <c r="Y383" i="1" l="1"/>
  <c r="Z382" i="1"/>
  <c r="D385" i="1"/>
  <c r="B385" i="1" s="1"/>
  <c r="K385" i="1" s="1"/>
  <c r="T382" i="1"/>
  <c r="E383" i="1"/>
  <c r="J383" i="1" s="1"/>
  <c r="F383" i="1"/>
  <c r="S383" i="1" s="1"/>
  <c r="G383" i="1"/>
  <c r="Y384" i="1" l="1"/>
  <c r="Z383" i="1"/>
  <c r="D386" i="1"/>
  <c r="B386" i="1" s="1"/>
  <c r="K386" i="1" s="1"/>
  <c r="T383" i="1"/>
  <c r="E384" i="1"/>
  <c r="J384" i="1" s="1"/>
  <c r="F384" i="1"/>
  <c r="S384" i="1" s="1"/>
  <c r="G384" i="1"/>
  <c r="Y385" i="1" l="1"/>
  <c r="Z384" i="1"/>
  <c r="D387" i="1"/>
  <c r="B387" i="1" s="1"/>
  <c r="K387" i="1" s="1"/>
  <c r="T384" i="1"/>
  <c r="E385" i="1"/>
  <c r="J385" i="1" s="1"/>
  <c r="F385" i="1"/>
  <c r="S385" i="1" s="1"/>
  <c r="G385" i="1"/>
  <c r="Y386" i="1" l="1"/>
  <c r="Z385" i="1"/>
  <c r="D388" i="1"/>
  <c r="B388" i="1" s="1"/>
  <c r="K388" i="1" s="1"/>
  <c r="T385" i="1"/>
  <c r="E386" i="1"/>
  <c r="J386" i="1" s="1"/>
  <c r="F386" i="1"/>
  <c r="S386" i="1" s="1"/>
  <c r="G386" i="1"/>
  <c r="Y387" i="1" l="1"/>
  <c r="Z386" i="1"/>
  <c r="D389" i="1"/>
  <c r="B389" i="1" s="1"/>
  <c r="K389" i="1" s="1"/>
  <c r="T386" i="1"/>
  <c r="E387" i="1"/>
  <c r="J387" i="1" s="1"/>
  <c r="F387" i="1"/>
  <c r="S387" i="1" s="1"/>
  <c r="G387" i="1"/>
  <c r="Y388" i="1" l="1"/>
  <c r="Z387" i="1"/>
  <c r="D390" i="1"/>
  <c r="B390" i="1" s="1"/>
  <c r="K390" i="1" s="1"/>
  <c r="T387" i="1"/>
  <c r="E388" i="1"/>
  <c r="J388" i="1" s="1"/>
  <c r="F388" i="1"/>
  <c r="S388" i="1" s="1"/>
  <c r="G388" i="1"/>
  <c r="Y389" i="1" l="1"/>
  <c r="Z388" i="1"/>
  <c r="D391" i="1"/>
  <c r="B391" i="1" s="1"/>
  <c r="K391" i="1" s="1"/>
  <c r="T388" i="1"/>
  <c r="E389" i="1"/>
  <c r="J389" i="1" s="1"/>
  <c r="F389" i="1"/>
  <c r="S389" i="1" s="1"/>
  <c r="G389" i="1"/>
  <c r="Y390" i="1" l="1"/>
  <c r="Z389" i="1"/>
  <c r="D392" i="1"/>
  <c r="B392" i="1" s="1"/>
  <c r="K392" i="1" s="1"/>
  <c r="T389" i="1"/>
  <c r="E390" i="1"/>
  <c r="J390" i="1" s="1"/>
  <c r="F390" i="1"/>
  <c r="S390" i="1" s="1"/>
  <c r="G390" i="1"/>
  <c r="Y391" i="1" l="1"/>
  <c r="Z390" i="1"/>
  <c r="D393" i="1"/>
  <c r="B393" i="1" s="1"/>
  <c r="K393" i="1" s="1"/>
  <c r="T390" i="1"/>
  <c r="E391" i="1"/>
  <c r="J391" i="1" s="1"/>
  <c r="F391" i="1"/>
  <c r="S391" i="1" s="1"/>
  <c r="G391" i="1"/>
  <c r="Y392" i="1" l="1"/>
  <c r="Z391" i="1"/>
  <c r="D394" i="1"/>
  <c r="B394" i="1" s="1"/>
  <c r="K394" i="1" s="1"/>
  <c r="T391" i="1"/>
  <c r="E392" i="1"/>
  <c r="J392" i="1" s="1"/>
  <c r="F392" i="1"/>
  <c r="S392" i="1" s="1"/>
  <c r="G392" i="1"/>
  <c r="Y393" i="1" l="1"/>
  <c r="Z392" i="1"/>
  <c r="D395" i="1"/>
  <c r="B395" i="1" s="1"/>
  <c r="K395" i="1" s="1"/>
  <c r="T392" i="1"/>
  <c r="E393" i="1"/>
  <c r="J393" i="1" s="1"/>
  <c r="F393" i="1"/>
  <c r="S393" i="1" s="1"/>
  <c r="G393" i="1"/>
  <c r="Y394" i="1" l="1"/>
  <c r="Z393" i="1"/>
  <c r="D396" i="1"/>
  <c r="B396" i="1" s="1"/>
  <c r="K396" i="1" s="1"/>
  <c r="T393" i="1"/>
  <c r="E394" i="1"/>
  <c r="J394" i="1" s="1"/>
  <c r="F394" i="1"/>
  <c r="S394" i="1" s="1"/>
  <c r="G394" i="1"/>
  <c r="Y395" i="1" l="1"/>
  <c r="Z394" i="1"/>
  <c r="D397" i="1"/>
  <c r="B397" i="1" s="1"/>
  <c r="K397" i="1" s="1"/>
  <c r="T394" i="1"/>
  <c r="E395" i="1"/>
  <c r="J395" i="1" s="1"/>
  <c r="F395" i="1"/>
  <c r="S395" i="1" s="1"/>
  <c r="G395" i="1"/>
  <c r="Y396" i="1" l="1"/>
  <c r="Z395" i="1"/>
  <c r="D398" i="1"/>
  <c r="B398" i="1" s="1"/>
  <c r="K398" i="1" s="1"/>
  <c r="T395" i="1"/>
  <c r="E396" i="1"/>
  <c r="J396" i="1" s="1"/>
  <c r="F396" i="1"/>
  <c r="S396" i="1" s="1"/>
  <c r="G396" i="1"/>
  <c r="Y397" i="1" l="1"/>
  <c r="Z396" i="1"/>
  <c r="D399" i="1"/>
  <c r="B399" i="1" s="1"/>
  <c r="K399" i="1" s="1"/>
  <c r="T396" i="1"/>
  <c r="E397" i="1"/>
  <c r="J397" i="1" s="1"/>
  <c r="F397" i="1"/>
  <c r="S397" i="1" s="1"/>
  <c r="G397" i="1"/>
  <c r="Y398" i="1" l="1"/>
  <c r="Z397" i="1"/>
  <c r="D400" i="1"/>
  <c r="B400" i="1" s="1"/>
  <c r="K400" i="1" s="1"/>
  <c r="T397" i="1"/>
  <c r="E398" i="1"/>
  <c r="J398" i="1" s="1"/>
  <c r="F398" i="1"/>
  <c r="S398" i="1" s="1"/>
  <c r="G398" i="1"/>
  <c r="Y399" i="1" l="1"/>
  <c r="Z398" i="1"/>
  <c r="D401" i="1"/>
  <c r="B401" i="1" s="1"/>
  <c r="K401" i="1" s="1"/>
  <c r="T398" i="1"/>
  <c r="E399" i="1"/>
  <c r="J399" i="1" s="1"/>
  <c r="F399" i="1"/>
  <c r="S399" i="1" s="1"/>
  <c r="G399" i="1"/>
  <c r="Y400" i="1" l="1"/>
  <c r="Z399" i="1"/>
  <c r="D402" i="1"/>
  <c r="B402" i="1" s="1"/>
  <c r="K402" i="1" s="1"/>
  <c r="T399" i="1"/>
  <c r="E400" i="1"/>
  <c r="J400" i="1" s="1"/>
  <c r="F400" i="1"/>
  <c r="S400" i="1" s="1"/>
  <c r="G400" i="1"/>
  <c r="Y401" i="1" l="1"/>
  <c r="Z400" i="1"/>
  <c r="D403" i="1"/>
  <c r="B403" i="1" s="1"/>
  <c r="K403" i="1" s="1"/>
  <c r="T400" i="1"/>
  <c r="E401" i="1"/>
  <c r="J401" i="1" s="1"/>
  <c r="F401" i="1"/>
  <c r="S401" i="1" s="1"/>
  <c r="G401" i="1"/>
  <c r="Y402" i="1" l="1"/>
  <c r="Z401" i="1"/>
  <c r="D404" i="1"/>
  <c r="B404" i="1" s="1"/>
  <c r="K404" i="1" s="1"/>
  <c r="T401" i="1"/>
  <c r="E402" i="1"/>
  <c r="J402" i="1" s="1"/>
  <c r="F402" i="1"/>
  <c r="S402" i="1" s="1"/>
  <c r="G402" i="1"/>
  <c r="Y403" i="1" l="1"/>
  <c r="Z402" i="1"/>
  <c r="D405" i="1"/>
  <c r="B405" i="1" s="1"/>
  <c r="K405" i="1" s="1"/>
  <c r="T402" i="1"/>
  <c r="E403" i="1"/>
  <c r="J403" i="1" s="1"/>
  <c r="F403" i="1"/>
  <c r="S403" i="1" s="1"/>
  <c r="G403" i="1"/>
  <c r="Y404" i="1" l="1"/>
  <c r="Z403" i="1"/>
  <c r="D406" i="1"/>
  <c r="B406" i="1" s="1"/>
  <c r="K406" i="1" s="1"/>
  <c r="T403" i="1"/>
  <c r="E404" i="1"/>
  <c r="J404" i="1" s="1"/>
  <c r="F404" i="1"/>
  <c r="S404" i="1" s="1"/>
  <c r="G404" i="1"/>
  <c r="Y405" i="1" l="1"/>
  <c r="Z404" i="1"/>
  <c r="D407" i="1"/>
  <c r="B407" i="1" s="1"/>
  <c r="K407" i="1" s="1"/>
  <c r="T404" i="1"/>
  <c r="E405" i="1"/>
  <c r="J405" i="1" s="1"/>
  <c r="F405" i="1"/>
  <c r="S405" i="1" s="1"/>
  <c r="G405" i="1"/>
  <c r="Y406" i="1" l="1"/>
  <c r="Z405" i="1"/>
  <c r="D408" i="1"/>
  <c r="B408" i="1" s="1"/>
  <c r="K408" i="1" s="1"/>
  <c r="T405" i="1"/>
  <c r="E406" i="1"/>
  <c r="J406" i="1" s="1"/>
  <c r="F406" i="1"/>
  <c r="S406" i="1" s="1"/>
  <c r="G406" i="1"/>
  <c r="Y407" i="1" l="1"/>
  <c r="Z406" i="1"/>
  <c r="D409" i="1"/>
  <c r="B409" i="1" s="1"/>
  <c r="K409" i="1" s="1"/>
  <c r="T406" i="1"/>
  <c r="E407" i="1"/>
  <c r="J407" i="1" s="1"/>
  <c r="F407" i="1"/>
  <c r="S407" i="1" s="1"/>
  <c r="G407" i="1"/>
  <c r="Y408" i="1" l="1"/>
  <c r="Z407" i="1"/>
  <c r="D410" i="1"/>
  <c r="B410" i="1" s="1"/>
  <c r="K410" i="1" s="1"/>
  <c r="T407" i="1"/>
  <c r="E408" i="1"/>
  <c r="J408" i="1" s="1"/>
  <c r="F408" i="1"/>
  <c r="S408" i="1" s="1"/>
  <c r="G408" i="1"/>
  <c r="Y409" i="1" l="1"/>
  <c r="Z408" i="1"/>
  <c r="D411" i="1"/>
  <c r="B411" i="1" s="1"/>
  <c r="K411" i="1" s="1"/>
  <c r="T408" i="1"/>
  <c r="E409" i="1"/>
  <c r="J409" i="1" s="1"/>
  <c r="F409" i="1"/>
  <c r="S409" i="1" s="1"/>
  <c r="G409" i="1"/>
  <c r="Y410" i="1" l="1"/>
  <c r="Z409" i="1"/>
  <c r="D412" i="1"/>
  <c r="B412" i="1" s="1"/>
  <c r="K412" i="1" s="1"/>
  <c r="T409" i="1"/>
  <c r="E410" i="1"/>
  <c r="J410" i="1" s="1"/>
  <c r="F410" i="1"/>
  <c r="S410" i="1" s="1"/>
  <c r="G410" i="1"/>
  <c r="Y411" i="1" l="1"/>
  <c r="Z410" i="1"/>
  <c r="D413" i="1"/>
  <c r="B413" i="1" s="1"/>
  <c r="K413" i="1" s="1"/>
  <c r="E411" i="1"/>
  <c r="J411" i="1" s="1"/>
  <c r="F411" i="1"/>
  <c r="S411" i="1" s="1"/>
  <c r="T410" i="1"/>
  <c r="G411" i="1"/>
  <c r="Y412" i="1" l="1"/>
  <c r="Z411" i="1"/>
  <c r="D414" i="1"/>
  <c r="B414" i="1" s="1"/>
  <c r="K414" i="1" s="1"/>
  <c r="E412" i="1"/>
  <c r="J412" i="1" s="1"/>
  <c r="F412" i="1"/>
  <c r="S412" i="1" s="1"/>
  <c r="T411" i="1"/>
  <c r="G412" i="1"/>
  <c r="Y413" i="1" l="1"/>
  <c r="Z412" i="1"/>
  <c r="D415" i="1"/>
  <c r="B415" i="1" s="1"/>
  <c r="K415" i="1" s="1"/>
  <c r="E413" i="1"/>
  <c r="J413" i="1" s="1"/>
  <c r="F413" i="1"/>
  <c r="S413" i="1" s="1"/>
  <c r="T412" i="1"/>
  <c r="G413" i="1"/>
  <c r="Y414" i="1" l="1"/>
  <c r="Z413" i="1"/>
  <c r="D416" i="1"/>
  <c r="B416" i="1" s="1"/>
  <c r="K416" i="1" s="1"/>
  <c r="E414" i="1"/>
  <c r="J414" i="1" s="1"/>
  <c r="F414" i="1"/>
  <c r="S414" i="1" s="1"/>
  <c r="T413" i="1"/>
  <c r="G414" i="1"/>
  <c r="Y415" i="1" l="1"/>
  <c r="Z414" i="1"/>
  <c r="D417" i="1"/>
  <c r="B417" i="1" s="1"/>
  <c r="K417" i="1" s="1"/>
  <c r="E415" i="1"/>
  <c r="J415" i="1" s="1"/>
  <c r="F415" i="1"/>
  <c r="S415" i="1" s="1"/>
  <c r="T414" i="1"/>
  <c r="G415" i="1"/>
  <c r="Y416" i="1" l="1"/>
  <c r="Z415" i="1"/>
  <c r="D418" i="1"/>
  <c r="B418" i="1" s="1"/>
  <c r="K418" i="1" s="1"/>
  <c r="T415" i="1"/>
  <c r="E416" i="1"/>
  <c r="J416" i="1" s="1"/>
  <c r="F416" i="1"/>
  <c r="S416" i="1" s="1"/>
  <c r="G416" i="1"/>
  <c r="Y417" i="1" l="1"/>
  <c r="Z416" i="1"/>
  <c r="D419" i="1"/>
  <c r="B419" i="1" s="1"/>
  <c r="K419" i="1" s="1"/>
  <c r="T416" i="1"/>
  <c r="E417" i="1"/>
  <c r="J417" i="1" s="1"/>
  <c r="F417" i="1"/>
  <c r="S417" i="1" s="1"/>
  <c r="G417" i="1"/>
  <c r="Y418" i="1" l="1"/>
  <c r="Z417" i="1"/>
  <c r="D420" i="1"/>
  <c r="B420" i="1" s="1"/>
  <c r="K420" i="1" s="1"/>
  <c r="T417" i="1"/>
  <c r="E418" i="1"/>
  <c r="J418" i="1" s="1"/>
  <c r="F418" i="1"/>
  <c r="S418" i="1" s="1"/>
  <c r="G418" i="1"/>
  <c r="Y419" i="1" l="1"/>
  <c r="Z418" i="1"/>
  <c r="D421" i="1"/>
  <c r="B421" i="1" s="1"/>
  <c r="K421" i="1" s="1"/>
  <c r="E419" i="1"/>
  <c r="J419" i="1" s="1"/>
  <c r="F419" i="1"/>
  <c r="S419" i="1" s="1"/>
  <c r="T418" i="1"/>
  <c r="G419" i="1"/>
  <c r="Y420" i="1" l="1"/>
  <c r="Z419" i="1"/>
  <c r="D422" i="1"/>
  <c r="B422" i="1" s="1"/>
  <c r="K422" i="1" s="1"/>
  <c r="T419" i="1"/>
  <c r="E420" i="1"/>
  <c r="J420" i="1" s="1"/>
  <c r="F420" i="1"/>
  <c r="S420" i="1" s="1"/>
  <c r="G420" i="1"/>
  <c r="Y421" i="1" l="1"/>
  <c r="Z420" i="1"/>
  <c r="D423" i="1"/>
  <c r="B423" i="1" s="1"/>
  <c r="K423" i="1" s="1"/>
  <c r="T420" i="1"/>
  <c r="E421" i="1"/>
  <c r="J421" i="1" s="1"/>
  <c r="F421" i="1"/>
  <c r="S421" i="1" s="1"/>
  <c r="G421" i="1"/>
  <c r="Y422" i="1" l="1"/>
  <c r="Z421" i="1"/>
  <c r="D424" i="1"/>
  <c r="B424" i="1" s="1"/>
  <c r="K424" i="1" s="1"/>
  <c r="E422" i="1"/>
  <c r="J422" i="1" s="1"/>
  <c r="F422" i="1"/>
  <c r="S422" i="1" s="1"/>
  <c r="T421" i="1"/>
  <c r="G422" i="1"/>
  <c r="Y423" i="1" l="1"/>
  <c r="Z422" i="1"/>
  <c r="D425" i="1"/>
  <c r="B425" i="1" s="1"/>
  <c r="K425" i="1" s="1"/>
  <c r="T422" i="1"/>
  <c r="E423" i="1"/>
  <c r="J423" i="1" s="1"/>
  <c r="F423" i="1"/>
  <c r="S423" i="1" s="1"/>
  <c r="G423" i="1"/>
  <c r="Y424" i="1" l="1"/>
  <c r="Z423" i="1"/>
  <c r="D426" i="1"/>
  <c r="B426" i="1" s="1"/>
  <c r="K426" i="1" s="1"/>
  <c r="E424" i="1"/>
  <c r="J424" i="1" s="1"/>
  <c r="F424" i="1"/>
  <c r="S424" i="1" s="1"/>
  <c r="T423" i="1"/>
  <c r="G424" i="1"/>
  <c r="Y425" i="1" l="1"/>
  <c r="Z424" i="1"/>
  <c r="D427" i="1"/>
  <c r="B427" i="1" s="1"/>
  <c r="K427" i="1" s="1"/>
  <c r="E425" i="1"/>
  <c r="J425" i="1" s="1"/>
  <c r="F425" i="1"/>
  <c r="S425" i="1" s="1"/>
  <c r="T424" i="1"/>
  <c r="G425" i="1"/>
  <c r="Y426" i="1" l="1"/>
  <c r="Z425" i="1"/>
  <c r="D428" i="1"/>
  <c r="B428" i="1" s="1"/>
  <c r="K428" i="1" s="1"/>
  <c r="T425" i="1"/>
  <c r="E426" i="1"/>
  <c r="J426" i="1" s="1"/>
  <c r="F426" i="1"/>
  <c r="S426" i="1" s="1"/>
  <c r="G426" i="1"/>
  <c r="Y427" i="1" l="1"/>
  <c r="Z426" i="1"/>
  <c r="D429" i="1"/>
  <c r="B429" i="1" s="1"/>
  <c r="K429" i="1" s="1"/>
  <c r="E427" i="1"/>
  <c r="J427" i="1" s="1"/>
  <c r="F427" i="1"/>
  <c r="S427" i="1" s="1"/>
  <c r="T426" i="1"/>
  <c r="G427" i="1"/>
  <c r="Y428" i="1" l="1"/>
  <c r="Z427" i="1"/>
  <c r="D430" i="1"/>
  <c r="B430" i="1" s="1"/>
  <c r="K430" i="1" s="1"/>
  <c r="T427" i="1"/>
  <c r="E428" i="1"/>
  <c r="J428" i="1" s="1"/>
  <c r="F428" i="1"/>
  <c r="S428" i="1" s="1"/>
  <c r="G428" i="1"/>
  <c r="Y429" i="1" l="1"/>
  <c r="Z428" i="1"/>
  <c r="D431" i="1"/>
  <c r="B431" i="1" s="1"/>
  <c r="K431" i="1" s="1"/>
  <c r="T428" i="1"/>
  <c r="E429" i="1"/>
  <c r="J429" i="1" s="1"/>
  <c r="F429" i="1"/>
  <c r="S429" i="1" s="1"/>
  <c r="G429" i="1"/>
  <c r="Y430" i="1" l="1"/>
  <c r="Z429" i="1"/>
  <c r="D432" i="1"/>
  <c r="B432" i="1" s="1"/>
  <c r="K432" i="1" s="1"/>
  <c r="E430" i="1"/>
  <c r="J430" i="1" s="1"/>
  <c r="F430" i="1"/>
  <c r="S430" i="1" s="1"/>
  <c r="T429" i="1"/>
  <c r="G430" i="1"/>
  <c r="Y431" i="1" l="1"/>
  <c r="Z430" i="1"/>
  <c r="D433" i="1"/>
  <c r="B433" i="1" s="1"/>
  <c r="K433" i="1" s="1"/>
  <c r="E431" i="1"/>
  <c r="J431" i="1" s="1"/>
  <c r="F431" i="1"/>
  <c r="S431" i="1" s="1"/>
  <c r="T430" i="1"/>
  <c r="G431" i="1"/>
  <c r="Y432" i="1" l="1"/>
  <c r="Z431" i="1"/>
  <c r="D434" i="1"/>
  <c r="B434" i="1" s="1"/>
  <c r="K434" i="1" s="1"/>
  <c r="E432" i="1"/>
  <c r="J432" i="1" s="1"/>
  <c r="F432" i="1"/>
  <c r="S432" i="1" s="1"/>
  <c r="T431" i="1"/>
  <c r="G432" i="1"/>
  <c r="Y433" i="1" l="1"/>
  <c r="Z432" i="1"/>
  <c r="D435" i="1"/>
  <c r="B435" i="1" s="1"/>
  <c r="K435" i="1" s="1"/>
  <c r="E433" i="1"/>
  <c r="J433" i="1" s="1"/>
  <c r="F433" i="1"/>
  <c r="S433" i="1" s="1"/>
  <c r="T432" i="1"/>
  <c r="G433" i="1"/>
  <c r="Y434" i="1" l="1"/>
  <c r="Z433" i="1"/>
  <c r="D436" i="1"/>
  <c r="B436" i="1" s="1"/>
  <c r="K436" i="1" s="1"/>
  <c r="E434" i="1"/>
  <c r="J434" i="1" s="1"/>
  <c r="F434" i="1"/>
  <c r="S434" i="1" s="1"/>
  <c r="T433" i="1"/>
  <c r="G434" i="1"/>
  <c r="Y435" i="1" l="1"/>
  <c r="Z434" i="1"/>
  <c r="D437" i="1"/>
  <c r="B437" i="1" s="1"/>
  <c r="K437" i="1" s="1"/>
  <c r="E435" i="1"/>
  <c r="J435" i="1" s="1"/>
  <c r="F435" i="1"/>
  <c r="S435" i="1" s="1"/>
  <c r="T434" i="1"/>
  <c r="G435" i="1"/>
  <c r="Y436" i="1" l="1"/>
  <c r="Z435" i="1"/>
  <c r="D438" i="1"/>
  <c r="B438" i="1" s="1"/>
  <c r="K438" i="1" s="1"/>
  <c r="T435" i="1"/>
  <c r="E436" i="1"/>
  <c r="J436" i="1" s="1"/>
  <c r="F436" i="1"/>
  <c r="S436" i="1" s="1"/>
  <c r="G436" i="1"/>
  <c r="Y437" i="1" l="1"/>
  <c r="Z436" i="1"/>
  <c r="D439" i="1"/>
  <c r="B439" i="1" s="1"/>
  <c r="K439" i="1" s="1"/>
  <c r="T436" i="1"/>
  <c r="E437" i="1"/>
  <c r="J437" i="1" s="1"/>
  <c r="F437" i="1"/>
  <c r="S437" i="1" s="1"/>
  <c r="G437" i="1"/>
  <c r="Y438" i="1" l="1"/>
  <c r="Z437" i="1"/>
  <c r="D440" i="1"/>
  <c r="B440" i="1" s="1"/>
  <c r="K440" i="1" s="1"/>
  <c r="E438" i="1"/>
  <c r="J438" i="1" s="1"/>
  <c r="F438" i="1"/>
  <c r="S438" i="1" s="1"/>
  <c r="T437" i="1"/>
  <c r="G438" i="1"/>
  <c r="Y439" i="1" l="1"/>
  <c r="Z438" i="1"/>
  <c r="D441" i="1"/>
  <c r="B441" i="1" s="1"/>
  <c r="K441" i="1" s="1"/>
  <c r="T438" i="1"/>
  <c r="E439" i="1"/>
  <c r="J439" i="1" s="1"/>
  <c r="F439" i="1"/>
  <c r="S439" i="1" s="1"/>
  <c r="G439" i="1"/>
  <c r="Y440" i="1" l="1"/>
  <c r="Z439" i="1"/>
  <c r="D442" i="1"/>
  <c r="B442" i="1" s="1"/>
  <c r="K442" i="1" s="1"/>
  <c r="T439" i="1"/>
  <c r="E440" i="1"/>
  <c r="J440" i="1" s="1"/>
  <c r="F440" i="1"/>
  <c r="S440" i="1" s="1"/>
  <c r="G440" i="1"/>
  <c r="Y441" i="1" l="1"/>
  <c r="Z440" i="1"/>
  <c r="D443" i="1"/>
  <c r="B443" i="1" s="1"/>
  <c r="K443" i="1" s="1"/>
  <c r="T440" i="1"/>
  <c r="E441" i="1"/>
  <c r="J441" i="1" s="1"/>
  <c r="F441" i="1"/>
  <c r="S441" i="1" s="1"/>
  <c r="G441" i="1"/>
  <c r="Y442" i="1" l="1"/>
  <c r="Z441" i="1"/>
  <c r="D444" i="1"/>
  <c r="B444" i="1" s="1"/>
  <c r="K444" i="1" s="1"/>
  <c r="E442" i="1"/>
  <c r="J442" i="1" s="1"/>
  <c r="F442" i="1"/>
  <c r="S442" i="1" s="1"/>
  <c r="T441" i="1"/>
  <c r="G442" i="1"/>
  <c r="Y443" i="1" l="1"/>
  <c r="Z442" i="1"/>
  <c r="D445" i="1"/>
  <c r="B445" i="1" s="1"/>
  <c r="K445" i="1" s="1"/>
  <c r="T442" i="1"/>
  <c r="E443" i="1"/>
  <c r="J443" i="1" s="1"/>
  <c r="F443" i="1"/>
  <c r="S443" i="1" s="1"/>
  <c r="G443" i="1"/>
  <c r="Y444" i="1" l="1"/>
  <c r="Z443" i="1"/>
  <c r="D446" i="1"/>
  <c r="B446" i="1" s="1"/>
  <c r="K446" i="1" s="1"/>
  <c r="E444" i="1"/>
  <c r="J444" i="1" s="1"/>
  <c r="F444" i="1"/>
  <c r="S444" i="1" s="1"/>
  <c r="T443" i="1"/>
  <c r="G444" i="1"/>
  <c r="Y445" i="1" l="1"/>
  <c r="Z444" i="1"/>
  <c r="D447" i="1"/>
  <c r="B447" i="1" s="1"/>
  <c r="K447" i="1" s="1"/>
  <c r="T444" i="1"/>
  <c r="E445" i="1"/>
  <c r="J445" i="1" s="1"/>
  <c r="F445" i="1"/>
  <c r="S445" i="1" s="1"/>
  <c r="G445" i="1"/>
  <c r="Y446" i="1" l="1"/>
  <c r="Z445" i="1"/>
  <c r="D448" i="1"/>
  <c r="B448" i="1" s="1"/>
  <c r="K448" i="1" s="1"/>
  <c r="E446" i="1"/>
  <c r="J446" i="1" s="1"/>
  <c r="F446" i="1"/>
  <c r="S446" i="1" s="1"/>
  <c r="T445" i="1"/>
  <c r="G446" i="1"/>
  <c r="Y447" i="1" l="1"/>
  <c r="Z446" i="1"/>
  <c r="T446" i="1"/>
  <c r="E447" i="1"/>
  <c r="J447" i="1" s="1"/>
  <c r="F447" i="1"/>
  <c r="S447" i="1" s="1"/>
  <c r="G447" i="1"/>
  <c r="Y448" i="1" l="1"/>
  <c r="Z447" i="1"/>
  <c r="E448" i="1"/>
  <c r="J448" i="1" s="1"/>
  <c r="F448" i="1"/>
  <c r="S448" i="1" s="1"/>
  <c r="T447" i="1"/>
  <c r="G448" i="1"/>
  <c r="D449" i="1"/>
  <c r="D450" i="1" s="1"/>
  <c r="D451" i="1" s="1"/>
  <c r="D452" i="1" s="1"/>
  <c r="D453" i="1" s="1"/>
  <c r="Z448" i="1" l="1"/>
  <c r="AB8" i="1"/>
  <c r="L5" i="1"/>
  <c r="T448" i="1"/>
  <c r="F40" i="7" s="1"/>
  <c r="AB70" i="1" l="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29" i="1"/>
  <c r="AB430" i="1"/>
  <c r="AB431" i="1"/>
  <c r="AB432" i="1"/>
  <c r="AB433" i="1"/>
  <c r="AB434" i="1"/>
  <c r="AB435" i="1"/>
  <c r="AB436" i="1"/>
  <c r="AB437" i="1"/>
  <c r="AB438" i="1"/>
  <c r="AB439" i="1"/>
  <c r="AB440" i="1"/>
  <c r="AB441" i="1"/>
  <c r="AB442" i="1"/>
  <c r="AB443" i="1"/>
  <c r="AB444" i="1"/>
  <c r="AB445" i="1"/>
  <c r="AB446" i="1"/>
  <c r="AB447" i="1"/>
  <c r="AB448" i="1"/>
  <c r="E9" i="7"/>
  <c r="O9" i="7" s="1"/>
  <c r="D5" i="11" s="1"/>
  <c r="L11" i="1"/>
  <c r="M11" i="1" s="1"/>
  <c r="L7" i="1"/>
  <c r="F11" i="7" s="1"/>
  <c r="F193" i="7"/>
  <c r="E192" i="7" s="1"/>
  <c r="O192" i="7" s="1"/>
  <c r="P193" i="7" s="1"/>
  <c r="F1141" i="7"/>
  <c r="E1140" i="7" s="1"/>
  <c r="O1140" i="7" s="1"/>
  <c r="P1141" i="7" s="1"/>
  <c r="F3313" i="7"/>
  <c r="E3312" i="7" s="1"/>
  <c r="O3312" i="7" s="1"/>
  <c r="P3313" i="7" s="1"/>
  <c r="F4057" i="7"/>
  <c r="E4056" i="7" s="1"/>
  <c r="O4056" i="7" s="1"/>
  <c r="P4057" i="7" s="1"/>
  <c r="F1357" i="7"/>
  <c r="E1356" i="7" s="1"/>
  <c r="O1356" i="7" s="1"/>
  <c r="P1357" i="7" s="1"/>
  <c r="F3733" i="7"/>
  <c r="E3732" i="7" s="1"/>
  <c r="O3732" i="7" s="1"/>
  <c r="P3733" i="7" s="1"/>
  <c r="F3229" i="7"/>
  <c r="E3228" i="7" s="1"/>
  <c r="O3228" i="7" s="1"/>
  <c r="P3229" i="7" s="1"/>
  <c r="F4645" i="7"/>
  <c r="E4644" i="7" s="1"/>
  <c r="O4644" i="7" s="1"/>
  <c r="P4645" i="7" s="1"/>
  <c r="F877" i="7"/>
  <c r="E876" i="7" s="1"/>
  <c r="O876" i="7" s="1"/>
  <c r="P877" i="7" s="1"/>
  <c r="F3253" i="7"/>
  <c r="E3252" i="7" s="1"/>
  <c r="O3252" i="7" s="1"/>
  <c r="P3253" i="7" s="1"/>
  <c r="F5053" i="7"/>
  <c r="E5052" i="7" s="1"/>
  <c r="O5052" i="7" s="1"/>
  <c r="P5053" i="7" s="1"/>
  <c r="F2257" i="7"/>
  <c r="E2256" i="7" s="1"/>
  <c r="O2256" i="7" s="1"/>
  <c r="P2257" i="7" s="1"/>
  <c r="F2233" i="7"/>
  <c r="E2232" i="7" s="1"/>
  <c r="O2232" i="7" s="1"/>
  <c r="P2233" i="7" s="1"/>
  <c r="F3073" i="7"/>
  <c r="E3072" i="7" s="1"/>
  <c r="O3072" i="7" s="1"/>
  <c r="P3073" i="7" s="1"/>
  <c r="F4585" i="7"/>
  <c r="E4584" i="7" s="1"/>
  <c r="O4584" i="7" s="1"/>
  <c r="P4585" i="7" s="1"/>
  <c r="F2941" i="7"/>
  <c r="E2940" i="7" s="1"/>
  <c r="O2940" i="7" s="1"/>
  <c r="P2941" i="7" s="1"/>
  <c r="F3589" i="7"/>
  <c r="E3588" i="7" s="1"/>
  <c r="O3588" i="7" s="1"/>
  <c r="P3589" i="7" s="1"/>
  <c r="F889" i="7"/>
  <c r="E888" i="7" s="1"/>
  <c r="O888" i="7" s="1"/>
  <c r="P889" i="7" s="1"/>
  <c r="F3265" i="7"/>
  <c r="E3264" i="7" s="1"/>
  <c r="O3264" i="7" s="1"/>
  <c r="P3265" i="7" s="1"/>
  <c r="F3241" i="7"/>
  <c r="E3240" i="7" s="1"/>
  <c r="O3240" i="7" s="1"/>
  <c r="P3241" i="7" s="1"/>
  <c r="F4273" i="7"/>
  <c r="E4272" i="7" s="1"/>
  <c r="O4272" i="7" s="1"/>
  <c r="P4273" i="7" s="1"/>
  <c r="F1477" i="7"/>
  <c r="E1476" i="7" s="1"/>
  <c r="O1476" i="7" s="1"/>
  <c r="P1477" i="7" s="1"/>
  <c r="F3853" i="7"/>
  <c r="E3852" i="7" s="1"/>
  <c r="O3852" i="7" s="1"/>
  <c r="P3853" i="7" s="1"/>
  <c r="F4693" i="7"/>
  <c r="E4692" i="7" s="1"/>
  <c r="O4692" i="7" s="1"/>
  <c r="P4693" i="7" s="1"/>
  <c r="F1897" i="7"/>
  <c r="E1896" i="7" s="1"/>
  <c r="O1896" i="7" s="1"/>
  <c r="P1897" i="7" s="1"/>
  <c r="F2929" i="7"/>
  <c r="E2928" i="7" s="1"/>
  <c r="O2928" i="7" s="1"/>
  <c r="P2929" i="7" s="1"/>
  <c r="F3673" i="7"/>
  <c r="E3672" i="7" s="1"/>
  <c r="O3672" i="7" s="1"/>
  <c r="P3673" i="7" s="1"/>
  <c r="F229" i="7"/>
  <c r="E228" i="7" s="1"/>
  <c r="O228" i="7" s="1"/>
  <c r="P229" i="7" s="1"/>
  <c r="F2581" i="7"/>
  <c r="E2580" i="7" s="1"/>
  <c r="O2580" i="7" s="1"/>
  <c r="P2581" i="7" s="1"/>
  <c r="F4381" i="7"/>
  <c r="E4380" i="7" s="1"/>
  <c r="O4380" i="7" s="1"/>
  <c r="P4381" i="7" s="1"/>
  <c r="F1585" i="7"/>
  <c r="E1584" i="7" s="1"/>
  <c r="O1584" i="7" s="1"/>
  <c r="P1585" i="7" s="1"/>
  <c r="F3865" i="7"/>
  <c r="E3864" i="7" s="1"/>
  <c r="O3864" i="7" s="1"/>
  <c r="P3865" i="7" s="1"/>
  <c r="F3937" i="7"/>
  <c r="E3936" i="7" s="1"/>
  <c r="O3936" i="7" s="1"/>
  <c r="P3937" i="7" s="1"/>
  <c r="F4681" i="7"/>
  <c r="E4680" i="7" s="1"/>
  <c r="O4680" i="7" s="1"/>
  <c r="P4681" i="7" s="1"/>
  <c r="F2269" i="7"/>
  <c r="E2268" i="7" s="1"/>
  <c r="O2268" i="7" s="1"/>
  <c r="P2269" i="7" s="1"/>
  <c r="F4453" i="7"/>
  <c r="E4452" i="7" s="1"/>
  <c r="O4452" i="7" s="1"/>
  <c r="P4453" i="7" s="1"/>
  <c r="F241" i="7"/>
  <c r="E240" i="7" s="1"/>
  <c r="O240" i="7" s="1"/>
  <c r="P241" i="7" s="1"/>
  <c r="F2593" i="7"/>
  <c r="E2592" i="7" s="1"/>
  <c r="O2592" i="7" s="1"/>
  <c r="P2593" i="7" s="1"/>
  <c r="F4873" i="7"/>
  <c r="E4872" i="7" s="1"/>
  <c r="O4872" i="7" s="1"/>
  <c r="P4873" i="7" s="1"/>
  <c r="F4369" i="7"/>
  <c r="E4368" i="7" s="1"/>
  <c r="O4368" i="7" s="1"/>
  <c r="P4369" i="7" s="1"/>
  <c r="F805" i="7"/>
  <c r="E804" i="7" s="1"/>
  <c r="O804" i="7" s="1"/>
  <c r="P805" i="7" s="1"/>
  <c r="F3181" i="7"/>
  <c r="E3180" i="7" s="1"/>
  <c r="O3180" i="7" s="1"/>
  <c r="P3181" i="7" s="1"/>
  <c r="F481" i="7"/>
  <c r="E480" i="7" s="1"/>
  <c r="O480" i="7" s="1"/>
  <c r="P481" i="7" s="1"/>
  <c r="F1225" i="7"/>
  <c r="E1224" i="7" s="1"/>
  <c r="O1224" i="7" s="1"/>
  <c r="P1225" i="7" s="1"/>
  <c r="F4561" i="7"/>
  <c r="E4560" i="7" s="1"/>
  <c r="O4560" i="7" s="1"/>
  <c r="P4561" i="7" s="1"/>
  <c r="F4537" i="7"/>
  <c r="E4536" i="7" s="1"/>
  <c r="O4536" i="7" s="1"/>
  <c r="P4537" i="7" s="1"/>
  <c r="F325" i="7"/>
  <c r="E324" i="7" s="1"/>
  <c r="O324" i="7" s="1"/>
  <c r="P325" i="7" s="1"/>
  <c r="F1909" i="7"/>
  <c r="E1908" i="7" s="1"/>
  <c r="O1908" i="7" s="1"/>
  <c r="P1909" i="7" s="1"/>
  <c r="F913" i="7"/>
  <c r="E912" i="7" s="1"/>
  <c r="O912" i="7" s="1"/>
  <c r="P913" i="7" s="1"/>
  <c r="F3193" i="7"/>
  <c r="E3192" i="7" s="1"/>
  <c r="O3192" i="7" s="1"/>
  <c r="P3193" i="7" s="1"/>
  <c r="F493" i="7"/>
  <c r="E492" i="7" s="1"/>
  <c r="O492" i="7" s="1"/>
  <c r="P493" i="7" s="1"/>
  <c r="F565" i="7"/>
  <c r="E564" i="7" s="1"/>
  <c r="O564" i="7" s="1"/>
  <c r="P565" i="7" s="1"/>
  <c r="F1597" i="7"/>
  <c r="E1596" i="7" s="1"/>
  <c r="O1596" i="7" s="1"/>
  <c r="P1597" i="7" s="1"/>
  <c r="F4345" i="7"/>
  <c r="E4344" i="7" s="1"/>
  <c r="O4344" i="7" s="1"/>
  <c r="P4345" i="7" s="1"/>
  <c r="F4945" i="7"/>
  <c r="E4944" i="7" s="1"/>
  <c r="O4944" i="7" s="1"/>
  <c r="P4945" i="7" s="1"/>
  <c r="F2149" i="7"/>
  <c r="E2148" i="7" s="1"/>
  <c r="O2148" i="7" s="1"/>
  <c r="P2149" i="7" s="1"/>
  <c r="F2989" i="7"/>
  <c r="E2988" i="7" s="1"/>
  <c r="O2988" i="7" s="1"/>
  <c r="P2989" i="7" s="1"/>
  <c r="F313" i="7"/>
  <c r="E312" i="7" s="1"/>
  <c r="O312" i="7" s="1"/>
  <c r="P313" i="7" s="1"/>
  <c r="F2569" i="7"/>
  <c r="E2568" i="7" s="1"/>
  <c r="O2568" i="7" s="1"/>
  <c r="P2569" i="7" s="1"/>
  <c r="F2065" i="7"/>
  <c r="E2064" i="7" s="1"/>
  <c r="O2064" i="7" s="1"/>
  <c r="P2065" i="7" s="1"/>
  <c r="F3577" i="7"/>
  <c r="E3576" i="7" s="1"/>
  <c r="O3576" i="7" s="1"/>
  <c r="P3577" i="7" s="1"/>
  <c r="F4885" i="7"/>
  <c r="E4884" i="7" s="1"/>
  <c r="O4884" i="7" s="1"/>
  <c r="P4885" i="7" s="1"/>
  <c r="F2089" i="7"/>
  <c r="E2088" i="7" s="1"/>
  <c r="O2088" i="7" s="1"/>
  <c r="P2089" i="7" s="1"/>
  <c r="F3889" i="7"/>
  <c r="E3888" i="7" s="1"/>
  <c r="O3888" i="7" s="1"/>
  <c r="P3889" i="7" s="1"/>
  <c r="F1093" i="7"/>
  <c r="E1092" i="7" s="1"/>
  <c r="O1092" i="7" s="1"/>
  <c r="P1093" i="7" s="1"/>
  <c r="F1165" i="7"/>
  <c r="E1164" i="7" s="1"/>
  <c r="O1164" i="7" s="1"/>
  <c r="P1165" i="7" s="1"/>
  <c r="F2005" i="7"/>
  <c r="E2004" i="7" s="1"/>
  <c r="O2004" i="7" s="1"/>
  <c r="P2005" i="7" s="1"/>
  <c r="F4573" i="7"/>
  <c r="E4572" i="7" s="1"/>
  <c r="O4572" i="7" s="1"/>
  <c r="P4573" i="7" s="1"/>
  <c r="F1777" i="7"/>
  <c r="E1776" i="7" s="1"/>
  <c r="O1776" i="7" s="1"/>
  <c r="P1777" i="7" s="1"/>
  <c r="F2521" i="7"/>
  <c r="E2520" i="7" s="1"/>
  <c r="O2520" i="7" s="1"/>
  <c r="P2521" i="7" s="1"/>
  <c r="F4897" i="7"/>
  <c r="E4896" i="7" s="1"/>
  <c r="O4896" i="7" s="1"/>
  <c r="P4897" i="7" s="1"/>
  <c r="F2197" i="7"/>
  <c r="E2196" i="7" s="1"/>
  <c r="O2196" i="7" s="1"/>
  <c r="P2197" i="7" s="1"/>
  <c r="F1693" i="7"/>
  <c r="E1692" i="7" s="1"/>
  <c r="O1692" i="7" s="1"/>
  <c r="P1693" i="7" s="1"/>
  <c r="F3109" i="7"/>
  <c r="E3108" i="7" s="1"/>
  <c r="O3108" i="7" s="1"/>
  <c r="P3109" i="7" s="1"/>
  <c r="F433" i="7"/>
  <c r="E432" i="7" s="1"/>
  <c r="O432" i="7" s="1"/>
  <c r="P433" i="7" s="1"/>
  <c r="F2785" i="7"/>
  <c r="E2784" i="7" s="1"/>
  <c r="O2784" i="7" s="1"/>
  <c r="P2785" i="7" s="1"/>
  <c r="F3529" i="7"/>
  <c r="E3528" i="7" s="1"/>
  <c r="O3528" i="7" s="1"/>
  <c r="P3529" i="7" s="1"/>
  <c r="F1885" i="7"/>
  <c r="E1884" i="7" s="1"/>
  <c r="O1884" i="7" s="1"/>
  <c r="P1885" i="7" s="1"/>
  <c r="F1765" i="7"/>
  <c r="E1764" i="7" s="1"/>
  <c r="O1764" i="7" s="1"/>
  <c r="P1765" i="7" s="1"/>
  <c r="F2605" i="7"/>
  <c r="E2604" i="7" s="1"/>
  <c r="O2604" i="7" s="1"/>
  <c r="P2605" i="7" s="1"/>
  <c r="F4213" i="7"/>
  <c r="E4212" i="7" s="1"/>
  <c r="O4212" i="7" s="1"/>
  <c r="P4213" i="7" s="1"/>
  <c r="F1417" i="7"/>
  <c r="E1416" i="7" s="1"/>
  <c r="O1416" i="7" s="1"/>
  <c r="P1417" i="7" s="1"/>
  <c r="F3217" i="7"/>
  <c r="E3216" i="7" s="1"/>
  <c r="O3216" i="7" s="1"/>
  <c r="P3217" i="7" s="1"/>
  <c r="F445" i="7"/>
  <c r="E444" i="7" s="1"/>
  <c r="O444" i="7" s="1"/>
  <c r="P445" i="7" s="1"/>
  <c r="F2797" i="7"/>
  <c r="E2796" i="7" s="1"/>
  <c r="O2796" i="7" s="1"/>
  <c r="P2797" i="7" s="1"/>
  <c r="F2869" i="7"/>
  <c r="E2868" i="7" s="1"/>
  <c r="O2868" i="7" s="1"/>
  <c r="P2869" i="7" s="1"/>
  <c r="F3901" i="7"/>
  <c r="E3900" i="7" s="1"/>
  <c r="O3900" i="7" s="1"/>
  <c r="P3901" i="7" s="1"/>
  <c r="F1105" i="7"/>
  <c r="E1104" i="7" s="1"/>
  <c r="O1104" i="7" s="1"/>
  <c r="P1105" i="7" s="1"/>
  <c r="F3385" i="7"/>
  <c r="E3384" i="7" s="1"/>
  <c r="O3384" i="7" s="1"/>
  <c r="P3385" i="7" s="1"/>
  <c r="F4225" i="7"/>
  <c r="E4224" i="7" s="1"/>
  <c r="O4224" i="7" s="1"/>
  <c r="P4225" i="7" s="1"/>
  <c r="F1525" i="7"/>
  <c r="E1524" i="7" s="1"/>
  <c r="O1524" i="7" s="1"/>
  <c r="P1525" i="7" s="1"/>
  <c r="F2557" i="7"/>
  <c r="E2556" i="7" s="1"/>
  <c r="O2556" i="7" s="1"/>
  <c r="P2557" i="7" s="1"/>
  <c r="F3205" i="7"/>
  <c r="E3204" i="7" s="1"/>
  <c r="O3204" i="7" s="1"/>
  <c r="P3205" i="7" s="1"/>
  <c r="F4813" i="7"/>
  <c r="E4812" i="7" s="1"/>
  <c r="O4812" i="7" s="1"/>
  <c r="P4813" i="7" s="1"/>
  <c r="F2113" i="7"/>
  <c r="E2112" i="7" s="1"/>
  <c r="O2112" i="7" s="1"/>
  <c r="P2113" i="7" s="1"/>
  <c r="F4393" i="7"/>
  <c r="E4392" i="7" s="1"/>
  <c r="O4392" i="7" s="1"/>
  <c r="P4393" i="7" s="1"/>
  <c r="F1213" i="7"/>
  <c r="E1212" i="7" s="1"/>
  <c r="O1212" i="7" s="1"/>
  <c r="P1213" i="7" s="1"/>
  <c r="F3397" i="7"/>
  <c r="E3396" i="7" s="1"/>
  <c r="O3396" i="7" s="1"/>
  <c r="P3397" i="7" s="1"/>
  <c r="F3469" i="7"/>
  <c r="E3468" i="7" s="1"/>
  <c r="O3468" i="7" s="1"/>
  <c r="P3469" i="7" s="1"/>
  <c r="F4309" i="7"/>
  <c r="E4308" i="7" s="1"/>
  <c r="O4308" i="7" s="1"/>
  <c r="P4309" i="7" s="1"/>
  <c r="F745" i="7"/>
  <c r="E744" i="7" s="1"/>
  <c r="O744" i="7" s="1"/>
  <c r="P745" i="7" s="1"/>
  <c r="F4081" i="7"/>
  <c r="E4080" i="7" s="1"/>
  <c r="O4080" i="7" s="1"/>
  <c r="P4081" i="7" s="1"/>
  <c r="F4825" i="7"/>
  <c r="E4824" i="7" s="1"/>
  <c r="O4824" i="7" s="1"/>
  <c r="P4825" i="7" s="1"/>
  <c r="F2125" i="7"/>
  <c r="E2124" i="7" s="1"/>
  <c r="O2124" i="7" s="1"/>
  <c r="P2125" i="7" s="1"/>
  <c r="F4501" i="7"/>
  <c r="E4500" i="7" s="1"/>
  <c r="O4500" i="7" s="1"/>
  <c r="P4501" i="7" s="1"/>
  <c r="F3997" i="7"/>
  <c r="E3996" i="7" s="1"/>
  <c r="O3996" i="7" s="1"/>
  <c r="P3997" i="7" s="1"/>
  <c r="F457" i="7"/>
  <c r="E456" i="7" s="1"/>
  <c r="O456" i="7" s="1"/>
  <c r="P457" i="7" s="1"/>
  <c r="F3781" i="7"/>
  <c r="E3780" i="7" s="1"/>
  <c r="O3780" i="7" s="1"/>
  <c r="P3781" i="7" s="1"/>
  <c r="F1081" i="7"/>
  <c r="E1080" i="7" s="1"/>
  <c r="O1080" i="7" s="1"/>
  <c r="P1081" i="7" s="1"/>
  <c r="F1921" i="7"/>
  <c r="E1920" i="7" s="1"/>
  <c r="O1920" i="7" s="1"/>
  <c r="P1921" i="7" s="1"/>
  <c r="F4201" i="7"/>
  <c r="E4200" i="7" s="1"/>
  <c r="O4200" i="7" s="1"/>
  <c r="P4201" i="7" s="1"/>
  <c r="F277" i="7"/>
  <c r="E276" i="7" s="1"/>
  <c r="O276" i="7" s="1"/>
  <c r="P277" i="7" s="1"/>
  <c r="F901" i="7"/>
  <c r="E900" i="7" s="1"/>
  <c r="O900" i="7" s="1"/>
  <c r="P901" i="7" s="1"/>
  <c r="F2509" i="7"/>
  <c r="E2508" i="7" s="1"/>
  <c r="O2508" i="7" s="1"/>
  <c r="P2509" i="7" s="1"/>
  <c r="F3721" i="7"/>
  <c r="E3720" i="7" s="1"/>
  <c r="O3720" i="7" s="1"/>
  <c r="P3721" i="7" s="1"/>
  <c r="F541" i="7"/>
  <c r="E540" i="7" s="1"/>
  <c r="O540" i="7" s="1"/>
  <c r="P541" i="7" s="1"/>
  <c r="F2725" i="7"/>
  <c r="E2724" i="7" s="1"/>
  <c r="O2724" i="7" s="1"/>
  <c r="P2725" i="7" s="1"/>
  <c r="F56" i="7"/>
  <c r="E55" i="7" s="1"/>
  <c r="O55" i="7" s="1"/>
  <c r="P56" i="7" s="1"/>
  <c r="F841" i="7"/>
  <c r="E840" i="7" s="1"/>
  <c r="O840" i="7" s="1"/>
  <c r="P841" i="7" s="1"/>
  <c r="F3409" i="7"/>
  <c r="E3408" i="7" s="1"/>
  <c r="O3408" i="7" s="1"/>
  <c r="P3409" i="7" s="1"/>
  <c r="F613" i="7"/>
  <c r="E612" i="7" s="1"/>
  <c r="O612" i="7" s="1"/>
  <c r="P613" i="7" s="1"/>
  <c r="F1453" i="7"/>
  <c r="E1452" i="7" s="1"/>
  <c r="O1452" i="7" s="1"/>
  <c r="P1453" i="7" s="1"/>
  <c r="F3829" i="7"/>
  <c r="E3828" i="7" s="1"/>
  <c r="O3828" i="7" s="1"/>
  <c r="P3829" i="7" s="1"/>
  <c r="F4861" i="7"/>
  <c r="E4860" i="7" s="1"/>
  <c r="O4860" i="7" s="1"/>
  <c r="P4861" i="7" s="1"/>
  <c r="F529" i="7"/>
  <c r="E528" i="7" s="1"/>
  <c r="O528" i="7" s="1"/>
  <c r="P529" i="7" s="1"/>
  <c r="F2041" i="7"/>
  <c r="E2040" i="7" s="1"/>
  <c r="O2040" i="7" s="1"/>
  <c r="P2041" i="7" s="1"/>
  <c r="F4417" i="7"/>
  <c r="E4416" i="7" s="1"/>
  <c r="O4416" i="7" s="1"/>
  <c r="P4417" i="7" s="1"/>
  <c r="F1717" i="7"/>
  <c r="E1716" i="7" s="1"/>
  <c r="O1716" i="7" s="1"/>
  <c r="P1717" i="7" s="1"/>
  <c r="F3517" i="7"/>
  <c r="E3516" i="7" s="1"/>
  <c r="O3516" i="7" s="1"/>
  <c r="P3517" i="7" s="1"/>
  <c r="F721" i="7"/>
  <c r="E720" i="7" s="1"/>
  <c r="O720" i="7" s="1"/>
  <c r="P721" i="7" s="1"/>
  <c r="F697" i="7"/>
  <c r="E696" i="7" s="1"/>
  <c r="O696" i="7" s="1"/>
  <c r="P697" i="7" s="1"/>
  <c r="F1537" i="7"/>
  <c r="E1536" i="7" s="1"/>
  <c r="O1536" i="7" s="1"/>
  <c r="P1537" i="7" s="1"/>
  <c r="F3049" i="7"/>
  <c r="E3048" i="7" s="1"/>
  <c r="O3048" i="7" s="1"/>
  <c r="P3049" i="7" s="1"/>
  <c r="F1405" i="7"/>
  <c r="E1404" i="7" s="1"/>
  <c r="O1404" i="7" s="1"/>
  <c r="P1405" i="7" s="1"/>
  <c r="F2053" i="7"/>
  <c r="E2052" i="7" s="1"/>
  <c r="O2052" i="7" s="1"/>
  <c r="P2053" i="7" s="1"/>
  <c r="F4429" i="7"/>
  <c r="E4428" i="7" s="1"/>
  <c r="O4428" i="7" s="1"/>
  <c r="P4429" i="7" s="1"/>
  <c r="F1729" i="7"/>
  <c r="E1728" i="7" s="1"/>
  <c r="O1728" i="7" s="1"/>
  <c r="P1729" i="7" s="1"/>
  <c r="F1705" i="7"/>
  <c r="E1704" i="7" s="1"/>
  <c r="O1704" i="7" s="1"/>
  <c r="P1705" i="7" s="1"/>
  <c r="F2737" i="7"/>
  <c r="E2736" i="7" s="1"/>
  <c r="O2736" i="7" s="1"/>
  <c r="P2737" i="7" s="1"/>
  <c r="F5017" i="7"/>
  <c r="E5016" i="7" s="1"/>
  <c r="O5016" i="7" s="1"/>
  <c r="P5017" i="7" s="1"/>
  <c r="F2317" i="7"/>
  <c r="E2316" i="7" s="1"/>
  <c r="O2316" i="7" s="1"/>
  <c r="P2317" i="7" s="1"/>
  <c r="F3157" i="7"/>
  <c r="E3156" i="7" s="1"/>
  <c r="O3156" i="7" s="1"/>
  <c r="P3157" i="7" s="1"/>
  <c r="F385" i="7"/>
  <c r="E384" i="7" s="1"/>
  <c r="O384" i="7" s="1"/>
  <c r="P385" i="7" s="1"/>
  <c r="F1393" i="7"/>
  <c r="E1392" i="7" s="1"/>
  <c r="O1392" i="7" s="1"/>
  <c r="P1393" i="7" s="1"/>
  <c r="F2137" i="7"/>
  <c r="E2136" i="7" s="1"/>
  <c r="O2136" i="7" s="1"/>
  <c r="P2137" i="7" s="1"/>
  <c r="F3745" i="7"/>
  <c r="E3744" i="7" s="1"/>
  <c r="O3744" i="7" s="1"/>
  <c r="P3745" i="7" s="1"/>
  <c r="F1045" i="7"/>
  <c r="E1044" i="7" s="1"/>
  <c r="O1044" i="7" s="1"/>
  <c r="P1045" i="7" s="1"/>
  <c r="F2845" i="7"/>
  <c r="E2844" i="7" s="1"/>
  <c r="O2844" i="7" s="1"/>
  <c r="P2845" i="7" s="1"/>
  <c r="F5029" i="7"/>
  <c r="E5028" i="7" s="1"/>
  <c r="O5028" i="7" s="1"/>
  <c r="P5029" i="7" s="1"/>
  <c r="F2329" i="7"/>
  <c r="E2328" i="7" s="1"/>
  <c r="O2328" i="7" s="1"/>
  <c r="P2329" i="7" s="1"/>
  <c r="F2401" i="7"/>
  <c r="E2400" i="7" s="1"/>
  <c r="O2400" i="7" s="1"/>
  <c r="P2401" i="7" s="1"/>
  <c r="F3145" i="7"/>
  <c r="E3144" i="7" s="1"/>
  <c r="O3144" i="7" s="1"/>
  <c r="P3145" i="7" s="1"/>
  <c r="F733" i="7"/>
  <c r="E732" i="7" s="1"/>
  <c r="O732" i="7" s="1"/>
  <c r="P733" i="7" s="1"/>
  <c r="F2917" i="7"/>
  <c r="E2916" i="7" s="1"/>
  <c r="O2916" i="7" s="1"/>
  <c r="P2917" i="7" s="1"/>
  <c r="F3757" i="7"/>
  <c r="E3756" i="7" s="1"/>
  <c r="O3756" i="7" s="1"/>
  <c r="P3757" i="7" s="1"/>
  <c r="F1057" i="7"/>
  <c r="E1056" i="7" s="1"/>
  <c r="O1056" i="7" s="1"/>
  <c r="P1057" i="7" s="1"/>
  <c r="F3337" i="7"/>
  <c r="E3336" i="7" s="1"/>
  <c r="O3336" i="7" s="1"/>
  <c r="P3337" i="7" s="1"/>
  <c r="F2833" i="7"/>
  <c r="E2832" i="7" s="1"/>
  <c r="O2832" i="7" s="1"/>
  <c r="P2833" i="7" s="1"/>
  <c r="F2713" i="7"/>
  <c r="E2712" i="7" s="1"/>
  <c r="O2712" i="7" s="1"/>
  <c r="P2713" i="7" s="1"/>
  <c r="F5089" i="7"/>
  <c r="E5088" i="7" s="1"/>
  <c r="O5088" i="7" s="1"/>
  <c r="P5089" i="7" s="1"/>
  <c r="F853" i="7"/>
  <c r="E852" i="7" s="1"/>
  <c r="O852" i="7" s="1"/>
  <c r="P853" i="7" s="1"/>
  <c r="F4189" i="7"/>
  <c r="E4188" i="7" s="1"/>
  <c r="O4188" i="7" s="1"/>
  <c r="P4189" i="7" s="1"/>
  <c r="F4069" i="7"/>
  <c r="E4068" i="7" s="1"/>
  <c r="O4068" i="7" s="1"/>
  <c r="P4069" i="7" s="1"/>
  <c r="F4909" i="7"/>
  <c r="E4908" i="7" s="1"/>
  <c r="O4908" i="7" s="1"/>
  <c r="P4909" i="7" s="1"/>
  <c r="F1441" i="7"/>
  <c r="E1440" i="7" s="1"/>
  <c r="O1440" i="7" s="1"/>
  <c r="P1441" i="7" s="1"/>
  <c r="F3709" i="7"/>
  <c r="E3708" i="7" s="1"/>
  <c r="O3708" i="7" s="1"/>
  <c r="P3709" i="7" s="1"/>
  <c r="F4357" i="7"/>
  <c r="E4356" i="7" s="1"/>
  <c r="O4356" i="7" s="1"/>
  <c r="P4357" i="7" s="1"/>
  <c r="F1657" i="7"/>
  <c r="E1656" i="7" s="1"/>
  <c r="O1656" i="7" s="1"/>
  <c r="P1657" i="7" s="1"/>
  <c r="F4033" i="7"/>
  <c r="E4032" i="7" s="1"/>
  <c r="O4032" i="7" s="1"/>
  <c r="P4033" i="7" s="1"/>
  <c r="F4009" i="7"/>
  <c r="E4008" i="7" s="1"/>
  <c r="O4008" i="7" s="1"/>
  <c r="P4009" i="7" s="1"/>
  <c r="F5041" i="7"/>
  <c r="E5040" i="7" s="1"/>
  <c r="O5040" i="7" s="1"/>
  <c r="P5041" i="7" s="1"/>
  <c r="F2245" i="7"/>
  <c r="E2244" i="7" s="1"/>
  <c r="O2244" i="7" s="1"/>
  <c r="P2245" i="7" s="1"/>
  <c r="F4621" i="7"/>
  <c r="E4620" i="7" s="1"/>
  <c r="O4620" i="7" s="1"/>
  <c r="P4621" i="7" s="1"/>
  <c r="F409" i="7"/>
  <c r="E408" i="7" s="1"/>
  <c r="O408" i="7" s="1"/>
  <c r="P409" i="7" s="1"/>
  <c r="F2665" i="7"/>
  <c r="E2664" i="7" s="1"/>
  <c r="O2664" i="7" s="1"/>
  <c r="P2665" i="7" s="1"/>
  <c r="F3697" i="7"/>
  <c r="E3696" i="7" s="1"/>
  <c r="O3696" i="7" s="1"/>
  <c r="P3697" i="7" s="1"/>
  <c r="F4441" i="7"/>
  <c r="E4440" i="7" s="1"/>
  <c r="O4440" i="7" s="1"/>
  <c r="P4441" i="7" s="1"/>
  <c r="F973" i="7"/>
  <c r="E972" i="7" s="1"/>
  <c r="O972" i="7" s="1"/>
  <c r="P973" i="7" s="1"/>
  <c r="F3349" i="7"/>
  <c r="E3348" i="7" s="1"/>
  <c r="O3348" i="7" s="1"/>
  <c r="P3349" i="7" s="1"/>
  <c r="F2353" i="7"/>
  <c r="E2352" i="7" s="1"/>
  <c r="O2352" i="7" s="1"/>
  <c r="P2353" i="7" s="1"/>
  <c r="F4633" i="7"/>
  <c r="E4632" i="7" s="1"/>
  <c r="O4632" i="7" s="1"/>
  <c r="P4633" i="7" s="1"/>
  <c r="F4705" i="7"/>
  <c r="E4704" i="7" s="1"/>
  <c r="O4704" i="7" s="1"/>
  <c r="P4705" i="7" s="1"/>
  <c r="F469" i="7"/>
  <c r="E468" i="7" s="1"/>
  <c r="O468" i="7" s="1"/>
  <c r="P469" i="7" s="1"/>
  <c r="F3037" i="7"/>
  <c r="E3036" i="7" s="1"/>
  <c r="O3036" i="7" s="1"/>
  <c r="P3037" i="7" s="1"/>
  <c r="F265" i="7"/>
  <c r="E264" i="7" s="1"/>
  <c r="O264" i="7" s="1"/>
  <c r="P265" i="7" s="1"/>
  <c r="F985" i="7"/>
  <c r="E984" i="7" s="1"/>
  <c r="O984" i="7" s="1"/>
  <c r="P985" i="7" s="1"/>
  <c r="F3361" i="7"/>
  <c r="E3360" i="7" s="1"/>
  <c r="O3360" i="7" s="1"/>
  <c r="P3361" i="7" s="1"/>
  <c r="F661" i="7"/>
  <c r="E660" i="7" s="1"/>
  <c r="O660" i="7" s="1"/>
  <c r="P661" i="7" s="1"/>
  <c r="F1573" i="7"/>
  <c r="E1572" i="7" s="1"/>
  <c r="O1572" i="7" s="1"/>
  <c r="P1573" i="7" s="1"/>
  <c r="F3949" i="7"/>
  <c r="E3948" i="7" s="1"/>
  <c r="O3948" i="7" s="1"/>
  <c r="P3949" i="7" s="1"/>
  <c r="F1249" i="7"/>
  <c r="E1248" i="7" s="1"/>
  <c r="O1248" i="7" s="1"/>
  <c r="P1249" i="7" s="1"/>
  <c r="F1993" i="7"/>
  <c r="E1992" i="7" s="1"/>
  <c r="O1992" i="7" s="1"/>
  <c r="P1993" i="7" s="1"/>
  <c r="F373" i="7"/>
  <c r="E372" i="7" s="1"/>
  <c r="O372" i="7" s="1"/>
  <c r="P373" i="7" s="1"/>
  <c r="F253" i="7"/>
  <c r="E252" i="7" s="1"/>
  <c r="O252" i="7" s="1"/>
  <c r="P253" i="7" s="1"/>
  <c r="F1069" i="7"/>
  <c r="E1068" i="7" s="1"/>
  <c r="O1068" i="7" s="1"/>
  <c r="P1069" i="7" s="1"/>
  <c r="F2677" i="7"/>
  <c r="E2676" i="7" s="1"/>
  <c r="O2676" i="7" s="1"/>
  <c r="P2677" i="7" s="1"/>
  <c r="F1321" i="7"/>
  <c r="E1320" i="7" s="1"/>
  <c r="O1320" i="7" s="1"/>
  <c r="P1321" i="7" s="1"/>
  <c r="F1681" i="7"/>
  <c r="E1680" i="7" s="1"/>
  <c r="O1680" i="7" s="1"/>
  <c r="P1681" i="7" s="1"/>
  <c r="F3961" i="7"/>
  <c r="E3960" i="7" s="1"/>
  <c r="O3960" i="7" s="1"/>
  <c r="P3961" i="7" s="1"/>
  <c r="F1261" i="7"/>
  <c r="E1260" i="7" s="1"/>
  <c r="O1260" i="7" s="1"/>
  <c r="P1261" i="7" s="1"/>
  <c r="F1333" i="7"/>
  <c r="E1332" i="7" s="1"/>
  <c r="O1332" i="7" s="1"/>
  <c r="P1333" i="7" s="1"/>
  <c r="F2365" i="7"/>
  <c r="E2364" i="7" s="1"/>
  <c r="O2364" i="7" s="1"/>
  <c r="P2365" i="7" s="1"/>
  <c r="F4549" i="7"/>
  <c r="E4548" i="7" s="1"/>
  <c r="O4548" i="7" s="1"/>
  <c r="P4549" i="7" s="1"/>
  <c r="F1849" i="7"/>
  <c r="E1848" i="7" s="1"/>
  <c r="O1848" i="7" s="1"/>
  <c r="P1849" i="7" s="1"/>
  <c r="F2689" i="7"/>
  <c r="E2688" i="7" s="1"/>
  <c r="O2688" i="7" s="1"/>
  <c r="P2689" i="7" s="1"/>
  <c r="F4969" i="7"/>
  <c r="E4968" i="7" s="1"/>
  <c r="O4968" i="7" s="1"/>
  <c r="P4969" i="7" s="1"/>
  <c r="F1021" i="7"/>
  <c r="E1020" i="7" s="1"/>
  <c r="O1020" i="7" s="1"/>
  <c r="P1021" i="7" s="1"/>
  <c r="F1669" i="7"/>
  <c r="E1668" i="7" s="1"/>
  <c r="O1668" i="7" s="1"/>
  <c r="P1669" i="7" s="1"/>
  <c r="F3277" i="7"/>
  <c r="E3276" i="7" s="1"/>
  <c r="O3276" i="7" s="1"/>
  <c r="P3277" i="7" s="1"/>
  <c r="F1645" i="7"/>
  <c r="E1644" i="7" s="1"/>
  <c r="O1644" i="7" s="1"/>
  <c r="P1645" i="7" s="1"/>
  <c r="F4021" i="7"/>
  <c r="E4020" i="7" s="1"/>
  <c r="O4020" i="7" s="1"/>
  <c r="P4021" i="7" s="1"/>
  <c r="F1801" i="7"/>
  <c r="E1800" i="7" s="1"/>
  <c r="O1800" i="7" s="1"/>
  <c r="P1801" i="7" s="1"/>
  <c r="F3025" i="7"/>
  <c r="E3024" i="7" s="1"/>
  <c r="O3024" i="7" s="1"/>
  <c r="P3025" i="7" s="1"/>
  <c r="F3001" i="7"/>
  <c r="E3000" i="7" s="1"/>
  <c r="O3000" i="7" s="1"/>
  <c r="P3001" i="7" s="1"/>
  <c r="F3841" i="7"/>
  <c r="E3840" i="7" s="1"/>
  <c r="O3840" i="7" s="1"/>
  <c r="P3841" i="7" s="1"/>
  <c r="F397" i="7"/>
  <c r="E396" i="7" s="1"/>
  <c r="O396" i="7" s="1"/>
  <c r="P397" i="7" s="1"/>
  <c r="F2545" i="7"/>
  <c r="E2544" i="7" s="1"/>
  <c r="O2544" i="7" s="1"/>
  <c r="P2545" i="7" s="1"/>
  <c r="F3289" i="7"/>
  <c r="E3288" i="7" s="1"/>
  <c r="O3288" i="7" s="1"/>
  <c r="P3289" i="7" s="1"/>
  <c r="F589" i="7"/>
  <c r="E588" i="7" s="1"/>
  <c r="O588" i="7" s="1"/>
  <c r="P589" i="7" s="1"/>
  <c r="F2965" i="7"/>
  <c r="E2964" i="7" s="1"/>
  <c r="O2964" i="7" s="1"/>
  <c r="P2965" i="7" s="1"/>
  <c r="F2461" i="7"/>
  <c r="E2460" i="7" s="1"/>
  <c r="O2460" i="7" s="1"/>
  <c r="P2461" i="7" s="1"/>
  <c r="F3877" i="7"/>
  <c r="E3876" i="7" s="1"/>
  <c r="O3876" i="7" s="1"/>
  <c r="P3877" i="7" s="1"/>
  <c r="F1177" i="7"/>
  <c r="E1176" i="7" s="1"/>
  <c r="O1176" i="7" s="1"/>
  <c r="P1177" i="7" s="1"/>
  <c r="F3553" i="7"/>
  <c r="E3552" i="7" s="1"/>
  <c r="O3552" i="7" s="1"/>
  <c r="P3553" i="7" s="1"/>
  <c r="F4297" i="7"/>
  <c r="E4296" i="7" s="1"/>
  <c r="O4296" i="7" s="1"/>
  <c r="P4297" i="7" s="1"/>
  <c r="F2653" i="7"/>
  <c r="E2652" i="7" s="1"/>
  <c r="O2652" i="7" s="1"/>
  <c r="P2653" i="7" s="1"/>
  <c r="F2533" i="7"/>
  <c r="E2532" i="7" s="1"/>
  <c r="O2532" i="7" s="1"/>
  <c r="P2533" i="7" s="1"/>
  <c r="F3373" i="7"/>
  <c r="E3372" i="7" s="1"/>
  <c r="O3372" i="7" s="1"/>
  <c r="P3373" i="7" s="1"/>
  <c r="F4981" i="7"/>
  <c r="E4980" i="7" s="1"/>
  <c r="O4980" i="7" s="1"/>
  <c r="P4981" i="7" s="1"/>
  <c r="F2185" i="7"/>
  <c r="E2184" i="7" s="1"/>
  <c r="O2184" i="7" s="1"/>
  <c r="P2185" i="7" s="1"/>
  <c r="F3985" i="7"/>
  <c r="E3984" i="7" s="1"/>
  <c r="O3984" i="7" s="1"/>
  <c r="P3985" i="7" s="1"/>
  <c r="F1189" i="7"/>
  <c r="E1188" i="7" s="1"/>
  <c r="O1188" i="7" s="1"/>
  <c r="P1189" i="7" s="1"/>
  <c r="F3565" i="7"/>
  <c r="E3564" i="7" s="1"/>
  <c r="O3564" i="7" s="1"/>
  <c r="P3565" i="7" s="1"/>
  <c r="F3637" i="7"/>
  <c r="E3636" i="7" s="1"/>
  <c r="O3636" i="7" s="1"/>
  <c r="P3637" i="7" s="1"/>
  <c r="F4669" i="7"/>
  <c r="E4668" i="7" s="1"/>
  <c r="O4668" i="7" s="1"/>
  <c r="P4669" i="7" s="1"/>
  <c r="F1873" i="7"/>
  <c r="E1872" i="7" s="1"/>
  <c r="O1872" i="7" s="1"/>
  <c r="P1873" i="7" s="1"/>
  <c r="F4153" i="7"/>
  <c r="E4152" i="7" s="1"/>
  <c r="O4152" i="7" s="1"/>
  <c r="P4153" i="7" s="1"/>
  <c r="F4993" i="7"/>
  <c r="E4992" i="7" s="1"/>
  <c r="O4992" i="7" s="1"/>
  <c r="P4993" i="7" s="1"/>
  <c r="F2293" i="7"/>
  <c r="E2292" i="7" s="1"/>
  <c r="O2292" i="7" s="1"/>
  <c r="P2293" i="7" s="1"/>
  <c r="F3325" i="7"/>
  <c r="E3324" i="7" s="1"/>
  <c r="O3324" i="7" s="1"/>
  <c r="P3325" i="7" s="1"/>
  <c r="F3973" i="7"/>
  <c r="E3972" i="7" s="1"/>
  <c r="O3972" i="7" s="1"/>
  <c r="P3973" i="7" s="1"/>
  <c r="F505" i="7"/>
  <c r="E504" i="7" s="1"/>
  <c r="O504" i="7" s="1"/>
  <c r="P505" i="7" s="1"/>
  <c r="F2881" i="7"/>
  <c r="E2880" i="7" s="1"/>
  <c r="O2880" i="7" s="1"/>
  <c r="P2881" i="7" s="1"/>
  <c r="F205" i="7"/>
  <c r="E204" i="7" s="1"/>
  <c r="O204" i="7" s="1"/>
  <c r="P205" i="7" s="1"/>
  <c r="F1981" i="7"/>
  <c r="E1980" i="7" s="1"/>
  <c r="O1980" i="7" s="1"/>
  <c r="P1981" i="7" s="1"/>
  <c r="F4165" i="7"/>
  <c r="E4164" i="7" s="1"/>
  <c r="O4164" i="7" s="1"/>
  <c r="P4165" i="7" s="1"/>
  <c r="F4237" i="7"/>
  <c r="E4236" i="7" s="1"/>
  <c r="O4236" i="7" s="1"/>
  <c r="P4237" i="7" s="1"/>
  <c r="F5077" i="7"/>
  <c r="E5076" i="7" s="1"/>
  <c r="O5076" i="7" s="1"/>
  <c r="P5077" i="7" s="1"/>
  <c r="F1513" i="7"/>
  <c r="E1512" i="7" s="1"/>
  <c r="O1512" i="7" s="1"/>
  <c r="P1513" i="7" s="1"/>
  <c r="F4849" i="7"/>
  <c r="E4848" i="7" s="1"/>
  <c r="O4848" i="7" s="1"/>
  <c r="P4849" i="7" s="1"/>
  <c r="F517" i="7"/>
  <c r="E516" i="7" s="1"/>
  <c r="O516" i="7" s="1"/>
  <c r="P517" i="7" s="1"/>
  <c r="F2893" i="7"/>
  <c r="E2892" i="7" s="1"/>
  <c r="O2892" i="7" s="1"/>
  <c r="P2893" i="7" s="1"/>
  <c r="F217" i="7"/>
  <c r="E216" i="7" s="1"/>
  <c r="O216" i="7" s="1"/>
  <c r="P217" i="7" s="1"/>
  <c r="F4765" i="7"/>
  <c r="E4764" i="7" s="1"/>
  <c r="O4764" i="7" s="1"/>
  <c r="P4765" i="7" s="1"/>
  <c r="F1201" i="7"/>
  <c r="E1200" i="7" s="1"/>
  <c r="O1200" i="7" s="1"/>
  <c r="P1201" i="7" s="1"/>
  <c r="F3481" i="7"/>
  <c r="E3480" i="7" s="1"/>
  <c r="O3480" i="7" s="1"/>
  <c r="P3481" i="7" s="1"/>
  <c r="F781" i="7"/>
  <c r="E780" i="7" s="1"/>
  <c r="O780" i="7" s="1"/>
  <c r="P781" i="7" s="1"/>
  <c r="F1621" i="7"/>
  <c r="E1620" i="7" s="1"/>
  <c r="O1620" i="7" s="1"/>
  <c r="P1621" i="7" s="1"/>
  <c r="F4957" i="7"/>
  <c r="E4956" i="7" s="1"/>
  <c r="O4956" i="7" s="1"/>
  <c r="P4957" i="7" s="1"/>
  <c r="F4837" i="7"/>
  <c r="E4836" i="7" s="1"/>
  <c r="O4836" i="7" s="1"/>
  <c r="P4837" i="7" s="1"/>
  <c r="F601" i="7"/>
  <c r="E600" i="7" s="1"/>
  <c r="O600" i="7" s="1"/>
  <c r="P601" i="7" s="1"/>
  <c r="F2209" i="7"/>
  <c r="E2208" i="7" s="1"/>
  <c r="O2208" i="7" s="1"/>
  <c r="P2209" i="7" s="1"/>
  <c r="F577" i="7"/>
  <c r="E576" i="7" s="1"/>
  <c r="O576" i="7" s="1"/>
  <c r="P577" i="7" s="1"/>
  <c r="F2857" i="7"/>
  <c r="E2856" i="7" s="1"/>
  <c r="O2856" i="7" s="1"/>
  <c r="P2857" i="7" s="1"/>
  <c r="F4657" i="7"/>
  <c r="E4656" i="7" s="1"/>
  <c r="O4656" i="7" s="1"/>
  <c r="P4657" i="7" s="1"/>
  <c r="F1861" i="7"/>
  <c r="E1860" i="7" s="1"/>
  <c r="O1860" i="7" s="1"/>
  <c r="P1861" i="7" s="1"/>
  <c r="F1933" i="7"/>
  <c r="E1932" i="7" s="1"/>
  <c r="O1932" i="7" s="1"/>
  <c r="P1933" i="7" s="1"/>
  <c r="F2773" i="7"/>
  <c r="E2772" i="7" s="1"/>
  <c r="O2772" i="7" s="1"/>
  <c r="P2773" i="7" s="1"/>
  <c r="F4177" i="7"/>
  <c r="E4176" i="7" s="1"/>
  <c r="O4176" i="7" s="1"/>
  <c r="P4177" i="7" s="1"/>
  <c r="F1381" i="7"/>
  <c r="E1380" i="7" s="1"/>
  <c r="O1380" i="7" s="1"/>
  <c r="P1381" i="7" s="1"/>
  <c r="F2221" i="7"/>
  <c r="E2220" i="7" s="1"/>
  <c r="O2220" i="7" s="1"/>
  <c r="P2221" i="7" s="1"/>
  <c r="F4597" i="7"/>
  <c r="E4596" i="7" s="1"/>
  <c r="O4596" i="7" s="1"/>
  <c r="P4597" i="7" s="1"/>
  <c r="F1033" i="7"/>
  <c r="E1032" i="7" s="1"/>
  <c r="O1032" i="7" s="1"/>
  <c r="P1033" i="7" s="1"/>
  <c r="F1297" i="7"/>
  <c r="E1296" i="7" s="1"/>
  <c r="O1296" i="7" s="1"/>
  <c r="P1297" i="7" s="1"/>
  <c r="F2809" i="7"/>
  <c r="E2808" i="7" s="1"/>
  <c r="O2808" i="7" s="1"/>
  <c r="P2809" i="7" s="1"/>
  <c r="F2485" i="7"/>
  <c r="E2484" i="7" s="1"/>
  <c r="O2484" i="7" s="1"/>
  <c r="P2485" i="7" s="1"/>
  <c r="F4285" i="7"/>
  <c r="E4284" i="7" s="1"/>
  <c r="O4284" i="7" s="1"/>
  <c r="P4285" i="7" s="1"/>
  <c r="F1489" i="7"/>
  <c r="E1488" i="7" s="1"/>
  <c r="O1488" i="7" s="1"/>
  <c r="P1489" i="7" s="1"/>
  <c r="F1465" i="7"/>
  <c r="E1464" i="7" s="1"/>
  <c r="O1464" i="7" s="1"/>
  <c r="P1465" i="7" s="1"/>
  <c r="F2305" i="7"/>
  <c r="E2304" i="7" s="1"/>
  <c r="O2304" i="7" s="1"/>
  <c r="P2305" i="7" s="1"/>
  <c r="F3817" i="7"/>
  <c r="E3816" i="7" s="1"/>
  <c r="O3816" i="7" s="1"/>
  <c r="P3817" i="7" s="1"/>
  <c r="F2173" i="7"/>
  <c r="E2172" i="7" s="1"/>
  <c r="O2172" i="7" s="1"/>
  <c r="P2173" i="7" s="1"/>
  <c r="F2821" i="7"/>
  <c r="E2820" i="7" s="1"/>
  <c r="O2820" i="7" s="1"/>
  <c r="P2821" i="7" s="1"/>
  <c r="F2497" i="7"/>
  <c r="E2496" i="7" s="1"/>
  <c r="O2496" i="7" s="1"/>
  <c r="P2497" i="7" s="1"/>
  <c r="F2473" i="7"/>
  <c r="E2472" i="7" s="1"/>
  <c r="O2472" i="7" s="1"/>
  <c r="P2473" i="7" s="1"/>
  <c r="F3505" i="7"/>
  <c r="E3504" i="7" s="1"/>
  <c r="O3504" i="7" s="1"/>
  <c r="P3505" i="7" s="1"/>
  <c r="F709" i="7"/>
  <c r="E708" i="7" s="1"/>
  <c r="O708" i="7" s="1"/>
  <c r="P709" i="7" s="1"/>
  <c r="F3085" i="7"/>
  <c r="E3084" i="7" s="1"/>
  <c r="O3084" i="7" s="1"/>
  <c r="P3085" i="7" s="1"/>
  <c r="F3925" i="7"/>
  <c r="E3924" i="7" s="1"/>
  <c r="O3924" i="7" s="1"/>
  <c r="P3925" i="7" s="1"/>
  <c r="F1129" i="7"/>
  <c r="E1128" i="7" s="1"/>
  <c r="O1128" i="7" s="1"/>
  <c r="P1129" i="7" s="1"/>
  <c r="F2161" i="7"/>
  <c r="E2160" i="7" s="1"/>
  <c r="O2160" i="7" s="1"/>
  <c r="P2161" i="7" s="1"/>
  <c r="F2905" i="7"/>
  <c r="E2904" i="7" s="1"/>
  <c r="O2904" i="7" s="1"/>
  <c r="P2905" i="7" s="1"/>
  <c r="F4513" i="7"/>
  <c r="E4512" i="7" s="1"/>
  <c r="O4512" i="7" s="1"/>
  <c r="P4513" i="7" s="1"/>
  <c r="F1813" i="7"/>
  <c r="E1812" i="7" s="1"/>
  <c r="O1812" i="7" s="1"/>
  <c r="P1813" i="7" s="1"/>
  <c r="F3613" i="7"/>
  <c r="E3612" i="7" s="1"/>
  <c r="O3612" i="7" s="1"/>
  <c r="P3613" i="7" s="1"/>
  <c r="F817" i="7"/>
  <c r="E816" i="7" s="1"/>
  <c r="O816" i="7" s="1"/>
  <c r="P817" i="7" s="1"/>
  <c r="F3097" i="7"/>
  <c r="E3096" i="7" s="1"/>
  <c r="O3096" i="7" s="1"/>
  <c r="P3097" i="7" s="1"/>
  <c r="F3169" i="7"/>
  <c r="E3168" i="7" s="1"/>
  <c r="O3168" i="7" s="1"/>
  <c r="P3169" i="7" s="1"/>
  <c r="F3913" i="7"/>
  <c r="E3912" i="7" s="1"/>
  <c r="O3912" i="7" s="1"/>
  <c r="P3913" i="7" s="1"/>
  <c r="F1501" i="7"/>
  <c r="E1500" i="7" s="1"/>
  <c r="O1500" i="7" s="1"/>
  <c r="P1501" i="7" s="1"/>
  <c r="F3685" i="7"/>
  <c r="E3684" i="7" s="1"/>
  <c r="O3684" i="7" s="1"/>
  <c r="P3685" i="7" s="1"/>
  <c r="F4525" i="7"/>
  <c r="E4524" i="7" s="1"/>
  <c r="O4524" i="7" s="1"/>
  <c r="P4525" i="7" s="1"/>
  <c r="F1825" i="7"/>
  <c r="E1824" i="7" s="1"/>
  <c r="O1824" i="7" s="1"/>
  <c r="P1825" i="7" s="1"/>
  <c r="F4105" i="7"/>
  <c r="E4104" i="7" s="1"/>
  <c r="O4104" i="7" s="1"/>
  <c r="P4105" i="7" s="1"/>
  <c r="F3601" i="7"/>
  <c r="E3600" i="7" s="1"/>
  <c r="O3600" i="7" s="1"/>
  <c r="P3601" i="7" s="1"/>
  <c r="F2413" i="7"/>
  <c r="E2412" i="7" s="1"/>
  <c r="O2412" i="7" s="1"/>
  <c r="P2413" i="7" s="1"/>
  <c r="F4789" i="7"/>
  <c r="E4788" i="7" s="1"/>
  <c r="O4788" i="7" s="1"/>
  <c r="P4789" i="7" s="1"/>
  <c r="F3793" i="7"/>
  <c r="E3792" i="7" s="1"/>
  <c r="O3792" i="7" s="1"/>
  <c r="P3793" i="7" s="1"/>
  <c r="F3769" i="7"/>
  <c r="E3768" i="7" s="1"/>
  <c r="O3768" i="7" s="1"/>
  <c r="P3769" i="7" s="1"/>
  <c r="F4609" i="7"/>
  <c r="E4608" i="7" s="1"/>
  <c r="O4608" i="7" s="1"/>
  <c r="P4609" i="7" s="1"/>
  <c r="F4489" i="7"/>
  <c r="E4488" i="7" s="1"/>
  <c r="O4488" i="7" s="1"/>
  <c r="P4489" i="7" s="1"/>
  <c r="F1309" i="7"/>
  <c r="E1308" i="7" s="1"/>
  <c r="O1308" i="7" s="1"/>
  <c r="P1309" i="7" s="1"/>
  <c r="F3493" i="7"/>
  <c r="E3492" i="7" s="1"/>
  <c r="O3492" i="7" s="1"/>
  <c r="P3493" i="7" s="1"/>
  <c r="F793" i="7"/>
  <c r="E792" i="7" s="1"/>
  <c r="O792" i="7" s="1"/>
  <c r="P793" i="7" s="1"/>
  <c r="F865" i="7"/>
  <c r="E864" i="7" s="1"/>
  <c r="O864" i="7" s="1"/>
  <c r="P865" i="7" s="1"/>
  <c r="F1609" i="7"/>
  <c r="E1608" i="7" s="1"/>
  <c r="O1608" i="7" s="1"/>
  <c r="P1609" i="7" s="1"/>
  <c r="F3013" i="7"/>
  <c r="E3012" i="7" s="1"/>
  <c r="O3012" i="7" s="1"/>
  <c r="P3013" i="7" s="1"/>
  <c r="F337" i="7"/>
  <c r="E336" i="7" s="1"/>
  <c r="O336" i="7" s="1"/>
  <c r="P337" i="7" s="1"/>
  <c r="F1153" i="7"/>
  <c r="E1152" i="7" s="1"/>
  <c r="O1152" i="7" s="1"/>
  <c r="P1153" i="7" s="1"/>
  <c r="F3433" i="7"/>
  <c r="E3432" i="7" s="1"/>
  <c r="O3432" i="7" s="1"/>
  <c r="P3433" i="7" s="1"/>
  <c r="F4465" i="7"/>
  <c r="E4464" i="7" s="1"/>
  <c r="O4464" i="7" s="1"/>
  <c r="P4465" i="7" s="1"/>
  <c r="F1741" i="7"/>
  <c r="E1740" i="7" s="1"/>
  <c r="O1740" i="7" s="1"/>
  <c r="P1741" i="7" s="1"/>
  <c r="F4117" i="7"/>
  <c r="E4116" i="7" s="1"/>
  <c r="O4116" i="7" s="1"/>
  <c r="P4117" i="7" s="1"/>
  <c r="F553" i="7"/>
  <c r="E552" i="7" s="1"/>
  <c r="O552" i="7" s="1"/>
  <c r="P553" i="7" s="1"/>
  <c r="F3121" i="7"/>
  <c r="E3120" i="7" s="1"/>
  <c r="O3120" i="7" s="1"/>
  <c r="P3121" i="7" s="1"/>
  <c r="F349" i="7"/>
  <c r="E348" i="7" s="1"/>
  <c r="O348" i="7" s="1"/>
  <c r="P349" i="7" s="1"/>
  <c r="F421" i="7"/>
  <c r="E420" i="7" s="1"/>
  <c r="O420" i="7" s="1"/>
  <c r="P421" i="7" s="1"/>
  <c r="F1237" i="7"/>
  <c r="E1236" i="7" s="1"/>
  <c r="O1236" i="7" s="1"/>
  <c r="P1237" i="7" s="1"/>
  <c r="F3805" i="7"/>
  <c r="E3804" i="7" s="1"/>
  <c r="O3804" i="7" s="1"/>
  <c r="P3805" i="7" s="1"/>
  <c r="F1009" i="7"/>
  <c r="E1008" i="7" s="1"/>
  <c r="O1008" i="7" s="1"/>
  <c r="P1009" i="7" s="1"/>
  <c r="F1753" i="7"/>
  <c r="E1752" i="7" s="1"/>
  <c r="O1752" i="7" s="1"/>
  <c r="P1753" i="7" s="1"/>
  <c r="F4129" i="7"/>
  <c r="E4128" i="7" s="1"/>
  <c r="O4128" i="7" s="1"/>
  <c r="P4129" i="7" s="1"/>
  <c r="F1429" i="7"/>
  <c r="E1428" i="7" s="1"/>
  <c r="O1428" i="7" s="1"/>
  <c r="P1429" i="7" s="1"/>
  <c r="F925" i="7"/>
  <c r="E924" i="7" s="1"/>
  <c r="O924" i="7" s="1"/>
  <c r="P925" i="7" s="1"/>
  <c r="F2341" i="7"/>
  <c r="E2340" i="7" s="1"/>
  <c r="O2340" i="7" s="1"/>
  <c r="P2341" i="7" s="1"/>
  <c r="F4717" i="7"/>
  <c r="E4716" i="7" s="1"/>
  <c r="O4716" i="7" s="1"/>
  <c r="P4717" i="7" s="1"/>
  <c r="F2017" i="7"/>
  <c r="E2016" i="7" s="1"/>
  <c r="O2016" i="7" s="1"/>
  <c r="P2017" i="7" s="1"/>
  <c r="F2761" i="7"/>
  <c r="E2760" i="7" s="1"/>
  <c r="O2760" i="7" s="1"/>
  <c r="P2761" i="7" s="1"/>
  <c r="F1117" i="7"/>
  <c r="E1116" i="7" s="1"/>
  <c r="O1116" i="7" s="1"/>
  <c r="P1117" i="7" s="1"/>
  <c r="F997" i="7"/>
  <c r="E996" i="7" s="1"/>
  <c r="O996" i="7" s="1"/>
  <c r="P997" i="7" s="1"/>
  <c r="F1837" i="7"/>
  <c r="E1836" i="7" s="1"/>
  <c r="O1836" i="7" s="1"/>
  <c r="P1837" i="7" s="1"/>
  <c r="F3445" i="7"/>
  <c r="E3444" i="7" s="1"/>
  <c r="O3444" i="7" s="1"/>
  <c r="P3445" i="7" s="1"/>
  <c r="F649" i="7"/>
  <c r="E648" i="7" s="1"/>
  <c r="O648" i="7" s="1"/>
  <c r="P649" i="7" s="1"/>
  <c r="F2449" i="7"/>
  <c r="E2448" i="7" s="1"/>
  <c r="O2448" i="7" s="1"/>
  <c r="P2449" i="7" s="1"/>
  <c r="F4729" i="7"/>
  <c r="E4728" i="7" s="1"/>
  <c r="O4728" i="7" s="1"/>
  <c r="P4729" i="7" s="1"/>
  <c r="F2029" i="7"/>
  <c r="E2028" i="7" s="1"/>
  <c r="O2028" i="7" s="1"/>
  <c r="P2029" i="7" s="1"/>
  <c r="F2101" i="7"/>
  <c r="E2100" i="7" s="1"/>
  <c r="O2100" i="7" s="1"/>
  <c r="P2101" i="7" s="1"/>
  <c r="F3133" i="7"/>
  <c r="E3132" i="7" s="1"/>
  <c r="O3132" i="7" s="1"/>
  <c r="P3133" i="7" s="1"/>
  <c r="F361" i="7"/>
  <c r="E360" i="7" s="1"/>
  <c r="O360" i="7" s="1"/>
  <c r="P361" i="7" s="1"/>
  <c r="F2617" i="7"/>
  <c r="E2616" i="7" s="1"/>
  <c r="O2616" i="7" s="1"/>
  <c r="P2617" i="7" s="1"/>
  <c r="F3457" i="7"/>
  <c r="E3456" i="7" s="1"/>
  <c r="O3456" i="7" s="1"/>
  <c r="P3457" i="7" s="1"/>
  <c r="F757" i="7"/>
  <c r="E756" i="7" s="1"/>
  <c r="O756" i="7" s="1"/>
  <c r="P757" i="7" s="1"/>
  <c r="F1789" i="7"/>
  <c r="E1788" i="7" s="1"/>
  <c r="O1788" i="7" s="1"/>
  <c r="P1789" i="7" s="1"/>
  <c r="F2437" i="7"/>
  <c r="E2436" i="7" s="1"/>
  <c r="O2436" i="7" s="1"/>
  <c r="P2437" i="7" s="1"/>
  <c r="F4045" i="7"/>
  <c r="E4044" i="7" s="1"/>
  <c r="O4044" i="7" s="1"/>
  <c r="P4045" i="7" s="1"/>
  <c r="F1345" i="7"/>
  <c r="E1344" i="7" s="1"/>
  <c r="O1344" i="7" s="1"/>
  <c r="P1345" i="7" s="1"/>
  <c r="F3625" i="7"/>
  <c r="E3624" i="7" s="1"/>
  <c r="O3624" i="7" s="1"/>
  <c r="P3625" i="7" s="1"/>
  <c r="F2629" i="7"/>
  <c r="E2628" i="7" s="1"/>
  <c r="O2628" i="7" s="1"/>
  <c r="P2629" i="7" s="1"/>
  <c r="F2701" i="7"/>
  <c r="E2700" i="7" s="1"/>
  <c r="O2700" i="7" s="1"/>
  <c r="P2701" i="7" s="1"/>
  <c r="F3541" i="7"/>
  <c r="E3540" i="7" s="1"/>
  <c r="O3540" i="7" s="1"/>
  <c r="P3541" i="7" s="1"/>
  <c r="F4477" i="7"/>
  <c r="E4476" i="7" s="1"/>
  <c r="O4476" i="7" s="1"/>
  <c r="P4477" i="7" s="1"/>
  <c r="F2425" i="7"/>
  <c r="E2424" i="7" s="1"/>
  <c r="O2424" i="7" s="1"/>
  <c r="P2425" i="7" s="1"/>
  <c r="F4801" i="7"/>
  <c r="E4800" i="7" s="1"/>
  <c r="O4800" i="7" s="1"/>
  <c r="P4801" i="7" s="1"/>
  <c r="F4777" i="7"/>
  <c r="E4776" i="7" s="1"/>
  <c r="O4776" i="7" s="1"/>
  <c r="P4777" i="7" s="1"/>
  <c r="F829" i="7"/>
  <c r="E828" i="7" s="1"/>
  <c r="O828" i="7" s="1"/>
  <c r="P829" i="7" s="1"/>
  <c r="F1945" i="7"/>
  <c r="E1944" i="7" s="1"/>
  <c r="O1944" i="7" s="1"/>
  <c r="P1945" i="7" s="1"/>
  <c r="F4321" i="7"/>
  <c r="E4320" i="7" s="1"/>
  <c r="O4320" i="7" s="1"/>
  <c r="P4321" i="7" s="1"/>
  <c r="F5065" i="7"/>
  <c r="E5064" i="7" s="1"/>
  <c r="O5064" i="7" s="1"/>
  <c r="P5065" i="7" s="1"/>
  <c r="F3421" i="7"/>
  <c r="E3420" i="7" s="1"/>
  <c r="O3420" i="7" s="1"/>
  <c r="P3421" i="7" s="1"/>
  <c r="F3301" i="7"/>
  <c r="E3300" i="7" s="1"/>
  <c r="O3300" i="7" s="1"/>
  <c r="P3301" i="7" s="1"/>
  <c r="F4141" i="7"/>
  <c r="E4140" i="7" s="1"/>
  <c r="O4140" i="7" s="1"/>
  <c r="P4141" i="7" s="1"/>
  <c r="F673" i="7"/>
  <c r="E672" i="7" s="1"/>
  <c r="O672" i="7" s="1"/>
  <c r="P673" i="7" s="1"/>
  <c r="F2953" i="7"/>
  <c r="E2952" i="7" s="1"/>
  <c r="O2952" i="7" s="1"/>
  <c r="P2953" i="7" s="1"/>
  <c r="F4753" i="7"/>
  <c r="E4752" i="7" s="1"/>
  <c r="O4752" i="7" s="1"/>
  <c r="P4753" i="7" s="1"/>
  <c r="F1957" i="7"/>
  <c r="E1956" i="7" s="1"/>
  <c r="O1956" i="7" s="1"/>
  <c r="P1957" i="7" s="1"/>
  <c r="F4333" i="7"/>
  <c r="E4332" i="7" s="1"/>
  <c r="O4332" i="7" s="1"/>
  <c r="P4333" i="7" s="1"/>
  <c r="F4405" i="7"/>
  <c r="E4404" i="7" s="1"/>
  <c r="O4404" i="7" s="1"/>
  <c r="P4405" i="7" s="1"/>
  <c r="F2641" i="7"/>
  <c r="E2640" i="7" s="1"/>
  <c r="O2640" i="7" s="1"/>
  <c r="P2641" i="7" s="1"/>
  <c r="F4921" i="7"/>
  <c r="E4920" i="7" s="1"/>
  <c r="O4920" i="7" s="1"/>
  <c r="P4921" i="7" s="1"/>
  <c r="F685" i="7"/>
  <c r="E684" i="7" s="1"/>
  <c r="O684" i="7" s="1"/>
  <c r="P685" i="7" s="1"/>
  <c r="F3061" i="7"/>
  <c r="E3060" i="7" s="1"/>
  <c r="O3060" i="7" s="1"/>
  <c r="P3061" i="7" s="1"/>
  <c r="F4093" i="7"/>
  <c r="E4092" i="7" s="1"/>
  <c r="O4092" i="7" s="1"/>
  <c r="P4093" i="7" s="1"/>
  <c r="F4741" i="7"/>
  <c r="E4740" i="7" s="1"/>
  <c r="O4740" i="7" s="1"/>
  <c r="P4741" i="7" s="1"/>
  <c r="F1273" i="7"/>
  <c r="E1272" i="7" s="1"/>
  <c r="O1272" i="7" s="1"/>
  <c r="P1273" i="7" s="1"/>
  <c r="F3649" i="7"/>
  <c r="E3648" i="7" s="1"/>
  <c r="O3648" i="7" s="1"/>
  <c r="P3649" i="7" s="1"/>
  <c r="F949" i="7"/>
  <c r="E948" i="7" s="1"/>
  <c r="O948" i="7" s="1"/>
  <c r="P949" i="7" s="1"/>
  <c r="F2749" i="7"/>
  <c r="E2748" i="7" s="1"/>
  <c r="O2748" i="7" s="1"/>
  <c r="P2749" i="7" s="1"/>
  <c r="F4933" i="7"/>
  <c r="E4932" i="7" s="1"/>
  <c r="O4932" i="7" s="1"/>
  <c r="P4933" i="7" s="1"/>
  <c r="F5005" i="7"/>
  <c r="E5004" i="7" s="1"/>
  <c r="O5004" i="7" s="1"/>
  <c r="P5005" i="7" s="1"/>
  <c r="F769" i="7"/>
  <c r="E768" i="7" s="1"/>
  <c r="O768" i="7" s="1"/>
  <c r="P769" i="7" s="1"/>
  <c r="F2281" i="7"/>
  <c r="E2280" i="7" s="1"/>
  <c r="O2280" i="7" s="1"/>
  <c r="P2281" i="7" s="1"/>
  <c r="F637" i="7"/>
  <c r="E636" i="7" s="1"/>
  <c r="O636" i="7" s="1"/>
  <c r="P637" i="7" s="1"/>
  <c r="F1285" i="7"/>
  <c r="E1284" i="7" s="1"/>
  <c r="O1284" i="7" s="1"/>
  <c r="P1285" i="7" s="1"/>
  <c r="F3661" i="7"/>
  <c r="E3660" i="7" s="1"/>
  <c r="O3660" i="7" s="1"/>
  <c r="P3661" i="7" s="1"/>
  <c r="F961" i="7"/>
  <c r="E960" i="7" s="1"/>
  <c r="O960" i="7" s="1"/>
  <c r="P961" i="7" s="1"/>
  <c r="F937" i="7"/>
  <c r="E936" i="7" s="1"/>
  <c r="O936" i="7" s="1"/>
  <c r="P937" i="7" s="1"/>
  <c r="F1969" i="7"/>
  <c r="E1968" i="7" s="1"/>
  <c r="O1968" i="7" s="1"/>
  <c r="P1969" i="7" s="1"/>
  <c r="F4249" i="7"/>
  <c r="E4248" i="7" s="1"/>
  <c r="O4248" i="7" s="1"/>
  <c r="P4249" i="7" s="1"/>
  <c r="F1549" i="7"/>
  <c r="E1548" i="7" s="1"/>
  <c r="O1548" i="7" s="1"/>
  <c r="P1549" i="7" s="1"/>
  <c r="F2389" i="7"/>
  <c r="E2388" i="7" s="1"/>
  <c r="O2388" i="7" s="1"/>
  <c r="P2389" i="7" s="1"/>
  <c r="F289" i="7"/>
  <c r="E288" i="7" s="1"/>
  <c r="O288" i="7" s="1"/>
  <c r="P289" i="7" s="1"/>
  <c r="F625" i="7"/>
  <c r="E624" i="7" s="1"/>
  <c r="O624" i="7" s="1"/>
  <c r="P625" i="7" s="1"/>
  <c r="F1369" i="7"/>
  <c r="E1368" i="7" s="1"/>
  <c r="O1368" i="7" s="1"/>
  <c r="P1369" i="7" s="1"/>
  <c r="F2977" i="7"/>
  <c r="E2976" i="7" s="1"/>
  <c r="O2976" i="7" s="1"/>
  <c r="P2977" i="7" s="1"/>
  <c r="F301" i="7"/>
  <c r="E300" i="7" s="1"/>
  <c r="O300" i="7" s="1"/>
  <c r="P301" i="7" s="1"/>
  <c r="F2077" i="7"/>
  <c r="E2076" i="7" s="1"/>
  <c r="O2076" i="7" s="1"/>
  <c r="P2077" i="7" s="1"/>
  <c r="F4261" i="7"/>
  <c r="E4260" i="7" s="1"/>
  <c r="O4260" i="7" s="1"/>
  <c r="P4261" i="7" s="1"/>
  <c r="F1561" i="7"/>
  <c r="E1560" i="7" s="1"/>
  <c r="O1560" i="7" s="1"/>
  <c r="P1561" i="7" s="1"/>
  <c r="F1633" i="7"/>
  <c r="E1632" i="7" s="1"/>
  <c r="O1632" i="7" s="1"/>
  <c r="P1633" i="7" s="1"/>
  <c r="F2377" i="7"/>
  <c r="E2376" i="7" s="1"/>
  <c r="O2376" i="7" s="1"/>
  <c r="P2377" i="7" s="1"/>
  <c r="F116" i="7"/>
  <c r="E115" i="7" s="1"/>
  <c r="O115" i="7" s="1"/>
  <c r="P116" i="7" s="1"/>
  <c r="F140" i="7"/>
  <c r="E139" i="7" s="1"/>
  <c r="O139" i="7" s="1"/>
  <c r="P140" i="7" s="1"/>
  <c r="F92" i="7"/>
  <c r="E91" i="7" s="1"/>
  <c r="O91" i="7" s="1"/>
  <c r="P92" i="7" s="1"/>
  <c r="F80" i="7"/>
  <c r="E79" i="7" s="1"/>
  <c r="O79" i="7" s="1"/>
  <c r="P80" i="7" s="1"/>
  <c r="F104" i="7"/>
  <c r="E103" i="7" s="1"/>
  <c r="O103" i="7" s="1"/>
  <c r="P104" i="7" s="1"/>
  <c r="F128" i="7"/>
  <c r="E127" i="7" s="1"/>
  <c r="O127" i="7" s="1"/>
  <c r="P128" i="7" s="1"/>
  <c r="F164" i="7"/>
  <c r="E163" i="7" s="1"/>
  <c r="O163" i="7" s="1"/>
  <c r="P164" i="7" s="1"/>
  <c r="F68" i="7"/>
  <c r="E67" i="7" s="1"/>
  <c r="O67" i="7" s="1"/>
  <c r="P68" i="7" s="1"/>
  <c r="F152" i="7"/>
  <c r="E151" i="7" s="1"/>
  <c r="O151" i="7" s="1"/>
  <c r="P152" i="7" s="1"/>
  <c r="F176" i="7"/>
  <c r="E175" i="7" s="1"/>
  <c r="O175" i="7" s="1"/>
  <c r="P176" i="7" s="1"/>
  <c r="P11" i="7"/>
  <c r="E9" i="11" s="1"/>
  <c r="AA11" i="1"/>
  <c r="AB25" i="1" s="1"/>
  <c r="E10" i="7" l="1"/>
  <c r="O10" i="7" s="1"/>
  <c r="D10" i="11" s="1"/>
  <c r="F10" i="11" s="1"/>
  <c r="AB64" i="1"/>
  <c r="AB56" i="1"/>
  <c r="AB48" i="1"/>
  <c r="AB40" i="1"/>
  <c r="AB32" i="1"/>
  <c r="AB63" i="1"/>
  <c r="AB55" i="1"/>
  <c r="AB47" i="1"/>
  <c r="AB39" i="1"/>
  <c r="AB31" i="1"/>
  <c r="AB62" i="1"/>
  <c r="AB54" i="1"/>
  <c r="AB46" i="1"/>
  <c r="AB38" i="1"/>
  <c r="AB30" i="1"/>
  <c r="AB69" i="1"/>
  <c r="AB61" i="1"/>
  <c r="AB53" i="1"/>
  <c r="AB45" i="1"/>
  <c r="AB37" i="1"/>
  <c r="AB29" i="1"/>
  <c r="AB68" i="1"/>
  <c r="AB60" i="1"/>
  <c r="AB52" i="1"/>
  <c r="AB44" i="1"/>
  <c r="AB36" i="1"/>
  <c r="AB28" i="1"/>
  <c r="AB67" i="1"/>
  <c r="AB59" i="1"/>
  <c r="AB51" i="1"/>
  <c r="AB43" i="1"/>
  <c r="AB35" i="1"/>
  <c r="AB27" i="1"/>
  <c r="AB66" i="1"/>
  <c r="AB58" i="1"/>
  <c r="AB50" i="1"/>
  <c r="AB42" i="1"/>
  <c r="AB34" i="1"/>
  <c r="AB26" i="1"/>
  <c r="AB65" i="1"/>
  <c r="AB57" i="1"/>
  <c r="AB49" i="1"/>
  <c r="AB41" i="1"/>
  <c r="AB33" i="1"/>
  <c r="AB12" i="1"/>
  <c r="AB13" i="1"/>
  <c r="AB14" i="1"/>
  <c r="AB15" i="1"/>
  <c r="AB16" i="1"/>
  <c r="AB17" i="1"/>
  <c r="AB18" i="1"/>
  <c r="AB19" i="1"/>
  <c r="AB20" i="1"/>
  <c r="AB21" i="1"/>
  <c r="E157" i="7" s="1"/>
  <c r="AB22" i="1"/>
  <c r="AB23" i="1"/>
  <c r="AB24" i="1"/>
  <c r="AB11" i="1"/>
  <c r="AC11" i="1" s="1"/>
  <c r="AA12" i="1" s="1"/>
  <c r="AC12" i="1" s="1"/>
  <c r="E121" i="7"/>
  <c r="E49" i="7"/>
  <c r="E39" i="7"/>
  <c r="O39" i="7" s="1"/>
  <c r="N11" i="1"/>
  <c r="E85" i="7" l="1"/>
  <c r="E109" i="7"/>
  <c r="O109" i="7" s="1"/>
  <c r="P110" i="7" s="1"/>
  <c r="E97" i="7"/>
  <c r="O97" i="7" s="1"/>
  <c r="P98" i="7" s="1"/>
  <c r="E133" i="7"/>
  <c r="O133" i="7" s="1"/>
  <c r="P134" i="7" s="1"/>
  <c r="E169" i="7"/>
  <c r="O169" i="7" s="1"/>
  <c r="P170" i="7" s="1"/>
  <c r="E145" i="7"/>
  <c r="F146" i="7" s="1"/>
  <c r="E73" i="7"/>
  <c r="O73" i="7" s="1"/>
  <c r="P74" i="7" s="1"/>
  <c r="E246" i="7"/>
  <c r="F247" i="7" s="1"/>
  <c r="E198" i="7"/>
  <c r="O198" i="7" s="1"/>
  <c r="P199" i="7" s="1"/>
  <c r="E366" i="7"/>
  <c r="O366" i="7" s="1"/>
  <c r="P367" i="7" s="1"/>
  <c r="E462" i="7"/>
  <c r="F463" i="7" s="1"/>
  <c r="E234" i="7"/>
  <c r="O234" i="7" s="1"/>
  <c r="P235" i="7" s="1"/>
  <c r="E258" i="7"/>
  <c r="O258" i="7" s="1"/>
  <c r="P259" i="7" s="1"/>
  <c r="E186" i="7"/>
  <c r="O186" i="7" s="1"/>
  <c r="P187" i="7" s="1"/>
  <c r="E282" i="7"/>
  <c r="F283" i="7" s="1"/>
  <c r="E222" i="7"/>
  <c r="F223" i="7" s="1"/>
  <c r="E354" i="7"/>
  <c r="F355" i="7" s="1"/>
  <c r="E378" i="7"/>
  <c r="O378" i="7" s="1"/>
  <c r="P379" i="7" s="1"/>
  <c r="E294" i="7"/>
  <c r="F295" i="7" s="1"/>
  <c r="E342" i="7"/>
  <c r="F343" i="7" s="1"/>
  <c r="E450" i="7"/>
  <c r="F451" i="7" s="1"/>
  <c r="E438" i="7"/>
  <c r="F439" i="7" s="1"/>
  <c r="E318" i="7"/>
  <c r="O318" i="7" s="1"/>
  <c r="P319" i="7" s="1"/>
  <c r="E210" i="7"/>
  <c r="O210" i="7" s="1"/>
  <c r="P211" i="7" s="1"/>
  <c r="E306" i="7"/>
  <c r="F307" i="7" s="1"/>
  <c r="E330" i="7"/>
  <c r="F331" i="7" s="1"/>
  <c r="E270" i="7"/>
  <c r="F271" i="7" s="1"/>
  <c r="E402" i="7"/>
  <c r="O402" i="7" s="1"/>
  <c r="P403" i="7" s="1"/>
  <c r="E414" i="7"/>
  <c r="F415" i="7" s="1"/>
  <c r="E390" i="7"/>
  <c r="F391" i="7" s="1"/>
  <c r="E426" i="7"/>
  <c r="O426" i="7" s="1"/>
  <c r="P427" i="7" s="1"/>
  <c r="F122" i="7"/>
  <c r="O121" i="7"/>
  <c r="P122" i="7" s="1"/>
  <c r="O157" i="7"/>
  <c r="P158" i="7" s="1"/>
  <c r="F158" i="7"/>
  <c r="F86" i="7"/>
  <c r="O85" i="7"/>
  <c r="P86" i="7" s="1"/>
  <c r="E4026" i="7"/>
  <c r="E654" i="7"/>
  <c r="E3162" i="7"/>
  <c r="E1230" i="7"/>
  <c r="E3894" i="7"/>
  <c r="E2082" i="7"/>
  <c r="E678" i="7"/>
  <c r="E2322" i="7"/>
  <c r="E942" i="7"/>
  <c r="E1518" i="7"/>
  <c r="E4794" i="7"/>
  <c r="E618" i="7"/>
  <c r="E918" i="7"/>
  <c r="E4086" i="7"/>
  <c r="E3858" i="7"/>
  <c r="E1854" i="7"/>
  <c r="E3522" i="7"/>
  <c r="E2646" i="7"/>
  <c r="E1062" i="7"/>
  <c r="E2370" i="7"/>
  <c r="E3750" i="7"/>
  <c r="E522" i="7"/>
  <c r="E4662" i="7"/>
  <c r="E2118" i="7"/>
  <c r="E1542" i="7"/>
  <c r="E1422" i="7"/>
  <c r="E3942" i="7"/>
  <c r="E4806" i="7"/>
  <c r="E2682" i="7"/>
  <c r="E810" i="7"/>
  <c r="E4722" i="7"/>
  <c r="E3150" i="7"/>
  <c r="E3318" i="7"/>
  <c r="E1566" i="7"/>
  <c r="E3978" i="7"/>
  <c r="E3114" i="7"/>
  <c r="E3306" i="7"/>
  <c r="E1962" i="7"/>
  <c r="E3138" i="7"/>
  <c r="E2346" i="7"/>
  <c r="E1182" i="7"/>
  <c r="E2670" i="7"/>
  <c r="E4182" i="7"/>
  <c r="E834" i="7"/>
  <c r="E4938" i="7"/>
  <c r="E2850" i="7"/>
  <c r="E2502" i="7"/>
  <c r="E4098" i="7"/>
  <c r="E2778" i="7"/>
  <c r="E1362" i="7"/>
  <c r="E4902" i="7"/>
  <c r="E3990" i="7"/>
  <c r="E3510" i="7"/>
  <c r="E4206" i="7"/>
  <c r="E4014" i="7"/>
  <c r="E4038" i="7"/>
  <c r="E2754" i="7"/>
  <c r="E1734" i="7"/>
  <c r="E2130" i="7"/>
  <c r="E1386" i="7"/>
  <c r="E1146" i="7"/>
  <c r="E2538" i="7"/>
  <c r="E2946" i="7"/>
  <c r="E4746" i="7"/>
  <c r="E4830" i="7"/>
  <c r="E954" i="7"/>
  <c r="E4950" i="7"/>
  <c r="E1242" i="7"/>
  <c r="E4878" i="7"/>
  <c r="E4926" i="7"/>
  <c r="E1782" i="7"/>
  <c r="E4122" i="7"/>
  <c r="E774" i="7"/>
  <c r="E1698" i="7"/>
  <c r="E570" i="7"/>
  <c r="E510" i="7"/>
  <c r="E750" i="7"/>
  <c r="E4110" i="7"/>
  <c r="E2934" i="7"/>
  <c r="E4602" i="7"/>
  <c r="E3438" i="7"/>
  <c r="E2406" i="7"/>
  <c r="E2574" i="7"/>
  <c r="E2886" i="7"/>
  <c r="E762" i="7"/>
  <c r="E4194" i="7"/>
  <c r="E4314" i="7"/>
  <c r="E4698" i="7"/>
  <c r="E2898" i="7"/>
  <c r="E3618" i="7"/>
  <c r="E5022" i="7"/>
  <c r="E1890" i="7"/>
  <c r="E3714" i="7"/>
  <c r="E3498" i="7"/>
  <c r="E690" i="7"/>
  <c r="E1398" i="7"/>
  <c r="E5046" i="7"/>
  <c r="E498" i="7"/>
  <c r="E3774" i="7"/>
  <c r="E1434" i="7"/>
  <c r="E4566" i="7"/>
  <c r="E3210" i="7"/>
  <c r="E1878" i="7"/>
  <c r="E4890" i="7"/>
  <c r="E1218" i="7"/>
  <c r="E1014" i="7"/>
  <c r="E4914" i="7"/>
  <c r="E1758" i="7"/>
  <c r="E1674" i="7"/>
  <c r="E4614" i="7"/>
  <c r="E558" i="7"/>
  <c r="E3666" i="7"/>
  <c r="E1626" i="7"/>
  <c r="E3966" i="7"/>
  <c r="E1350" i="7"/>
  <c r="E2334" i="7"/>
  <c r="E4158" i="7"/>
  <c r="E4506" i="7"/>
  <c r="E4974" i="7"/>
  <c r="E4050" i="7"/>
  <c r="E2142" i="7"/>
  <c r="E702" i="7"/>
  <c r="E3054" i="7"/>
  <c r="E4350" i="7"/>
  <c r="E1158" i="7"/>
  <c r="E1662" i="7"/>
  <c r="E4170" i="7"/>
  <c r="E1446" i="7"/>
  <c r="E630" i="7"/>
  <c r="E4338" i="7"/>
  <c r="E2982" i="7"/>
  <c r="E3402" i="7"/>
  <c r="E4866" i="7"/>
  <c r="E822" i="7"/>
  <c r="E4362" i="7"/>
  <c r="E4266" i="7"/>
  <c r="E4278" i="7"/>
  <c r="E3798" i="7"/>
  <c r="E3330" i="7"/>
  <c r="E738" i="7"/>
  <c r="E3354" i="7"/>
  <c r="E3270" i="7"/>
  <c r="E2226" i="7"/>
  <c r="E5010" i="7"/>
  <c r="E1050" i="7"/>
  <c r="E3006" i="7"/>
  <c r="E1458" i="7"/>
  <c r="E2814" i="7"/>
  <c r="E546" i="7"/>
  <c r="E4134" i="7"/>
  <c r="E2622" i="7"/>
  <c r="E4758" i="7"/>
  <c r="E3282" i="7"/>
  <c r="E4422" i="7"/>
  <c r="E3546" i="7"/>
  <c r="E1266" i="7"/>
  <c r="E1074" i="7"/>
  <c r="E1134" i="7"/>
  <c r="E4590" i="7"/>
  <c r="E978" i="7"/>
  <c r="E3450" i="7"/>
  <c r="E1710" i="7"/>
  <c r="E2286" i="7"/>
  <c r="E1038" i="7"/>
  <c r="E1950" i="7"/>
  <c r="E3042" i="7"/>
  <c r="E1410" i="7"/>
  <c r="E2838" i="7"/>
  <c r="E3186" i="7"/>
  <c r="E2478" i="7"/>
  <c r="E3390" i="7"/>
  <c r="E3810" i="7"/>
  <c r="E4986" i="7"/>
  <c r="E3570" i="7"/>
  <c r="E3762" i="7"/>
  <c r="E2034" i="7"/>
  <c r="E4074" i="7"/>
  <c r="E4626" i="7"/>
  <c r="E2190" i="7"/>
  <c r="E486" i="7"/>
  <c r="E3906" i="7"/>
  <c r="E1482" i="7"/>
  <c r="E666" i="7"/>
  <c r="E3594" i="7"/>
  <c r="E2214" i="7"/>
  <c r="E1302" i="7"/>
  <c r="E2298" i="7"/>
  <c r="E3246" i="7"/>
  <c r="E3018" i="7"/>
  <c r="E2022" i="7"/>
  <c r="E3102" i="7"/>
  <c r="E726" i="7"/>
  <c r="E3426" i="7"/>
  <c r="E3606" i="7"/>
  <c r="E2202" i="7"/>
  <c r="E3414" i="7"/>
  <c r="E1122" i="7"/>
  <c r="E3834" i="7"/>
  <c r="E2250" i="7"/>
  <c r="E3030" i="7"/>
  <c r="E2490" i="7"/>
  <c r="E4638" i="7"/>
  <c r="E2862" i="7"/>
  <c r="E1170" i="7"/>
  <c r="E2046" i="7"/>
  <c r="E4818" i="7"/>
  <c r="E2466" i="7"/>
  <c r="E2922" i="7"/>
  <c r="E1650" i="7"/>
  <c r="E1842" i="7"/>
  <c r="E4770" i="7"/>
  <c r="E1086" i="7"/>
  <c r="E990" i="7"/>
  <c r="E4146" i="7"/>
  <c r="E2910" i="7"/>
  <c r="E4002" i="7"/>
  <c r="E4470" i="7"/>
  <c r="E1194" i="7"/>
  <c r="E1326" i="7"/>
  <c r="E1578" i="7"/>
  <c r="E2586" i="7"/>
  <c r="E1938" i="7"/>
  <c r="E1986" i="7"/>
  <c r="E3654" i="7"/>
  <c r="E4482" i="7"/>
  <c r="E2598" i="7"/>
  <c r="E4242" i="7"/>
  <c r="E2730" i="7"/>
  <c r="E2310" i="7"/>
  <c r="E3066" i="7"/>
  <c r="E2634" i="7"/>
  <c r="E3258" i="7"/>
  <c r="E4686" i="7"/>
  <c r="E2790" i="7"/>
  <c r="E3678" i="7"/>
  <c r="E1770" i="7"/>
  <c r="E4410" i="7"/>
  <c r="E2718" i="7"/>
  <c r="E894" i="7"/>
  <c r="E3174" i="7"/>
  <c r="E4398" i="7"/>
  <c r="E4326" i="7"/>
  <c r="E4062" i="7"/>
  <c r="E2010" i="7"/>
  <c r="E3918" i="7"/>
  <c r="E858" i="7"/>
  <c r="E4374" i="7"/>
  <c r="E2958" i="7"/>
  <c r="E1686" i="7"/>
  <c r="E4734" i="7"/>
  <c r="E786" i="7"/>
  <c r="E4962" i="7"/>
  <c r="E2358" i="7"/>
  <c r="E2694" i="7"/>
  <c r="E2970" i="7"/>
  <c r="E2994" i="7"/>
  <c r="E4554" i="7"/>
  <c r="E870" i="7"/>
  <c r="E1614" i="7"/>
  <c r="E1506" i="7"/>
  <c r="E1470" i="7"/>
  <c r="E3090" i="7"/>
  <c r="E3690" i="7"/>
  <c r="E4458" i="7"/>
  <c r="E714" i="7"/>
  <c r="E3126" i="7"/>
  <c r="E1314" i="7"/>
  <c r="E3846" i="7"/>
  <c r="E3378" i="7"/>
  <c r="E4230" i="7"/>
  <c r="E1722" i="7"/>
  <c r="E2526" i="7"/>
  <c r="E4782" i="7"/>
  <c r="E2514" i="7"/>
  <c r="E3198" i="7"/>
  <c r="E1974" i="7"/>
  <c r="E4998" i="7"/>
  <c r="E1914" i="7"/>
  <c r="E2874" i="7"/>
  <c r="E4290" i="7"/>
  <c r="E1602" i="7"/>
  <c r="E1290" i="7"/>
  <c r="E606" i="7"/>
  <c r="E1554" i="7"/>
  <c r="E1278" i="7"/>
  <c r="E2454" i="7"/>
  <c r="E1494" i="7"/>
  <c r="E3342" i="7"/>
  <c r="E3078" i="7"/>
  <c r="E3642" i="7"/>
  <c r="E4578" i="7"/>
  <c r="E2550" i="7"/>
  <c r="E2154" i="7"/>
  <c r="E882" i="7"/>
  <c r="E4218" i="7"/>
  <c r="E3630" i="7"/>
  <c r="E798" i="7"/>
  <c r="E4302" i="7"/>
  <c r="E594" i="7"/>
  <c r="E1026" i="7"/>
  <c r="E2262" i="7"/>
  <c r="E4494" i="7"/>
  <c r="E2094" i="7"/>
  <c r="E1830" i="7"/>
  <c r="E1338" i="7"/>
  <c r="E2802" i="7"/>
  <c r="E2238" i="7"/>
  <c r="E3534" i="7"/>
  <c r="E3882" i="7"/>
  <c r="E906" i="7"/>
  <c r="E642" i="7"/>
  <c r="E3930" i="7"/>
  <c r="E4650" i="7"/>
  <c r="E1818" i="7"/>
  <c r="E1902" i="7"/>
  <c r="E3822" i="7"/>
  <c r="E1746" i="7"/>
  <c r="E1098" i="7"/>
  <c r="E2742" i="7"/>
  <c r="E2418" i="7"/>
  <c r="E1530" i="7"/>
  <c r="E1638" i="7"/>
  <c r="E3702" i="7"/>
  <c r="E846" i="7"/>
  <c r="E3954" i="7"/>
  <c r="E1806" i="7"/>
  <c r="E4842" i="7"/>
  <c r="E4854" i="7"/>
  <c r="E4518" i="7"/>
  <c r="E930" i="7"/>
  <c r="E3786" i="7"/>
  <c r="E1998" i="7"/>
  <c r="E1926" i="7"/>
  <c r="E5070" i="7"/>
  <c r="E3726" i="7"/>
  <c r="E1794" i="7"/>
  <c r="E2178" i="7"/>
  <c r="E3222" i="7"/>
  <c r="E5082" i="7"/>
  <c r="E1590" i="7"/>
  <c r="E2826" i="7"/>
  <c r="E3294" i="7"/>
  <c r="E1374" i="7"/>
  <c r="E3558" i="7"/>
  <c r="E4530" i="7"/>
  <c r="E4434" i="7"/>
  <c r="E582" i="7"/>
  <c r="E4386" i="7"/>
  <c r="E2106" i="7"/>
  <c r="E3366" i="7"/>
  <c r="E2070" i="7"/>
  <c r="E2706" i="7"/>
  <c r="E474" i="7"/>
  <c r="E1110" i="7"/>
  <c r="E1866" i="7"/>
  <c r="E2442" i="7"/>
  <c r="E3582" i="7"/>
  <c r="E3462" i="7"/>
  <c r="E3474" i="7"/>
  <c r="E4446" i="7"/>
  <c r="E4674" i="7"/>
  <c r="E2562" i="7"/>
  <c r="E4542" i="7"/>
  <c r="E4710" i="7"/>
  <c r="E1002" i="7"/>
  <c r="E966" i="7"/>
  <c r="E5034" i="7"/>
  <c r="E2166" i="7"/>
  <c r="E4254" i="7"/>
  <c r="E1254" i="7"/>
  <c r="E3870" i="7"/>
  <c r="E3234" i="7"/>
  <c r="E2382" i="7"/>
  <c r="E3738" i="7"/>
  <c r="E2394" i="7"/>
  <c r="E2058" i="7"/>
  <c r="E2274" i="7"/>
  <c r="E1206" i="7"/>
  <c r="E2766" i="7"/>
  <c r="E3486" i="7"/>
  <c r="E2430" i="7"/>
  <c r="E534" i="7"/>
  <c r="E5058" i="7"/>
  <c r="E2658" i="7"/>
  <c r="E2610" i="7"/>
  <c r="F259" i="7"/>
  <c r="F379" i="7"/>
  <c r="E61" i="7"/>
  <c r="F62" i="7" s="1"/>
  <c r="E28" i="7"/>
  <c r="F29" i="7" s="1"/>
  <c r="F50" i="7"/>
  <c r="O49" i="7"/>
  <c r="P50" i="7" s="1"/>
  <c r="P40" i="7"/>
  <c r="E15" i="11" s="1"/>
  <c r="F15" i="11" s="1"/>
  <c r="AA13" i="1"/>
  <c r="AC13" i="1" s="1"/>
  <c r="O11" i="1"/>
  <c r="F134" i="7" l="1"/>
  <c r="F170" i="7"/>
  <c r="F110" i="7"/>
  <c r="F98" i="7"/>
  <c r="F187" i="7"/>
  <c r="O145" i="7"/>
  <c r="P146" i="7" s="1"/>
  <c r="F235" i="7"/>
  <c r="F74" i="7"/>
  <c r="O354" i="7"/>
  <c r="P355" i="7" s="1"/>
  <c r="O246" i="7"/>
  <c r="P247" i="7" s="1"/>
  <c r="O294" i="7"/>
  <c r="P295" i="7" s="1"/>
  <c r="F199" i="7"/>
  <c r="O462" i="7"/>
  <c r="P463" i="7" s="1"/>
  <c r="O222" i="7"/>
  <c r="P223" i="7" s="1"/>
  <c r="F367" i="7"/>
  <c r="O450" i="7"/>
  <c r="P451" i="7" s="1"/>
  <c r="O270" i="7"/>
  <c r="P271" i="7" s="1"/>
  <c r="F403" i="7"/>
  <c r="O342" i="7"/>
  <c r="P343" i="7" s="1"/>
  <c r="O306" i="7"/>
  <c r="P307" i="7" s="1"/>
  <c r="O414" i="7"/>
  <c r="P415" i="7" s="1"/>
  <c r="F427" i="7"/>
  <c r="O282" i="7"/>
  <c r="P283" i="7" s="1"/>
  <c r="F319" i="7"/>
  <c r="F211" i="7"/>
  <c r="O330" i="7"/>
  <c r="P331" i="7" s="1"/>
  <c r="O390" i="7"/>
  <c r="P391" i="7" s="1"/>
  <c r="O438" i="7"/>
  <c r="P439" i="7" s="1"/>
  <c r="O61" i="7"/>
  <c r="P62" i="7" s="1"/>
  <c r="O3366" i="7"/>
  <c r="P3367" i="7" s="1"/>
  <c r="F3367" i="7"/>
  <c r="F3295" i="7"/>
  <c r="O3294" i="7"/>
  <c r="P3295" i="7" s="1"/>
  <c r="O5070" i="7"/>
  <c r="P5071" i="7" s="1"/>
  <c r="F5071" i="7"/>
  <c r="F1807" i="7"/>
  <c r="O1806" i="7"/>
  <c r="P1807" i="7" s="1"/>
  <c r="F1099" i="7"/>
  <c r="O1098" i="7"/>
  <c r="P1099" i="7" s="1"/>
  <c r="F907" i="7"/>
  <c r="O906" i="7"/>
  <c r="P907" i="7" s="1"/>
  <c r="O4494" i="7"/>
  <c r="P4495" i="7" s="1"/>
  <c r="F4495" i="7"/>
  <c r="O882" i="7"/>
  <c r="P883" i="7" s="1"/>
  <c r="F883" i="7"/>
  <c r="F2455" i="7"/>
  <c r="O2454" i="7"/>
  <c r="P2455" i="7" s="1"/>
  <c r="F1915" i="7"/>
  <c r="O1914" i="7"/>
  <c r="P1915" i="7" s="1"/>
  <c r="O4230" i="7"/>
  <c r="P4231" i="7" s="1"/>
  <c r="F4231" i="7"/>
  <c r="O3090" i="7"/>
  <c r="P3091" i="7" s="1"/>
  <c r="F3091" i="7"/>
  <c r="O2694" i="7"/>
  <c r="P2695" i="7" s="1"/>
  <c r="F2695" i="7"/>
  <c r="F859" i="7"/>
  <c r="O858" i="7"/>
  <c r="P859" i="7" s="1"/>
  <c r="O2718" i="7"/>
  <c r="P2719" i="7" s="1"/>
  <c r="F2719" i="7"/>
  <c r="F3067" i="7"/>
  <c r="O3066" i="7"/>
  <c r="P3067" i="7" s="1"/>
  <c r="O1938" i="7"/>
  <c r="P1939" i="7" s="1"/>
  <c r="F1939" i="7"/>
  <c r="F4147" i="7"/>
  <c r="O4146" i="7"/>
  <c r="P4147" i="7" s="1"/>
  <c r="O4818" i="7"/>
  <c r="P4819" i="7" s="1"/>
  <c r="F4819" i="7"/>
  <c r="F3835" i="7"/>
  <c r="O3834" i="7"/>
  <c r="P3835" i="7" s="1"/>
  <c r="F2023" i="7"/>
  <c r="O2022" i="7"/>
  <c r="P2023" i="7" s="1"/>
  <c r="F1483" i="7"/>
  <c r="O1482" i="7"/>
  <c r="P1483" i="7" s="1"/>
  <c r="O3570" i="7"/>
  <c r="P3571" i="7" s="1"/>
  <c r="F3571" i="7"/>
  <c r="F3043" i="7"/>
  <c r="O3042" i="7"/>
  <c r="P3043" i="7" s="1"/>
  <c r="F1135" i="7"/>
  <c r="O1134" i="7"/>
  <c r="P1135" i="7" s="1"/>
  <c r="F4135" i="7"/>
  <c r="O4134" i="7"/>
  <c r="P4135" i="7" s="1"/>
  <c r="F3271" i="7"/>
  <c r="O3270" i="7"/>
  <c r="P3271" i="7" s="1"/>
  <c r="F823" i="7"/>
  <c r="O822" i="7"/>
  <c r="P823" i="7" s="1"/>
  <c r="F1663" i="7"/>
  <c r="O1662" i="7"/>
  <c r="P1663" i="7" s="1"/>
  <c r="F4507" i="7"/>
  <c r="O4506" i="7"/>
  <c r="P4507" i="7" s="1"/>
  <c r="F4615" i="7"/>
  <c r="O4614" i="7"/>
  <c r="P4615" i="7" s="1"/>
  <c r="O3210" i="7"/>
  <c r="P3211" i="7" s="1"/>
  <c r="F3211" i="7"/>
  <c r="F3499" i="7"/>
  <c r="O3498" i="7"/>
  <c r="P3499" i="7" s="1"/>
  <c r="O4194" i="7"/>
  <c r="P4195" i="7" s="1"/>
  <c r="F4195" i="7"/>
  <c r="O4110" i="7"/>
  <c r="P4111" i="7" s="1"/>
  <c r="F4111" i="7"/>
  <c r="O4926" i="7"/>
  <c r="P4927" i="7" s="1"/>
  <c r="F4927" i="7"/>
  <c r="F2539" i="7"/>
  <c r="O2538" i="7"/>
  <c r="P2539" i="7" s="1"/>
  <c r="O4206" i="7"/>
  <c r="P4207" i="7" s="1"/>
  <c r="F4207" i="7"/>
  <c r="F2851" i="7"/>
  <c r="O2850" i="7"/>
  <c r="P2851" i="7" s="1"/>
  <c r="F1963" i="7"/>
  <c r="O1962" i="7"/>
  <c r="P1963" i="7" s="1"/>
  <c r="F811" i="7"/>
  <c r="O810" i="7"/>
  <c r="P811" i="7" s="1"/>
  <c r="F523" i="7"/>
  <c r="O522" i="7"/>
  <c r="P523" i="7" s="1"/>
  <c r="O4086" i="7"/>
  <c r="P4087" i="7" s="1"/>
  <c r="F4087" i="7"/>
  <c r="O2082" i="7"/>
  <c r="P2083" i="7" s="1"/>
  <c r="F2083" i="7"/>
  <c r="F3739" i="7"/>
  <c r="O3738" i="7"/>
  <c r="P3739" i="7" s="1"/>
  <c r="F3463" i="7"/>
  <c r="O3462" i="7"/>
  <c r="P3463" i="7" s="1"/>
  <c r="F2431" i="7"/>
  <c r="O2430" i="7"/>
  <c r="P2431" i="7" s="1"/>
  <c r="F2383" i="7"/>
  <c r="O2382" i="7"/>
  <c r="P2383" i="7" s="1"/>
  <c r="F1003" i="7"/>
  <c r="O1002" i="7"/>
  <c r="P1003" i="7" s="1"/>
  <c r="O3582" i="7"/>
  <c r="P3583" i="7" s="1"/>
  <c r="F3583" i="7"/>
  <c r="F2107" i="7"/>
  <c r="O2106" i="7"/>
  <c r="P2107" i="7" s="1"/>
  <c r="O2826" i="7"/>
  <c r="P2827" i="7" s="1"/>
  <c r="F2827" i="7"/>
  <c r="F1927" i="7"/>
  <c r="O1926" i="7"/>
  <c r="P1927" i="7" s="1"/>
  <c r="O3954" i="7"/>
  <c r="P3955" i="7" s="1"/>
  <c r="F3955" i="7"/>
  <c r="F1747" i="7"/>
  <c r="O1746" i="7"/>
  <c r="P1747" i="7" s="1"/>
  <c r="F3883" i="7"/>
  <c r="O3882" i="7"/>
  <c r="P3883" i="7" s="1"/>
  <c r="F2263" i="7"/>
  <c r="O2262" i="7"/>
  <c r="P2263" i="7" s="1"/>
  <c r="O2154" i="7"/>
  <c r="P2155" i="7" s="1"/>
  <c r="F2155" i="7"/>
  <c r="F1279" i="7"/>
  <c r="O1278" i="7"/>
  <c r="P1279" i="7" s="1"/>
  <c r="O4998" i="7"/>
  <c r="P4999" i="7" s="1"/>
  <c r="F4999" i="7"/>
  <c r="O3378" i="7"/>
  <c r="P3379" i="7" s="1"/>
  <c r="F3379" i="7"/>
  <c r="F1471" i="7"/>
  <c r="O1470" i="7"/>
  <c r="P1471" i="7" s="1"/>
  <c r="F2359" i="7"/>
  <c r="O2358" i="7"/>
  <c r="P2359" i="7" s="1"/>
  <c r="O3918" i="7"/>
  <c r="P3919" i="7" s="1"/>
  <c r="F3919" i="7"/>
  <c r="F4411" i="7"/>
  <c r="O4410" i="7"/>
  <c r="P4411" i="7" s="1"/>
  <c r="F2311" i="7"/>
  <c r="O2310" i="7"/>
  <c r="P2311" i="7" s="1"/>
  <c r="F2587" i="7"/>
  <c r="O2586" i="7"/>
  <c r="P2587" i="7" s="1"/>
  <c r="O990" i="7"/>
  <c r="P991" i="7" s="1"/>
  <c r="F991" i="7"/>
  <c r="O2046" i="7"/>
  <c r="P2047" i="7" s="1"/>
  <c r="F2047" i="7"/>
  <c r="O1122" i="7"/>
  <c r="P1123" i="7" s="1"/>
  <c r="F1123" i="7"/>
  <c r="F3019" i="7"/>
  <c r="O3018" i="7"/>
  <c r="P3019" i="7" s="1"/>
  <c r="O3906" i="7"/>
  <c r="P3907" i="7" s="1"/>
  <c r="F3907" i="7"/>
  <c r="F4987" i="7"/>
  <c r="O4986" i="7"/>
  <c r="P4987" i="7" s="1"/>
  <c r="F1951" i="7"/>
  <c r="O1950" i="7"/>
  <c r="P1951" i="7" s="1"/>
  <c r="O1074" i="7"/>
  <c r="P1075" i="7" s="1"/>
  <c r="F1075" i="7"/>
  <c r="F547" i="7"/>
  <c r="O546" i="7"/>
  <c r="P547" i="7" s="1"/>
  <c r="F3355" i="7"/>
  <c r="O3354" i="7"/>
  <c r="P3355" i="7" s="1"/>
  <c r="O4866" i="7"/>
  <c r="P4867" i="7" s="1"/>
  <c r="F4867" i="7"/>
  <c r="F1159" i="7"/>
  <c r="O1158" i="7"/>
  <c r="P1159" i="7" s="1"/>
  <c r="O4158" i="7"/>
  <c r="P4159" i="7" s="1"/>
  <c r="F4159" i="7"/>
  <c r="F1675" i="7"/>
  <c r="O1674" i="7"/>
  <c r="P1675" i="7" s="1"/>
  <c r="O4566" i="7"/>
  <c r="P4567" i="7" s="1"/>
  <c r="F4567" i="7"/>
  <c r="O3714" i="7"/>
  <c r="P3715" i="7" s="1"/>
  <c r="F3715" i="7"/>
  <c r="F763" i="7"/>
  <c r="O762" i="7"/>
  <c r="P763" i="7" s="1"/>
  <c r="F751" i="7"/>
  <c r="O750" i="7"/>
  <c r="P751" i="7" s="1"/>
  <c r="O4878" i="7"/>
  <c r="P4879" i="7" s="1"/>
  <c r="F4879" i="7"/>
  <c r="F1147" i="7"/>
  <c r="O1146" i="7"/>
  <c r="P1147" i="7" s="1"/>
  <c r="O3510" i="7"/>
  <c r="P3511" i="7" s="1"/>
  <c r="F3511" i="7"/>
  <c r="F4939" i="7"/>
  <c r="O4938" i="7"/>
  <c r="P4939" i="7" s="1"/>
  <c r="O3306" i="7"/>
  <c r="P3307" i="7" s="1"/>
  <c r="F3307" i="7"/>
  <c r="F2683" i="7"/>
  <c r="O2682" i="7"/>
  <c r="P2683" i="7" s="1"/>
  <c r="F3751" i="7"/>
  <c r="O3750" i="7"/>
  <c r="P3751" i="7" s="1"/>
  <c r="O918" i="7"/>
  <c r="P919" i="7" s="1"/>
  <c r="F919" i="7"/>
  <c r="F3895" i="7"/>
  <c r="O3894" i="7"/>
  <c r="P3895" i="7" s="1"/>
  <c r="F3487" i="7"/>
  <c r="O3486" i="7"/>
  <c r="P3487" i="7" s="1"/>
  <c r="O3234" i="7"/>
  <c r="P3235" i="7" s="1"/>
  <c r="F3235" i="7"/>
  <c r="O4710" i="7"/>
  <c r="P4711" i="7" s="1"/>
  <c r="F4711" i="7"/>
  <c r="F2443" i="7"/>
  <c r="O2442" i="7"/>
  <c r="P2443" i="7" s="1"/>
  <c r="F4387" i="7"/>
  <c r="O4386" i="7"/>
  <c r="P4387" i="7" s="1"/>
  <c r="O1590" i="7"/>
  <c r="P1591" i="7" s="1"/>
  <c r="F1591" i="7"/>
  <c r="F1999" i="7"/>
  <c r="O1998" i="7"/>
  <c r="P1999" i="7" s="1"/>
  <c r="F847" i="7"/>
  <c r="O846" i="7"/>
  <c r="P847" i="7" s="1"/>
  <c r="F3823" i="7"/>
  <c r="O3822" i="7"/>
  <c r="P3823" i="7" s="1"/>
  <c r="F3535" i="7"/>
  <c r="O3534" i="7"/>
  <c r="P3535" i="7" s="1"/>
  <c r="O1026" i="7"/>
  <c r="P1027" i="7" s="1"/>
  <c r="F1027" i="7"/>
  <c r="O2550" i="7"/>
  <c r="P2551" i="7" s="1"/>
  <c r="F2551" i="7"/>
  <c r="O1554" i="7"/>
  <c r="P1555" i="7" s="1"/>
  <c r="F1555" i="7"/>
  <c r="O1974" i="7"/>
  <c r="P1975" i="7" s="1"/>
  <c r="F1975" i="7"/>
  <c r="O3846" i="7"/>
  <c r="P3847" i="7" s="1"/>
  <c r="F3847" i="7"/>
  <c r="O1506" i="7"/>
  <c r="P1507" i="7" s="1"/>
  <c r="F1507" i="7"/>
  <c r="O4962" i="7"/>
  <c r="P4963" i="7" s="1"/>
  <c r="F4963" i="7"/>
  <c r="F2011" i="7"/>
  <c r="O2010" i="7"/>
  <c r="P2011" i="7" s="1"/>
  <c r="O1770" i="7"/>
  <c r="P1771" i="7" s="1"/>
  <c r="F1771" i="7"/>
  <c r="F2731" i="7"/>
  <c r="O2730" i="7"/>
  <c r="P2731" i="7" s="1"/>
  <c r="F1579" i="7"/>
  <c r="O1578" i="7"/>
  <c r="P1579" i="7" s="1"/>
  <c r="F1087" i="7"/>
  <c r="O1086" i="7"/>
  <c r="P1087" i="7" s="1"/>
  <c r="F1171" i="7"/>
  <c r="O1170" i="7"/>
  <c r="P1171" i="7" s="1"/>
  <c r="O3414" i="7"/>
  <c r="P3415" i="7" s="1"/>
  <c r="F3415" i="7"/>
  <c r="F3247" i="7"/>
  <c r="O3246" i="7"/>
  <c r="P3247" i="7" s="1"/>
  <c r="F487" i="7"/>
  <c r="O486" i="7"/>
  <c r="P487" i="7" s="1"/>
  <c r="F3811" i="7"/>
  <c r="O3810" i="7"/>
  <c r="P3811" i="7" s="1"/>
  <c r="F1039" i="7"/>
  <c r="O1038" i="7"/>
  <c r="P1039" i="7" s="1"/>
  <c r="O1266" i="7"/>
  <c r="P1267" i="7" s="1"/>
  <c r="F1267" i="7"/>
  <c r="O2814" i="7"/>
  <c r="P2815" i="7" s="1"/>
  <c r="F2815" i="7"/>
  <c r="F739" i="7"/>
  <c r="O738" i="7"/>
  <c r="P739" i="7" s="1"/>
  <c r="F3403" i="7"/>
  <c r="O3402" i="7"/>
  <c r="P3403" i="7" s="1"/>
  <c r="O4350" i="7"/>
  <c r="P4351" i="7" s="1"/>
  <c r="F4351" i="7"/>
  <c r="O2334" i="7"/>
  <c r="P2335" i="7" s="1"/>
  <c r="F2335" i="7"/>
  <c r="F1759" i="7"/>
  <c r="O1758" i="7"/>
  <c r="P1759" i="7" s="1"/>
  <c r="F1435" i="7"/>
  <c r="O1434" i="7"/>
  <c r="P1435" i="7" s="1"/>
  <c r="O1890" i="7"/>
  <c r="P1891" i="7" s="1"/>
  <c r="F1891" i="7"/>
  <c r="O2886" i="7"/>
  <c r="P2887" i="7" s="1"/>
  <c r="F2887" i="7"/>
  <c r="O510" i="7"/>
  <c r="P511" i="7" s="1"/>
  <c r="F511" i="7"/>
  <c r="F1243" i="7"/>
  <c r="O1242" i="7"/>
  <c r="P1243" i="7" s="1"/>
  <c r="F1387" i="7"/>
  <c r="O1386" i="7"/>
  <c r="P1387" i="7" s="1"/>
  <c r="O3990" i="7"/>
  <c r="P3991" i="7" s="1"/>
  <c r="F3991" i="7"/>
  <c r="F835" i="7"/>
  <c r="O834" i="7"/>
  <c r="P835" i="7" s="1"/>
  <c r="F3115" i="7"/>
  <c r="O3114" i="7"/>
  <c r="P3115" i="7" s="1"/>
  <c r="O4806" i="7"/>
  <c r="P4807" i="7" s="1"/>
  <c r="F4807" i="7"/>
  <c r="O2370" i="7"/>
  <c r="P2371" i="7" s="1"/>
  <c r="F2371" i="7"/>
  <c r="F619" i="7"/>
  <c r="O618" i="7"/>
  <c r="P619" i="7" s="1"/>
  <c r="F1231" i="7"/>
  <c r="O1230" i="7"/>
  <c r="P1231" i="7" s="1"/>
  <c r="O2766" i="7"/>
  <c r="P2767" i="7" s="1"/>
  <c r="F2767" i="7"/>
  <c r="F3871" i="7"/>
  <c r="O3870" i="7"/>
  <c r="P3871" i="7" s="1"/>
  <c r="F4543" i="7"/>
  <c r="O4542" i="7"/>
  <c r="P4543" i="7" s="1"/>
  <c r="F1867" i="7"/>
  <c r="O1866" i="7"/>
  <c r="P1867" i="7" s="1"/>
  <c r="O582" i="7"/>
  <c r="P583" i="7" s="1"/>
  <c r="F583" i="7"/>
  <c r="F5083" i="7"/>
  <c r="O5082" i="7"/>
  <c r="P5083" i="7" s="1"/>
  <c r="F3787" i="7"/>
  <c r="O3786" i="7"/>
  <c r="P3787" i="7" s="1"/>
  <c r="O3702" i="7"/>
  <c r="P3703" i="7" s="1"/>
  <c r="F3703" i="7"/>
  <c r="F1903" i="7"/>
  <c r="O1902" i="7"/>
  <c r="P1903" i="7" s="1"/>
  <c r="F2239" i="7"/>
  <c r="O2238" i="7"/>
  <c r="P2239" i="7" s="1"/>
  <c r="O594" i="7"/>
  <c r="P595" i="7" s="1"/>
  <c r="F595" i="7"/>
  <c r="O4578" i="7"/>
  <c r="P4579" i="7" s="1"/>
  <c r="F4579" i="7"/>
  <c r="F607" i="7"/>
  <c r="O606" i="7"/>
  <c r="P607" i="7" s="1"/>
  <c r="F3199" i="7"/>
  <c r="O3198" i="7"/>
  <c r="P3199" i="7" s="1"/>
  <c r="F1315" i="7"/>
  <c r="O1314" i="7"/>
  <c r="P1315" i="7" s="1"/>
  <c r="F1615" i="7"/>
  <c r="O1614" i="7"/>
  <c r="P1615" i="7" s="1"/>
  <c r="O786" i="7"/>
  <c r="P787" i="7" s="1"/>
  <c r="F787" i="7"/>
  <c r="F4063" i="7"/>
  <c r="O4062" i="7"/>
  <c r="P4063" i="7" s="1"/>
  <c r="F3679" i="7"/>
  <c r="O3678" i="7"/>
  <c r="P3679" i="7" s="1"/>
  <c r="O4242" i="7"/>
  <c r="P4243" i="7" s="1"/>
  <c r="F4243" i="7"/>
  <c r="O1326" i="7"/>
  <c r="P1327" i="7" s="1"/>
  <c r="F1327" i="7"/>
  <c r="F4771" i="7"/>
  <c r="O4770" i="7"/>
  <c r="P4771" i="7" s="1"/>
  <c r="F2863" i="7"/>
  <c r="O2862" i="7"/>
  <c r="P2863" i="7" s="1"/>
  <c r="F2203" i="7"/>
  <c r="O2202" i="7"/>
  <c r="P2203" i="7" s="1"/>
  <c r="F2299" i="7"/>
  <c r="O2298" i="7"/>
  <c r="P2299" i="7" s="1"/>
  <c r="F2191" i="7"/>
  <c r="O2190" i="7"/>
  <c r="P2191" i="7" s="1"/>
  <c r="F3391" i="7"/>
  <c r="O3390" i="7"/>
  <c r="P3391" i="7" s="1"/>
  <c r="F2287" i="7"/>
  <c r="O2286" i="7"/>
  <c r="P2287" i="7" s="1"/>
  <c r="F3547" i="7"/>
  <c r="O3546" i="7"/>
  <c r="P3547" i="7" s="1"/>
  <c r="O1458" i="7"/>
  <c r="P1459" i="7" s="1"/>
  <c r="F1459" i="7"/>
  <c r="F3331" i="7"/>
  <c r="O3330" i="7"/>
  <c r="P3331" i="7" s="1"/>
  <c r="F2983" i="7"/>
  <c r="O2982" i="7"/>
  <c r="P2983" i="7" s="1"/>
  <c r="O3054" i="7"/>
  <c r="P3055" i="7" s="1"/>
  <c r="F3055" i="7"/>
  <c r="O1350" i="7"/>
  <c r="P1351" i="7" s="1"/>
  <c r="F1351" i="7"/>
  <c r="O4914" i="7"/>
  <c r="P4915" i="7" s="1"/>
  <c r="F4915" i="7"/>
  <c r="F3775" i="7"/>
  <c r="O3774" i="7"/>
  <c r="P3775" i="7" s="1"/>
  <c r="F5023" i="7"/>
  <c r="O5022" i="7"/>
  <c r="P5023" i="7" s="1"/>
  <c r="O2574" i="7"/>
  <c r="P2575" i="7" s="1"/>
  <c r="F2575" i="7"/>
  <c r="F571" i="7"/>
  <c r="O570" i="7"/>
  <c r="P571" i="7" s="1"/>
  <c r="F4951" i="7"/>
  <c r="O4950" i="7"/>
  <c r="P4951" i="7" s="1"/>
  <c r="O2130" i="7"/>
  <c r="P2131" i="7" s="1"/>
  <c r="F2131" i="7"/>
  <c r="O4902" i="7"/>
  <c r="P4903" i="7" s="1"/>
  <c r="F4903" i="7"/>
  <c r="O4182" i="7"/>
  <c r="P4183" i="7" s="1"/>
  <c r="F4183" i="7"/>
  <c r="F3979" i="7"/>
  <c r="O3978" i="7"/>
  <c r="P3979" i="7" s="1"/>
  <c r="F3943" i="7"/>
  <c r="O3942" i="7"/>
  <c r="P3943" i="7" s="1"/>
  <c r="F1063" i="7"/>
  <c r="O1062" i="7"/>
  <c r="P1063" i="7" s="1"/>
  <c r="O4794" i="7"/>
  <c r="P4795" i="7" s="1"/>
  <c r="F4795" i="7"/>
  <c r="O3162" i="7"/>
  <c r="P3163" i="7" s="1"/>
  <c r="F3163" i="7"/>
  <c r="F1207" i="7"/>
  <c r="O1206" i="7"/>
  <c r="P1207" i="7" s="1"/>
  <c r="F1255" i="7"/>
  <c r="O1254" i="7"/>
  <c r="P1255" i="7" s="1"/>
  <c r="F2563" i="7"/>
  <c r="O2562" i="7"/>
  <c r="P2563" i="7" s="1"/>
  <c r="F1111" i="7"/>
  <c r="O1110" i="7"/>
  <c r="P1111" i="7" s="1"/>
  <c r="F4435" i="7"/>
  <c r="O4434" i="7"/>
  <c r="P4435" i="7" s="1"/>
  <c r="O3222" i="7"/>
  <c r="P3223" i="7" s="1"/>
  <c r="F3223" i="7"/>
  <c r="F931" i="7"/>
  <c r="O930" i="7"/>
  <c r="P931" i="7" s="1"/>
  <c r="O1638" i="7"/>
  <c r="P1639" i="7" s="1"/>
  <c r="F1639" i="7"/>
  <c r="F1819" i="7"/>
  <c r="O1818" i="7"/>
  <c r="P1819" i="7" s="1"/>
  <c r="F2803" i="7"/>
  <c r="O2802" i="7"/>
  <c r="P2803" i="7" s="1"/>
  <c r="O4302" i="7"/>
  <c r="P4303" i="7" s="1"/>
  <c r="F4303" i="7"/>
  <c r="F3643" i="7"/>
  <c r="O3642" i="7"/>
  <c r="P3643" i="7" s="1"/>
  <c r="F1291" i="7"/>
  <c r="O1290" i="7"/>
  <c r="P1291" i="7" s="1"/>
  <c r="F2515" i="7"/>
  <c r="O2514" i="7"/>
  <c r="P2515" i="7" s="1"/>
  <c r="O3126" i="7"/>
  <c r="P3127" i="7" s="1"/>
  <c r="F3127" i="7"/>
  <c r="O870" i="7"/>
  <c r="P871" i="7" s="1"/>
  <c r="F871" i="7"/>
  <c r="F4735" i="7"/>
  <c r="O4734" i="7"/>
  <c r="P4735" i="7" s="1"/>
  <c r="O4326" i="7"/>
  <c r="P4327" i="7" s="1"/>
  <c r="F4327" i="7"/>
  <c r="F2791" i="7"/>
  <c r="O2790" i="7"/>
  <c r="P2791" i="7" s="1"/>
  <c r="O2598" i="7"/>
  <c r="P2599" i="7" s="1"/>
  <c r="F2599" i="7"/>
  <c r="O1194" i="7"/>
  <c r="P1195" i="7" s="1"/>
  <c r="F1195" i="7"/>
  <c r="O1842" i="7"/>
  <c r="P1843" i="7" s="1"/>
  <c r="F1843" i="7"/>
  <c r="F4639" i="7"/>
  <c r="O4638" i="7"/>
  <c r="P4639" i="7" s="1"/>
  <c r="O3606" i="7"/>
  <c r="P3607" i="7" s="1"/>
  <c r="F3607" i="7"/>
  <c r="F1303" i="7"/>
  <c r="O1302" i="7"/>
  <c r="P1303" i="7" s="1"/>
  <c r="O4626" i="7"/>
  <c r="P4627" i="7" s="1"/>
  <c r="F4627" i="7"/>
  <c r="F2479" i="7"/>
  <c r="O2478" i="7"/>
  <c r="P2479" i="7" s="1"/>
  <c r="F1711" i="7"/>
  <c r="O1710" i="7"/>
  <c r="P1711" i="7" s="1"/>
  <c r="O4422" i="7"/>
  <c r="P4423" i="7" s="1"/>
  <c r="F4423" i="7"/>
  <c r="O3006" i="7"/>
  <c r="P3007" i="7" s="1"/>
  <c r="F3007" i="7"/>
  <c r="F3799" i="7"/>
  <c r="O3798" i="7"/>
  <c r="P3799" i="7" s="1"/>
  <c r="F4339" i="7"/>
  <c r="O4338" i="7"/>
  <c r="P4339" i="7" s="1"/>
  <c r="F703" i="7"/>
  <c r="O702" i="7"/>
  <c r="P703" i="7" s="1"/>
  <c r="F3967" i="7"/>
  <c r="O3966" i="7"/>
  <c r="P3967" i="7" s="1"/>
  <c r="F1015" i="7"/>
  <c r="O1014" i="7"/>
  <c r="P1015" i="7" s="1"/>
  <c r="F499" i="7"/>
  <c r="O498" i="7"/>
  <c r="P499" i="7" s="1"/>
  <c r="O3618" i="7"/>
  <c r="P3619" i="7" s="1"/>
  <c r="F3619" i="7"/>
  <c r="F2407" i="7"/>
  <c r="O2406" i="7"/>
  <c r="P2407" i="7" s="1"/>
  <c r="O1698" i="7"/>
  <c r="P1699" i="7" s="1"/>
  <c r="F1699" i="7"/>
  <c r="F955" i="7"/>
  <c r="O954" i="7"/>
  <c r="P955" i="7" s="1"/>
  <c r="O1734" i="7"/>
  <c r="P1735" i="7" s="1"/>
  <c r="F1735" i="7"/>
  <c r="O1362" i="7"/>
  <c r="P1363" i="7" s="1"/>
  <c r="F1363" i="7"/>
  <c r="O2670" i="7"/>
  <c r="P2671" i="7" s="1"/>
  <c r="F2671" i="7"/>
  <c r="F1567" i="7"/>
  <c r="O1566" i="7"/>
  <c r="P1567" i="7" s="1"/>
  <c r="O1422" i="7"/>
  <c r="P1423" i="7" s="1"/>
  <c r="F1423" i="7"/>
  <c r="O2646" i="7"/>
  <c r="P2647" i="7" s="1"/>
  <c r="F2647" i="7"/>
  <c r="O1518" i="7"/>
  <c r="P1519" i="7" s="1"/>
  <c r="F1519" i="7"/>
  <c r="O654" i="7"/>
  <c r="P655" i="7" s="1"/>
  <c r="F655" i="7"/>
  <c r="F2611" i="7"/>
  <c r="O2610" i="7"/>
  <c r="P2611" i="7" s="1"/>
  <c r="F2275" i="7"/>
  <c r="O2274" i="7"/>
  <c r="P2275" i="7" s="1"/>
  <c r="O4254" i="7"/>
  <c r="P4255" i="7" s="1"/>
  <c r="F4255" i="7"/>
  <c r="O4674" i="7"/>
  <c r="P4675" i="7" s="1"/>
  <c r="F4675" i="7"/>
  <c r="F475" i="7"/>
  <c r="O474" i="7"/>
  <c r="P475" i="7" s="1"/>
  <c r="O4530" i="7"/>
  <c r="P4531" i="7" s="1"/>
  <c r="F4531" i="7"/>
  <c r="O2178" i="7"/>
  <c r="P2179" i="7" s="1"/>
  <c r="F2179" i="7"/>
  <c r="O4518" i="7"/>
  <c r="P4519" i="7" s="1"/>
  <c r="F4519" i="7"/>
  <c r="F1531" i="7"/>
  <c r="O1530" i="7"/>
  <c r="P1531" i="7" s="1"/>
  <c r="F4651" i="7"/>
  <c r="O4650" i="7"/>
  <c r="P4651" i="7" s="1"/>
  <c r="F1339" i="7"/>
  <c r="O1338" i="7"/>
  <c r="P1339" i="7" s="1"/>
  <c r="F799" i="7"/>
  <c r="O798" i="7"/>
  <c r="P799" i="7" s="1"/>
  <c r="O3078" i="7"/>
  <c r="P3079" i="7" s="1"/>
  <c r="F3079" i="7"/>
  <c r="F1603" i="7"/>
  <c r="O1602" i="7"/>
  <c r="P1603" i="7" s="1"/>
  <c r="F4783" i="7"/>
  <c r="O4782" i="7"/>
  <c r="P4783" i="7" s="1"/>
  <c r="F715" i="7"/>
  <c r="O714" i="7"/>
  <c r="P715" i="7" s="1"/>
  <c r="F4555" i="7"/>
  <c r="O4554" i="7"/>
  <c r="P4555" i="7" s="1"/>
  <c r="O1686" i="7"/>
  <c r="P1687" i="7" s="1"/>
  <c r="F1687" i="7"/>
  <c r="O4398" i="7"/>
  <c r="P4399" i="7" s="1"/>
  <c r="F4399" i="7"/>
  <c r="F4687" i="7"/>
  <c r="O4686" i="7"/>
  <c r="P4687" i="7" s="1"/>
  <c r="F4483" i="7"/>
  <c r="O4482" i="7"/>
  <c r="P4483" i="7" s="1"/>
  <c r="O4470" i="7"/>
  <c r="P4471" i="7" s="1"/>
  <c r="F4471" i="7"/>
  <c r="F1651" i="7"/>
  <c r="O1650" i="7"/>
  <c r="P1651" i="7" s="1"/>
  <c r="F2491" i="7"/>
  <c r="O2490" i="7"/>
  <c r="P2491" i="7" s="1"/>
  <c r="O3426" i="7"/>
  <c r="P3427" i="7" s="1"/>
  <c r="F3427" i="7"/>
  <c r="F2215" i="7"/>
  <c r="O2214" i="7"/>
  <c r="P2215" i="7" s="1"/>
  <c r="F4075" i="7"/>
  <c r="O4074" i="7"/>
  <c r="P4075" i="7" s="1"/>
  <c r="O3186" i="7"/>
  <c r="P3187" i="7" s="1"/>
  <c r="F3187" i="7"/>
  <c r="F3451" i="7"/>
  <c r="O3450" i="7"/>
  <c r="P3451" i="7" s="1"/>
  <c r="O3282" i="7"/>
  <c r="P3283" i="7" s="1"/>
  <c r="F3283" i="7"/>
  <c r="F1051" i="7"/>
  <c r="O1050" i="7"/>
  <c r="P1051" i="7" s="1"/>
  <c r="O4278" i="7"/>
  <c r="P4279" i="7" s="1"/>
  <c r="F4279" i="7"/>
  <c r="O630" i="7"/>
  <c r="P631" i="7" s="1"/>
  <c r="F631" i="7"/>
  <c r="F2143" i="7"/>
  <c r="O2142" i="7"/>
  <c r="P2143" i="7" s="1"/>
  <c r="F1627" i="7"/>
  <c r="O1626" i="7"/>
  <c r="P1627" i="7" s="1"/>
  <c r="O1218" i="7"/>
  <c r="P1219" i="7" s="1"/>
  <c r="F1219" i="7"/>
  <c r="O5046" i="7"/>
  <c r="P5047" i="7" s="1"/>
  <c r="F5047" i="7"/>
  <c r="F2899" i="7"/>
  <c r="O2898" i="7"/>
  <c r="P2899" i="7" s="1"/>
  <c r="O3438" i="7"/>
  <c r="P3439" i="7" s="1"/>
  <c r="F3439" i="7"/>
  <c r="O774" i="7"/>
  <c r="P775" i="7" s="1"/>
  <c r="F775" i="7"/>
  <c r="F4831" i="7"/>
  <c r="O4830" i="7"/>
  <c r="P4831" i="7" s="1"/>
  <c r="O2754" i="7"/>
  <c r="P2755" i="7" s="1"/>
  <c r="F2755" i="7"/>
  <c r="F2779" i="7"/>
  <c r="O2778" i="7"/>
  <c r="P2779" i="7" s="1"/>
  <c r="F1183" i="7"/>
  <c r="O1182" i="7"/>
  <c r="P1183" i="7" s="1"/>
  <c r="O3318" i="7"/>
  <c r="P3319" i="7" s="1"/>
  <c r="F3319" i="7"/>
  <c r="O1542" i="7"/>
  <c r="P1543" i="7" s="1"/>
  <c r="F1543" i="7"/>
  <c r="O3522" i="7"/>
  <c r="P3523" i="7" s="1"/>
  <c r="F3523" i="7"/>
  <c r="F943" i="7"/>
  <c r="O942" i="7"/>
  <c r="P943" i="7" s="1"/>
  <c r="F4027" i="7"/>
  <c r="O4026" i="7"/>
  <c r="P4027" i="7" s="1"/>
  <c r="F535" i="7"/>
  <c r="O534" i="7"/>
  <c r="P535" i="7" s="1"/>
  <c r="O966" i="7"/>
  <c r="P967" i="7" s="1"/>
  <c r="F967" i="7"/>
  <c r="F2659" i="7"/>
  <c r="O2658" i="7"/>
  <c r="P2659" i="7" s="1"/>
  <c r="O2058" i="7"/>
  <c r="P2059" i="7" s="1"/>
  <c r="F2059" i="7"/>
  <c r="F2167" i="7"/>
  <c r="O2166" i="7"/>
  <c r="P2167" i="7" s="1"/>
  <c r="O4446" i="7"/>
  <c r="P4447" i="7" s="1"/>
  <c r="F4447" i="7"/>
  <c r="F2707" i="7"/>
  <c r="O2706" i="7"/>
  <c r="P2707" i="7" s="1"/>
  <c r="O3558" i="7"/>
  <c r="P3559" i="7" s="1"/>
  <c r="F3559" i="7"/>
  <c r="O1794" i="7"/>
  <c r="P1795" i="7" s="1"/>
  <c r="F1795" i="7"/>
  <c r="O4854" i="7"/>
  <c r="P4855" i="7" s="1"/>
  <c r="F4855" i="7"/>
  <c r="O2418" i="7"/>
  <c r="P2419" i="7" s="1"/>
  <c r="F2419" i="7"/>
  <c r="F3931" i="7"/>
  <c r="O3930" i="7"/>
  <c r="P3931" i="7" s="1"/>
  <c r="O1830" i="7"/>
  <c r="P1831" i="7" s="1"/>
  <c r="F1831" i="7"/>
  <c r="O3630" i="7"/>
  <c r="P3631" i="7" s="1"/>
  <c r="F3631" i="7"/>
  <c r="F3343" i="7"/>
  <c r="O3342" i="7"/>
  <c r="P3343" i="7" s="1"/>
  <c r="F4291" i="7"/>
  <c r="O4290" i="7"/>
  <c r="P4291" i="7" s="1"/>
  <c r="O2526" i="7"/>
  <c r="P2527" i="7" s="1"/>
  <c r="F2527" i="7"/>
  <c r="O4458" i="7"/>
  <c r="P4459" i="7" s="1"/>
  <c r="F4459" i="7"/>
  <c r="F2995" i="7"/>
  <c r="O2994" i="7"/>
  <c r="P2995" i="7" s="1"/>
  <c r="O2958" i="7"/>
  <c r="P2959" i="7" s="1"/>
  <c r="F2959" i="7"/>
  <c r="O3174" i="7"/>
  <c r="P3175" i="7" s="1"/>
  <c r="F3175" i="7"/>
  <c r="O3258" i="7"/>
  <c r="P3259" i="7" s="1"/>
  <c r="F3259" i="7"/>
  <c r="O3654" i="7"/>
  <c r="P3655" i="7" s="1"/>
  <c r="F3655" i="7"/>
  <c r="F4003" i="7"/>
  <c r="O4002" i="7"/>
  <c r="P4003" i="7" s="1"/>
  <c r="F2923" i="7"/>
  <c r="O2922" i="7"/>
  <c r="P2923" i="7" s="1"/>
  <c r="F3031" i="7"/>
  <c r="O3030" i="7"/>
  <c r="P3031" i="7" s="1"/>
  <c r="O726" i="7"/>
  <c r="P727" i="7" s="1"/>
  <c r="F727" i="7"/>
  <c r="F3595" i="7"/>
  <c r="O3594" i="7"/>
  <c r="P3595" i="7" s="1"/>
  <c r="F2035" i="7"/>
  <c r="O2034" i="7"/>
  <c r="P2035" i="7" s="1"/>
  <c r="O2838" i="7"/>
  <c r="P2839" i="7" s="1"/>
  <c r="F2839" i="7"/>
  <c r="F979" i="7"/>
  <c r="O978" i="7"/>
  <c r="P979" i="7" s="1"/>
  <c r="F4759" i="7"/>
  <c r="O4758" i="7"/>
  <c r="P4759" i="7" s="1"/>
  <c r="O5010" i="7"/>
  <c r="P5011" i="7" s="1"/>
  <c r="F5011" i="7"/>
  <c r="F4267" i="7"/>
  <c r="O4266" i="7"/>
  <c r="P4267" i="7" s="1"/>
  <c r="F1447" i="7"/>
  <c r="O1446" i="7"/>
  <c r="P1447" i="7" s="1"/>
  <c r="F4051" i="7"/>
  <c r="O4050" i="7"/>
  <c r="P4051" i="7" s="1"/>
  <c r="O3666" i="7"/>
  <c r="P3667" i="7" s="1"/>
  <c r="F3667" i="7"/>
  <c r="F4891" i="7"/>
  <c r="O4890" i="7"/>
  <c r="P4891" i="7" s="1"/>
  <c r="O1398" i="7"/>
  <c r="P1399" i="7" s="1"/>
  <c r="F1399" i="7"/>
  <c r="F4699" i="7"/>
  <c r="O4698" i="7"/>
  <c r="P4699" i="7" s="1"/>
  <c r="F4603" i="7"/>
  <c r="O4602" i="7"/>
  <c r="P4603" i="7" s="1"/>
  <c r="F4123" i="7"/>
  <c r="O4122" i="7"/>
  <c r="P4123" i="7" s="1"/>
  <c r="F4747" i="7"/>
  <c r="O4746" i="7"/>
  <c r="P4747" i="7" s="1"/>
  <c r="O4038" i="7"/>
  <c r="P4039" i="7" s="1"/>
  <c r="F4039" i="7"/>
  <c r="O4098" i="7"/>
  <c r="P4099" i="7" s="1"/>
  <c r="F4099" i="7"/>
  <c r="F2347" i="7"/>
  <c r="O2346" i="7"/>
  <c r="P2347" i="7" s="1"/>
  <c r="O3150" i="7"/>
  <c r="P3151" i="7" s="1"/>
  <c r="F3151" i="7"/>
  <c r="O2118" i="7"/>
  <c r="P2119" i="7" s="1"/>
  <c r="F2119" i="7"/>
  <c r="F1855" i="7"/>
  <c r="O1854" i="7"/>
  <c r="P1855" i="7" s="1"/>
  <c r="O2322" i="7"/>
  <c r="P2323" i="7" s="1"/>
  <c r="F2323" i="7"/>
  <c r="O5058" i="7"/>
  <c r="P5059" i="7" s="1"/>
  <c r="F5059" i="7"/>
  <c r="F2395" i="7"/>
  <c r="O2394" i="7"/>
  <c r="P2395" i="7" s="1"/>
  <c r="F5035" i="7"/>
  <c r="O5034" i="7"/>
  <c r="P5035" i="7" s="1"/>
  <c r="O3474" i="7"/>
  <c r="P3475" i="7" s="1"/>
  <c r="F3475" i="7"/>
  <c r="F2071" i="7"/>
  <c r="O2070" i="7"/>
  <c r="P2071" i="7" s="1"/>
  <c r="O1374" i="7"/>
  <c r="P1375" i="7" s="1"/>
  <c r="F1375" i="7"/>
  <c r="F3727" i="7"/>
  <c r="O3726" i="7"/>
  <c r="P3727" i="7" s="1"/>
  <c r="F4843" i="7"/>
  <c r="O4842" i="7"/>
  <c r="P4843" i="7" s="1"/>
  <c r="O2742" i="7"/>
  <c r="P2743" i="7" s="1"/>
  <c r="F2743" i="7"/>
  <c r="F643" i="7"/>
  <c r="O642" i="7"/>
  <c r="P643" i="7" s="1"/>
  <c r="F2095" i="7"/>
  <c r="O2094" i="7"/>
  <c r="P2095" i="7" s="1"/>
  <c r="O4218" i="7"/>
  <c r="P4219" i="7" s="1"/>
  <c r="F4219" i="7"/>
  <c r="O1494" i="7"/>
  <c r="P1495" i="7" s="1"/>
  <c r="F1495" i="7"/>
  <c r="O2874" i="7"/>
  <c r="P2875" i="7" s="1"/>
  <c r="F2875" i="7"/>
  <c r="O1722" i="7"/>
  <c r="P1723" i="7" s="1"/>
  <c r="F1723" i="7"/>
  <c r="F3691" i="7"/>
  <c r="O3690" i="7"/>
  <c r="P3691" i="7" s="1"/>
  <c r="F2971" i="7"/>
  <c r="O2970" i="7"/>
  <c r="P2971" i="7" s="1"/>
  <c r="O4374" i="7"/>
  <c r="P4375" i="7" s="1"/>
  <c r="F4375" i="7"/>
  <c r="O894" i="7"/>
  <c r="P895" i="7" s="1"/>
  <c r="F895" i="7"/>
  <c r="O2634" i="7"/>
  <c r="P2635" i="7" s="1"/>
  <c r="F2635" i="7"/>
  <c r="O1986" i="7"/>
  <c r="P1987" i="7" s="1"/>
  <c r="F1987" i="7"/>
  <c r="F2911" i="7"/>
  <c r="O2910" i="7"/>
  <c r="P2911" i="7" s="1"/>
  <c r="O2466" i="7"/>
  <c r="P2467" i="7" s="1"/>
  <c r="F2467" i="7"/>
  <c r="F2251" i="7"/>
  <c r="O2250" i="7"/>
  <c r="P2251" i="7" s="1"/>
  <c r="O3102" i="7"/>
  <c r="P3103" i="7" s="1"/>
  <c r="F3103" i="7"/>
  <c r="F667" i="7"/>
  <c r="O666" i="7"/>
  <c r="P667" i="7" s="1"/>
  <c r="F3763" i="7"/>
  <c r="O3762" i="7"/>
  <c r="P3763" i="7" s="1"/>
  <c r="O1410" i="7"/>
  <c r="P1411" i="7" s="1"/>
  <c r="F1411" i="7"/>
  <c r="F4591" i="7"/>
  <c r="O4590" i="7"/>
  <c r="P4591" i="7" s="1"/>
  <c r="O2622" i="7"/>
  <c r="P2623" i="7" s="1"/>
  <c r="F2623" i="7"/>
  <c r="O2226" i="7"/>
  <c r="P2227" i="7" s="1"/>
  <c r="F2227" i="7"/>
  <c r="F4363" i="7"/>
  <c r="O4362" i="7"/>
  <c r="P4363" i="7" s="1"/>
  <c r="F4171" i="7"/>
  <c r="O4170" i="7"/>
  <c r="P4171" i="7" s="1"/>
  <c r="O4974" i="7"/>
  <c r="P4975" i="7" s="1"/>
  <c r="F4975" i="7"/>
  <c r="F559" i="7"/>
  <c r="O558" i="7"/>
  <c r="P559" i="7" s="1"/>
  <c r="F1879" i="7"/>
  <c r="O1878" i="7"/>
  <c r="P1879" i="7" s="1"/>
  <c r="O690" i="7"/>
  <c r="P691" i="7" s="1"/>
  <c r="F691" i="7"/>
  <c r="F4315" i="7"/>
  <c r="O4314" i="7"/>
  <c r="P4315" i="7" s="1"/>
  <c r="O2934" i="7"/>
  <c r="P2935" i="7" s="1"/>
  <c r="F2935" i="7"/>
  <c r="O1782" i="7"/>
  <c r="P1783" i="7" s="1"/>
  <c r="F1783" i="7"/>
  <c r="F2947" i="7"/>
  <c r="O2946" i="7"/>
  <c r="P2947" i="7" s="1"/>
  <c r="F4015" i="7"/>
  <c r="O4014" i="7"/>
  <c r="P4015" i="7" s="1"/>
  <c r="O2502" i="7"/>
  <c r="P2503" i="7" s="1"/>
  <c r="F2503" i="7"/>
  <c r="O3138" i="7"/>
  <c r="P3139" i="7" s="1"/>
  <c r="F3139" i="7"/>
  <c r="O4722" i="7"/>
  <c r="P4723" i="7" s="1"/>
  <c r="F4723" i="7"/>
  <c r="O4662" i="7"/>
  <c r="P4663" i="7" s="1"/>
  <c r="F4663" i="7"/>
  <c r="O3858" i="7"/>
  <c r="P3859" i="7" s="1"/>
  <c r="F3859" i="7"/>
  <c r="O678" i="7"/>
  <c r="P679" i="7" s="1"/>
  <c r="F679" i="7"/>
  <c r="O28" i="7"/>
  <c r="D9" i="11" s="1"/>
  <c r="F9" i="11" s="1"/>
  <c r="AA14" i="1"/>
  <c r="AC14" i="1" s="1"/>
  <c r="L12" i="1"/>
  <c r="M12" i="1" s="1"/>
  <c r="P11" i="1"/>
  <c r="N12" i="1" l="1"/>
  <c r="O12" i="1" s="1"/>
  <c r="AA15" i="1"/>
  <c r="AC15" i="1" l="1"/>
  <c r="AA16" i="1" s="1"/>
  <c r="AC16" i="1" s="1"/>
  <c r="AA17" i="1" s="1"/>
  <c r="AC17" i="1" s="1"/>
  <c r="L13" i="1"/>
  <c r="M13" i="1" s="1"/>
  <c r="P12" i="1"/>
  <c r="N13" i="1" l="1"/>
  <c r="O13" i="1" s="1"/>
  <c r="AA18" i="1"/>
  <c r="AC18" i="1" s="1"/>
  <c r="AA19" i="1" l="1"/>
  <c r="AC19" i="1" s="1"/>
  <c r="P29" i="7"/>
  <c r="D14" i="11"/>
  <c r="L14" i="1"/>
  <c r="M14" i="1" s="1"/>
  <c r="P13" i="1"/>
  <c r="N14" i="1" l="1"/>
  <c r="O14" i="1" s="1"/>
  <c r="E14" i="11"/>
  <c r="F14" i="11" s="1"/>
  <c r="AA20" i="1"/>
  <c r="AC20" i="1" s="1"/>
  <c r="AA21" i="1" l="1"/>
  <c r="AC21" i="1" s="1"/>
  <c r="L15" i="1"/>
  <c r="P14" i="1"/>
  <c r="M15" i="1" l="1"/>
  <c r="N15" i="1" s="1"/>
  <c r="O15" i="1" s="1"/>
  <c r="AA22" i="1"/>
  <c r="AC22" i="1" s="1"/>
  <c r="AA23" i="1" l="1"/>
  <c r="AC23" i="1" s="1"/>
  <c r="L16" i="1"/>
  <c r="M16" i="1" s="1"/>
  <c r="P15" i="1"/>
  <c r="AA24" i="1" l="1"/>
  <c r="N16" i="1"/>
  <c r="AC24" i="1" l="1"/>
  <c r="AA25" i="1" s="1"/>
  <c r="O16" i="1"/>
  <c r="AC25" i="1" l="1"/>
  <c r="AA26" i="1" s="1"/>
  <c r="L17" i="1"/>
  <c r="P16" i="1"/>
  <c r="M17" i="1" l="1"/>
  <c r="N17" i="1" s="1"/>
  <c r="O17" i="1" s="1"/>
  <c r="AC26" i="1"/>
  <c r="AA27" i="1" s="1"/>
  <c r="AC27" i="1" l="1"/>
  <c r="AA28" i="1" s="1"/>
  <c r="L18" i="1"/>
  <c r="M18" i="1" s="1"/>
  <c r="P17" i="1"/>
  <c r="AC28" i="1" l="1"/>
  <c r="AA29" i="1" s="1"/>
  <c r="N18" i="1"/>
  <c r="AC29" i="1" l="1"/>
  <c r="AA30" i="1" s="1"/>
  <c r="O18" i="1"/>
  <c r="AC30" i="1" l="1"/>
  <c r="AA31" i="1" s="1"/>
  <c r="L19" i="1"/>
  <c r="P18" i="1"/>
  <c r="M19" i="1" l="1"/>
  <c r="N19" i="1" s="1"/>
  <c r="O19" i="1" s="1"/>
  <c r="AC31" i="1"/>
  <c r="AA32" i="1" s="1"/>
  <c r="AC32" i="1" l="1"/>
  <c r="AA33" i="1" s="1"/>
  <c r="AC33" i="1" s="1"/>
  <c r="AA34" i="1" s="1"/>
  <c r="AC34" i="1" s="1"/>
  <c r="AA35" i="1" s="1"/>
  <c r="AC35" i="1" s="1"/>
  <c r="AA36" i="1" s="1"/>
  <c r="AC36" i="1" s="1"/>
  <c r="AA37" i="1" s="1"/>
  <c r="AC37" i="1" s="1"/>
  <c r="AA38" i="1" s="1"/>
  <c r="AC38" i="1" s="1"/>
  <c r="AA39" i="1" s="1"/>
  <c r="AC39" i="1" s="1"/>
  <c r="AA40" i="1" s="1"/>
  <c r="AC40" i="1" s="1"/>
  <c r="AA41" i="1" s="1"/>
  <c r="AC41" i="1" s="1"/>
  <c r="AA42" i="1" s="1"/>
  <c r="AC42" i="1" s="1"/>
  <c r="L20" i="1"/>
  <c r="M20" i="1" s="1"/>
  <c r="P19" i="1"/>
  <c r="AA43" i="1" l="1"/>
  <c r="AC43" i="1" s="1"/>
  <c r="N20" i="1"/>
  <c r="AA44" i="1" l="1"/>
  <c r="AC44" i="1" s="1"/>
  <c r="O20" i="1"/>
  <c r="AA45" i="1" l="1"/>
  <c r="AC45" i="1" s="1"/>
  <c r="L21" i="1"/>
  <c r="P20" i="1"/>
  <c r="M21" i="1" l="1"/>
  <c r="N21" i="1" s="1"/>
  <c r="O21" i="1" s="1"/>
  <c r="AA46" i="1"/>
  <c r="AC46" i="1" s="1"/>
  <c r="AA47" i="1" l="1"/>
  <c r="AC47" i="1" s="1"/>
  <c r="L22" i="1"/>
  <c r="P21" i="1"/>
  <c r="M22" i="1" l="1"/>
  <c r="N22" i="1" s="1"/>
  <c r="O22" i="1" s="1"/>
  <c r="K178" i="7" s="1"/>
  <c r="AA48" i="1"/>
  <c r="AC48" i="1" s="1"/>
  <c r="AA49" i="1" l="1"/>
  <c r="AC49" i="1" s="1"/>
  <c r="L23" i="1"/>
  <c r="P22" i="1"/>
  <c r="M23" i="1" l="1"/>
  <c r="N23" i="1" s="1"/>
  <c r="O23" i="1" s="1"/>
  <c r="AA50" i="1"/>
  <c r="AC50" i="1" s="1"/>
  <c r="P23" i="1" l="1"/>
  <c r="L24" i="1"/>
  <c r="M24" i="1" s="1"/>
  <c r="N24" i="1" s="1"/>
  <c r="AA51" i="1"/>
  <c r="AC51" i="1" s="1"/>
  <c r="AA52" i="1" l="1"/>
  <c r="AC52" i="1" s="1"/>
  <c r="O24" i="1"/>
  <c r="AA53" i="1" l="1"/>
  <c r="AC53" i="1" s="1"/>
  <c r="L25" i="1"/>
  <c r="P24" i="1"/>
  <c r="M25" i="1" l="1"/>
  <c r="N25" i="1" s="1"/>
  <c r="AA54" i="1"/>
  <c r="AC54" i="1" s="1"/>
  <c r="O25" i="1" l="1"/>
  <c r="AA55" i="1"/>
  <c r="AC55" i="1" s="1"/>
  <c r="L26" i="1"/>
  <c r="P25" i="1"/>
  <c r="M26" i="1" l="1"/>
  <c r="N26" i="1" s="1"/>
  <c r="AA56" i="1"/>
  <c r="AC56" i="1" s="1"/>
  <c r="AA57" i="1" l="1"/>
  <c r="AC57" i="1" s="1"/>
  <c r="O26" i="1"/>
  <c r="AA58" i="1" l="1"/>
  <c r="AC58" i="1" s="1"/>
  <c r="L27" i="1"/>
  <c r="P26" i="1"/>
  <c r="M27" i="1" l="1"/>
  <c r="N27" i="1" s="1"/>
  <c r="AA59" i="1"/>
  <c r="AC59" i="1" s="1"/>
  <c r="AA60" i="1" l="1"/>
  <c r="AC60" i="1" s="1"/>
  <c r="O27" i="1"/>
  <c r="AA61" i="1" l="1"/>
  <c r="AC61" i="1" s="1"/>
  <c r="L28" i="1"/>
  <c r="M28" i="1" s="1"/>
  <c r="P27" i="1"/>
  <c r="AA62" i="1" l="1"/>
  <c r="AC62" i="1" l="1"/>
  <c r="AA63" i="1" s="1"/>
  <c r="N28" i="1"/>
  <c r="AC63" i="1" l="1"/>
  <c r="AA64" i="1" s="1"/>
  <c r="O28" i="1"/>
  <c r="AC64" i="1" l="1"/>
  <c r="AA65" i="1" s="1"/>
  <c r="P28" i="1"/>
  <c r="L29" i="1"/>
  <c r="M29" i="1" s="1"/>
  <c r="AC65" i="1" l="1"/>
  <c r="AA66" i="1" s="1"/>
  <c r="AC66" i="1" l="1"/>
  <c r="AA67" i="1" s="1"/>
  <c r="N29" i="1"/>
  <c r="AC67" i="1" l="1"/>
  <c r="AA68" i="1" s="1"/>
  <c r="O29" i="1"/>
  <c r="AC68" i="1" l="1"/>
  <c r="AA69" i="1" s="1"/>
  <c r="P29" i="1"/>
  <c r="L30" i="1"/>
  <c r="M30" i="1" s="1"/>
  <c r="F71" i="7" l="1"/>
  <c r="P71" i="7" s="1"/>
  <c r="F83" i="7"/>
  <c r="P83" i="7" s="1"/>
  <c r="AC69" i="1"/>
  <c r="AA70" i="1" s="1"/>
  <c r="AC70" i="1" l="1"/>
  <c r="AA71" i="1" s="1"/>
  <c r="N30" i="1"/>
  <c r="F70" i="7" l="1"/>
  <c r="F82" i="7"/>
  <c r="AC71" i="1"/>
  <c r="AA72" i="1" s="1"/>
  <c r="O30" i="1"/>
  <c r="E81" i="7" l="1"/>
  <c r="O81" i="7" s="1"/>
  <c r="P82" i="7"/>
  <c r="E69" i="7"/>
  <c r="O69" i="7" s="1"/>
  <c r="P70" i="7"/>
  <c r="AC72" i="1"/>
  <c r="AA73" i="1" s="1"/>
  <c r="P30" i="1"/>
  <c r="L31" i="1"/>
  <c r="M31" i="1" l="1"/>
  <c r="N31" i="1" s="1"/>
  <c r="AC73" i="1"/>
  <c r="AA74" i="1" s="1"/>
  <c r="AC74" i="1" l="1"/>
  <c r="AA75" i="1" s="1"/>
  <c r="O31" i="1"/>
  <c r="AC75" i="1" l="1"/>
  <c r="AA76" i="1" s="1"/>
  <c r="L32" i="1"/>
  <c r="M32" i="1" s="1"/>
  <c r="P31" i="1"/>
  <c r="AC76" i="1" l="1"/>
  <c r="AA77" i="1" s="1"/>
  <c r="AC77" i="1" l="1"/>
  <c r="AA78" i="1" s="1"/>
  <c r="N32" i="1"/>
  <c r="AC78" i="1" l="1"/>
  <c r="AA79" i="1" s="1"/>
  <c r="O32" i="1"/>
  <c r="AC79" i="1" l="1"/>
  <c r="AA80" i="1" s="1"/>
  <c r="L33" i="1"/>
  <c r="M33" i="1" s="1"/>
  <c r="P32" i="1"/>
  <c r="AC80" i="1" l="1"/>
  <c r="AA81" i="1" s="1"/>
  <c r="AC81" i="1" l="1"/>
  <c r="AA82" i="1" s="1"/>
  <c r="N33" i="1"/>
  <c r="AC82" i="1" l="1"/>
  <c r="AA83" i="1" s="1"/>
  <c r="O33" i="1"/>
  <c r="AC83" i="1" l="1"/>
  <c r="AA84" i="1" s="1"/>
  <c r="L34" i="1"/>
  <c r="P33" i="1"/>
  <c r="M34" i="1" l="1"/>
  <c r="N34" i="1" s="1"/>
  <c r="AC84" i="1"/>
  <c r="AA85" i="1" s="1"/>
  <c r="AC85" i="1" l="1"/>
  <c r="AA86" i="1" s="1"/>
  <c r="O34" i="1"/>
  <c r="AC86" i="1" l="1"/>
  <c r="AA87" i="1" s="1"/>
  <c r="L35" i="1"/>
  <c r="P34" i="1"/>
  <c r="F184" i="7" l="1"/>
  <c r="P184" i="7" s="1"/>
  <c r="M35" i="1"/>
  <c r="N35" i="1" s="1"/>
  <c r="F183" i="7" s="1"/>
  <c r="AC87" i="1"/>
  <c r="AA88" i="1" s="1"/>
  <c r="E182" i="7" l="1"/>
  <c r="O182" i="7" s="1"/>
  <c r="P183" i="7"/>
  <c r="AC88" i="1"/>
  <c r="AA89" i="1" s="1"/>
  <c r="O35" i="1"/>
  <c r="AC89" i="1" l="1"/>
  <c r="AA90" i="1" s="1"/>
  <c r="L36" i="1"/>
  <c r="P35" i="1"/>
  <c r="F196" i="7" l="1"/>
  <c r="P196" i="7" s="1"/>
  <c r="M36" i="1"/>
  <c r="N36" i="1" s="1"/>
  <c r="F195" i="7" s="1"/>
  <c r="AC90" i="1"/>
  <c r="AA91" i="1" s="1"/>
  <c r="P195" i="7" l="1"/>
  <c r="E194" i="7"/>
  <c r="O194" i="7" s="1"/>
  <c r="AC91" i="1"/>
  <c r="AA92" i="1" s="1"/>
  <c r="O36" i="1"/>
  <c r="AC92" i="1" l="1"/>
  <c r="AA93" i="1" s="1"/>
  <c r="L37" i="1"/>
  <c r="P36" i="1"/>
  <c r="F208" i="7" l="1"/>
  <c r="P208" i="7" s="1"/>
  <c r="M37" i="1"/>
  <c r="N37" i="1" s="1"/>
  <c r="F207" i="7" s="1"/>
  <c r="AC93" i="1"/>
  <c r="AA94" i="1" s="1"/>
  <c r="P207" i="7" l="1"/>
  <c r="E206" i="7"/>
  <c r="O206" i="7" s="1"/>
  <c r="AC94" i="1"/>
  <c r="AA95" i="1" s="1"/>
  <c r="O37" i="1"/>
  <c r="AC95" i="1" l="1"/>
  <c r="AA96" i="1" s="1"/>
  <c r="L38" i="1"/>
  <c r="P37" i="1"/>
  <c r="F220" i="7" l="1"/>
  <c r="P220" i="7" s="1"/>
  <c r="M38" i="1"/>
  <c r="N38" i="1" s="1"/>
  <c r="F219" i="7" s="1"/>
  <c r="AC96" i="1"/>
  <c r="AA97" i="1" s="1"/>
  <c r="P219" i="7" l="1"/>
  <c r="E218" i="7"/>
  <c r="O218" i="7" s="1"/>
  <c r="O38" i="1"/>
  <c r="AC97" i="1"/>
  <c r="AA98" i="1" s="1"/>
  <c r="L39" i="1" l="1"/>
  <c r="P38" i="1"/>
  <c r="AC98" i="1"/>
  <c r="AA99" i="1" s="1"/>
  <c r="F232" i="7" l="1"/>
  <c r="P232" i="7" s="1"/>
  <c r="M39" i="1"/>
  <c r="N39" i="1" s="1"/>
  <c r="F231" i="7" s="1"/>
  <c r="AC99" i="1"/>
  <c r="AA100" i="1" s="1"/>
  <c r="E230" i="7" l="1"/>
  <c r="O230" i="7" s="1"/>
  <c r="P231" i="7"/>
  <c r="O39" i="1"/>
  <c r="AC100" i="1"/>
  <c r="AA101" i="1" s="1"/>
  <c r="L40" i="1" l="1"/>
  <c r="P39" i="1"/>
  <c r="AC101" i="1"/>
  <c r="AA102" i="1" s="1"/>
  <c r="F244" i="7" l="1"/>
  <c r="P244" i="7" s="1"/>
  <c r="M40" i="1"/>
  <c r="N40" i="1" s="1"/>
  <c r="F243" i="7" s="1"/>
  <c r="AC102" i="1"/>
  <c r="AA103" i="1" s="1"/>
  <c r="E242" i="7" l="1"/>
  <c r="O242" i="7" s="1"/>
  <c r="P243" i="7"/>
  <c r="O40" i="1"/>
  <c r="AC103" i="1"/>
  <c r="AA104" i="1" s="1"/>
  <c r="L41" i="1" l="1"/>
  <c r="P40" i="1"/>
  <c r="AC104" i="1"/>
  <c r="AA105" i="1" s="1"/>
  <c r="F256" i="7" l="1"/>
  <c r="P256" i="7" s="1"/>
  <c r="M41" i="1"/>
  <c r="N41" i="1" s="1"/>
  <c r="F255" i="7" s="1"/>
  <c r="AC105" i="1"/>
  <c r="AA106" i="1" s="1"/>
  <c r="E254" i="7" l="1"/>
  <c r="O254" i="7" s="1"/>
  <c r="P255" i="7"/>
  <c r="O41" i="1"/>
  <c r="AC106" i="1"/>
  <c r="AA107" i="1" s="1"/>
  <c r="L42" i="1" l="1"/>
  <c r="P41" i="1"/>
  <c r="AC107" i="1"/>
  <c r="AA108" i="1" s="1"/>
  <c r="F268" i="7" l="1"/>
  <c r="P268" i="7" s="1"/>
  <c r="M42" i="1"/>
  <c r="N42" i="1" s="1"/>
  <c r="F267" i="7" s="1"/>
  <c r="AC108" i="1"/>
  <c r="AA109" i="1" s="1"/>
  <c r="E266" i="7" l="1"/>
  <c r="O266" i="7" s="1"/>
  <c r="P267" i="7"/>
  <c r="O42" i="1"/>
  <c r="AC109" i="1"/>
  <c r="AA110" i="1" s="1"/>
  <c r="L43" i="1" l="1"/>
  <c r="P42" i="1"/>
  <c r="AC110" i="1"/>
  <c r="AA111" i="1" s="1"/>
  <c r="F280" i="7" l="1"/>
  <c r="P280" i="7" s="1"/>
  <c r="M43" i="1"/>
  <c r="N43" i="1" s="1"/>
  <c r="F279" i="7" s="1"/>
  <c r="AC111" i="1"/>
  <c r="AA112" i="1" s="1"/>
  <c r="E278" i="7" l="1"/>
  <c r="O278" i="7" s="1"/>
  <c r="P279" i="7"/>
  <c r="O43" i="1"/>
  <c r="AC112" i="1"/>
  <c r="AA113" i="1" s="1"/>
  <c r="L44" i="1" l="1"/>
  <c r="P43" i="1"/>
  <c r="AC113" i="1"/>
  <c r="AA114" i="1" s="1"/>
  <c r="F292" i="7" l="1"/>
  <c r="P292" i="7" s="1"/>
  <c r="M44" i="1"/>
  <c r="N44" i="1" s="1"/>
  <c r="F291" i="7" s="1"/>
  <c r="AC114" i="1"/>
  <c r="AA115" i="1" s="1"/>
  <c r="E290" i="7" l="1"/>
  <c r="O290" i="7" s="1"/>
  <c r="P291" i="7"/>
  <c r="O44" i="1"/>
  <c r="AC115" i="1"/>
  <c r="AA116" i="1" s="1"/>
  <c r="P44" i="1" l="1"/>
  <c r="L45" i="1"/>
  <c r="AC116" i="1"/>
  <c r="AA117" i="1" s="1"/>
  <c r="F304" i="7" l="1"/>
  <c r="P304" i="7" s="1"/>
  <c r="M45" i="1"/>
  <c r="N45" i="1" s="1"/>
  <c r="F303" i="7" s="1"/>
  <c r="AC117" i="1"/>
  <c r="AA118" i="1" s="1"/>
  <c r="E302" i="7" l="1"/>
  <c r="O302" i="7" s="1"/>
  <c r="P303" i="7"/>
  <c r="O45" i="1"/>
  <c r="AC118" i="1"/>
  <c r="AA119" i="1" s="1"/>
  <c r="P45" i="1" l="1"/>
  <c r="L46" i="1"/>
  <c r="AC119" i="1"/>
  <c r="AA120" i="1" s="1"/>
  <c r="F316" i="7" l="1"/>
  <c r="P316" i="7" s="1"/>
  <c r="M46" i="1"/>
  <c r="N46" i="1" s="1"/>
  <c r="F315" i="7" s="1"/>
  <c r="AC120" i="1"/>
  <c r="AA121" i="1" s="1"/>
  <c r="E314" i="7" l="1"/>
  <c r="O314" i="7" s="1"/>
  <c r="P315" i="7"/>
  <c r="O46" i="1"/>
  <c r="AC121" i="1"/>
  <c r="AA122" i="1" s="1"/>
  <c r="L47" i="1" l="1"/>
  <c r="P46" i="1"/>
  <c r="AC122" i="1"/>
  <c r="AA123" i="1" s="1"/>
  <c r="F328" i="7" l="1"/>
  <c r="P328" i="7" s="1"/>
  <c r="M47" i="1"/>
  <c r="N47" i="1" s="1"/>
  <c r="F327" i="7" s="1"/>
  <c r="AC123" i="1"/>
  <c r="AA124" i="1" s="1"/>
  <c r="E326" i="7" l="1"/>
  <c r="O326" i="7" s="1"/>
  <c r="P327" i="7"/>
  <c r="O47" i="1"/>
  <c r="AC124" i="1"/>
  <c r="AA125" i="1" s="1"/>
  <c r="P47" i="1" l="1"/>
  <c r="L48" i="1"/>
  <c r="AC125" i="1"/>
  <c r="AA126" i="1" s="1"/>
  <c r="F340" i="7" l="1"/>
  <c r="P340" i="7" s="1"/>
  <c r="M48" i="1"/>
  <c r="N48" i="1" s="1"/>
  <c r="F339" i="7" s="1"/>
  <c r="AC126" i="1"/>
  <c r="AA127" i="1" s="1"/>
  <c r="E338" i="7" l="1"/>
  <c r="O338" i="7" s="1"/>
  <c r="P339" i="7"/>
  <c r="O48" i="1"/>
  <c r="AC127" i="1"/>
  <c r="AA128" i="1" s="1"/>
  <c r="L49" i="1" l="1"/>
  <c r="P48" i="1"/>
  <c r="AC128" i="1"/>
  <c r="AA129" i="1" s="1"/>
  <c r="F352" i="7" l="1"/>
  <c r="P352" i="7" s="1"/>
  <c r="M49" i="1"/>
  <c r="N49" i="1" s="1"/>
  <c r="F351" i="7" s="1"/>
  <c r="AC129" i="1"/>
  <c r="AA130" i="1" s="1"/>
  <c r="E350" i="7" l="1"/>
  <c r="O350" i="7" s="1"/>
  <c r="P351" i="7"/>
  <c r="O49" i="1"/>
  <c r="AC130" i="1"/>
  <c r="AA131" i="1" s="1"/>
  <c r="P49" i="1" l="1"/>
  <c r="L50" i="1"/>
  <c r="AC131" i="1"/>
  <c r="AA132" i="1" s="1"/>
  <c r="F364" i="7" l="1"/>
  <c r="P364" i="7" s="1"/>
  <c r="M50" i="1"/>
  <c r="N50" i="1" s="1"/>
  <c r="F363" i="7" s="1"/>
  <c r="AC132" i="1"/>
  <c r="AA133" i="1" s="1"/>
  <c r="E362" i="7" l="1"/>
  <c r="O362" i="7" s="1"/>
  <c r="P363" i="7"/>
  <c r="O50" i="1"/>
  <c r="AC133" i="1"/>
  <c r="AA134" i="1" s="1"/>
  <c r="P50" i="1" l="1"/>
  <c r="L51" i="1"/>
  <c r="AC134" i="1"/>
  <c r="AA135" i="1" s="1"/>
  <c r="F376" i="7" l="1"/>
  <c r="P376" i="7" s="1"/>
  <c r="M51" i="1"/>
  <c r="N51" i="1" s="1"/>
  <c r="F375" i="7" s="1"/>
  <c r="AC135" i="1"/>
  <c r="AA136" i="1" s="1"/>
  <c r="E374" i="7" l="1"/>
  <c r="O374" i="7" s="1"/>
  <c r="P375" i="7"/>
  <c r="O51" i="1"/>
  <c r="AC136" i="1"/>
  <c r="AA137" i="1" s="1"/>
  <c r="P51" i="1" l="1"/>
  <c r="L52" i="1"/>
  <c r="AC137" i="1"/>
  <c r="AA138" i="1" s="1"/>
  <c r="F388" i="7" l="1"/>
  <c r="P388" i="7" s="1"/>
  <c r="M52" i="1"/>
  <c r="N52" i="1" s="1"/>
  <c r="F387" i="7" s="1"/>
  <c r="AC138" i="1"/>
  <c r="AA139" i="1" s="1"/>
  <c r="E386" i="7" l="1"/>
  <c r="O386" i="7" s="1"/>
  <c r="P387" i="7"/>
  <c r="O52" i="1"/>
  <c r="AC139" i="1"/>
  <c r="AA140" i="1" s="1"/>
  <c r="P52" i="1" l="1"/>
  <c r="L53" i="1"/>
  <c r="AC140" i="1"/>
  <c r="AA141" i="1" s="1"/>
  <c r="F400" i="7" l="1"/>
  <c r="P400" i="7" s="1"/>
  <c r="M53" i="1"/>
  <c r="N53" i="1" s="1"/>
  <c r="F399" i="7" s="1"/>
  <c r="AC141" i="1"/>
  <c r="AA142" i="1" s="1"/>
  <c r="E398" i="7" l="1"/>
  <c r="O398" i="7" s="1"/>
  <c r="P399" i="7"/>
  <c r="O53" i="1"/>
  <c r="AC142" i="1"/>
  <c r="AA143" i="1" s="1"/>
  <c r="P53" i="1" l="1"/>
  <c r="L54" i="1"/>
  <c r="AC143" i="1"/>
  <c r="AA144" i="1" s="1"/>
  <c r="F412" i="7" l="1"/>
  <c r="P412" i="7" s="1"/>
  <c r="M54" i="1"/>
  <c r="N54" i="1" s="1"/>
  <c r="F411" i="7" s="1"/>
  <c r="AC144" i="1"/>
  <c r="AA145" i="1" s="1"/>
  <c r="E410" i="7" l="1"/>
  <c r="O410" i="7" s="1"/>
  <c r="P411" i="7"/>
  <c r="O54" i="1"/>
  <c r="AC145" i="1"/>
  <c r="AA146" i="1" s="1"/>
  <c r="P54" i="1" l="1"/>
  <c r="L55" i="1"/>
  <c r="AC146" i="1"/>
  <c r="AA147" i="1" s="1"/>
  <c r="F424" i="7" l="1"/>
  <c r="P424" i="7" s="1"/>
  <c r="M55" i="1"/>
  <c r="N55" i="1" s="1"/>
  <c r="F423" i="7" s="1"/>
  <c r="AC147" i="1"/>
  <c r="AA148" i="1" s="1"/>
  <c r="E422" i="7" l="1"/>
  <c r="O422" i="7" s="1"/>
  <c r="P423" i="7"/>
  <c r="O55" i="1"/>
  <c r="AC148" i="1"/>
  <c r="AA149" i="1" s="1"/>
  <c r="P55" i="1" l="1"/>
  <c r="L56" i="1"/>
  <c r="AC149" i="1"/>
  <c r="AA150" i="1" s="1"/>
  <c r="F436" i="7" l="1"/>
  <c r="P436" i="7" s="1"/>
  <c r="M56" i="1"/>
  <c r="N56" i="1" s="1"/>
  <c r="F435" i="7" s="1"/>
  <c r="AC150" i="1"/>
  <c r="AA151" i="1" s="1"/>
  <c r="E434" i="7" l="1"/>
  <c r="O434" i="7" s="1"/>
  <c r="P435" i="7"/>
  <c r="O56" i="1"/>
  <c r="AC151" i="1"/>
  <c r="AA152" i="1" s="1"/>
  <c r="L57" i="1" l="1"/>
  <c r="P56" i="1"/>
  <c r="AC152" i="1"/>
  <c r="AA153" i="1" s="1"/>
  <c r="F448" i="7" l="1"/>
  <c r="P448" i="7" s="1"/>
  <c r="M57" i="1"/>
  <c r="N57" i="1" s="1"/>
  <c r="F447" i="7" s="1"/>
  <c r="AC153" i="1"/>
  <c r="AA154" i="1" s="1"/>
  <c r="E446" i="7" l="1"/>
  <c r="O446" i="7" s="1"/>
  <c r="P447" i="7"/>
  <c r="O57" i="1"/>
  <c r="AC154" i="1"/>
  <c r="AA155" i="1" s="1"/>
  <c r="P57" i="1" l="1"/>
  <c r="L58" i="1"/>
  <c r="M58" i="1" s="1"/>
  <c r="AC155" i="1"/>
  <c r="AA156" i="1" s="1"/>
  <c r="AC156" i="1" l="1"/>
  <c r="AA157" i="1" s="1"/>
  <c r="F472" i="7" l="1"/>
  <c r="P472" i="7" s="1"/>
  <c r="F484" i="7"/>
  <c r="P484" i="7" s="1"/>
  <c r="F496" i="7"/>
  <c r="P496" i="7" s="1"/>
  <c r="F508" i="7"/>
  <c r="P508" i="7" s="1"/>
  <c r="F520" i="7"/>
  <c r="P520" i="7" s="1"/>
  <c r="F532" i="7"/>
  <c r="P532" i="7" s="1"/>
  <c r="F544" i="7"/>
  <c r="P544" i="7" s="1"/>
  <c r="F556" i="7"/>
  <c r="P556" i="7" s="1"/>
  <c r="F568" i="7"/>
  <c r="P568" i="7" s="1"/>
  <c r="F580" i="7"/>
  <c r="P580" i="7" s="1"/>
  <c r="F592" i="7"/>
  <c r="P592" i="7" s="1"/>
  <c r="F604" i="7"/>
  <c r="P604" i="7" s="1"/>
  <c r="N58" i="1"/>
  <c r="AC157" i="1"/>
  <c r="AA158" i="1" s="1"/>
  <c r="O58" i="1" l="1"/>
  <c r="AC158" i="1"/>
  <c r="AA159" i="1" s="1"/>
  <c r="P58" i="1" l="1"/>
  <c r="L59" i="1"/>
  <c r="M59" i="1" s="1"/>
  <c r="F616" i="7" s="1"/>
  <c r="P616" i="7" s="1"/>
  <c r="AC159" i="1"/>
  <c r="AA160" i="1" s="1"/>
  <c r="N59" i="1" l="1"/>
  <c r="AC160" i="1"/>
  <c r="AA161" i="1" s="1"/>
  <c r="F471" i="7" l="1"/>
  <c r="F567" i="7"/>
  <c r="F483" i="7"/>
  <c r="F579" i="7"/>
  <c r="F495" i="7"/>
  <c r="F591" i="7"/>
  <c r="F507" i="7"/>
  <c r="F603" i="7"/>
  <c r="F519" i="7"/>
  <c r="F615" i="7"/>
  <c r="F531" i="7"/>
  <c r="F543" i="7"/>
  <c r="F555" i="7"/>
  <c r="O59" i="1"/>
  <c r="AC161" i="1"/>
  <c r="AA162" i="1" s="1"/>
  <c r="P615" i="7" l="1"/>
  <c r="E614" i="7"/>
  <c r="O614" i="7" s="1"/>
  <c r="P603" i="7"/>
  <c r="E602" i="7"/>
  <c r="O602" i="7" s="1"/>
  <c r="E590" i="7"/>
  <c r="O590" i="7" s="1"/>
  <c r="P591" i="7"/>
  <c r="P579" i="7"/>
  <c r="E578" i="7"/>
  <c r="O578" i="7" s="1"/>
  <c r="E554" i="7"/>
  <c r="O554" i="7" s="1"/>
  <c r="P555" i="7"/>
  <c r="E542" i="7"/>
  <c r="O542" i="7" s="1"/>
  <c r="P543" i="7"/>
  <c r="P531" i="7"/>
  <c r="E530" i="7"/>
  <c r="O530" i="7" s="1"/>
  <c r="P519" i="7"/>
  <c r="E518" i="7"/>
  <c r="O518" i="7" s="1"/>
  <c r="E506" i="7"/>
  <c r="O506" i="7" s="1"/>
  <c r="P507" i="7"/>
  <c r="P495" i="7"/>
  <c r="E494" i="7"/>
  <c r="O494" i="7" s="1"/>
  <c r="P483" i="7"/>
  <c r="E482" i="7"/>
  <c r="O482" i="7" s="1"/>
  <c r="P567" i="7"/>
  <c r="E566" i="7"/>
  <c r="O566" i="7" s="1"/>
  <c r="E470" i="7"/>
  <c r="O470" i="7" s="1"/>
  <c r="P471" i="7"/>
  <c r="L60" i="1"/>
  <c r="M60" i="1" s="1"/>
  <c r="F628" i="7" s="1"/>
  <c r="P628" i="7" s="1"/>
  <c r="P59" i="1"/>
  <c r="AC162" i="1"/>
  <c r="AA163" i="1" s="1"/>
  <c r="N60" i="1" l="1"/>
  <c r="F627" i="7" s="1"/>
  <c r="AC163" i="1"/>
  <c r="AA164" i="1" s="1"/>
  <c r="P627" i="7" l="1"/>
  <c r="E626" i="7"/>
  <c r="O626" i="7" s="1"/>
  <c r="O60" i="1"/>
  <c r="AC164" i="1"/>
  <c r="AA165" i="1" s="1"/>
  <c r="L61" i="1" l="1"/>
  <c r="M61" i="1" s="1"/>
  <c r="F640" i="7" s="1"/>
  <c r="P640" i="7" s="1"/>
  <c r="P60" i="1"/>
  <c r="AC165" i="1"/>
  <c r="AA166" i="1" s="1"/>
  <c r="AC166" i="1" l="1"/>
  <c r="AA167" i="1" s="1"/>
  <c r="N61" i="1" l="1"/>
  <c r="F639" i="7" s="1"/>
  <c r="AC167" i="1"/>
  <c r="AA168" i="1" s="1"/>
  <c r="E638" i="7" l="1"/>
  <c r="O638" i="7" s="1"/>
  <c r="P639" i="7"/>
  <c r="O61" i="1"/>
  <c r="AC168" i="1"/>
  <c r="AA169" i="1" s="1"/>
  <c r="P61" i="1" l="1"/>
  <c r="L62" i="1"/>
  <c r="M62" i="1" s="1"/>
  <c r="F652" i="7" s="1"/>
  <c r="P652" i="7" s="1"/>
  <c r="AC169" i="1"/>
  <c r="AA170" i="1" s="1"/>
  <c r="AC170" i="1" l="1"/>
  <c r="AA171" i="1" s="1"/>
  <c r="N62" i="1" l="1"/>
  <c r="F651" i="7" s="1"/>
  <c r="AC171" i="1"/>
  <c r="AA172" i="1" s="1"/>
  <c r="E650" i="7" l="1"/>
  <c r="O650" i="7" s="1"/>
  <c r="P651" i="7"/>
  <c r="O62" i="1"/>
  <c r="AC172" i="1"/>
  <c r="AA173" i="1" s="1"/>
  <c r="P62" i="1" l="1"/>
  <c r="L63" i="1"/>
  <c r="M63" i="1" s="1"/>
  <c r="F664" i="7" s="1"/>
  <c r="P664" i="7" s="1"/>
  <c r="AC173" i="1"/>
  <c r="AA174" i="1" s="1"/>
  <c r="AC174" i="1" l="1"/>
  <c r="AA175" i="1" s="1"/>
  <c r="N63" i="1" l="1"/>
  <c r="F663" i="7" s="1"/>
  <c r="AC175" i="1"/>
  <c r="AA176" i="1" s="1"/>
  <c r="E662" i="7" l="1"/>
  <c r="O662" i="7" s="1"/>
  <c r="P663" i="7"/>
  <c r="O63" i="1"/>
  <c r="AC176" i="1"/>
  <c r="AA177" i="1" s="1"/>
  <c r="L64" i="1" l="1"/>
  <c r="M64" i="1" s="1"/>
  <c r="F676" i="7" s="1"/>
  <c r="P676" i="7" s="1"/>
  <c r="P63" i="1"/>
  <c r="AC177" i="1"/>
  <c r="AA178" i="1" s="1"/>
  <c r="AC178" i="1" l="1"/>
  <c r="AA179" i="1" s="1"/>
  <c r="N64" i="1" l="1"/>
  <c r="F675" i="7" s="1"/>
  <c r="AC179" i="1"/>
  <c r="AA180" i="1" s="1"/>
  <c r="E674" i="7" l="1"/>
  <c r="O674" i="7" s="1"/>
  <c r="P675" i="7"/>
  <c r="O64" i="1"/>
  <c r="AC180" i="1"/>
  <c r="AA181" i="1" s="1"/>
  <c r="P64" i="1" l="1"/>
  <c r="L65" i="1"/>
  <c r="M65" i="1" s="1"/>
  <c r="F688" i="7" s="1"/>
  <c r="P688" i="7" s="1"/>
  <c r="AC181" i="1"/>
  <c r="AA182" i="1" s="1"/>
  <c r="AC182" i="1" l="1"/>
  <c r="AA183" i="1" s="1"/>
  <c r="N65" i="1" l="1"/>
  <c r="F687" i="7" s="1"/>
  <c r="AC183" i="1"/>
  <c r="AA184" i="1" s="1"/>
  <c r="P687" i="7" l="1"/>
  <c r="E686" i="7"/>
  <c r="O686" i="7" s="1"/>
  <c r="O65" i="1"/>
  <c r="AC184" i="1"/>
  <c r="AA185" i="1" s="1"/>
  <c r="P65" i="1" l="1"/>
  <c r="L66" i="1"/>
  <c r="M66" i="1" s="1"/>
  <c r="F700" i="7" s="1"/>
  <c r="P700" i="7" s="1"/>
  <c r="AC185" i="1"/>
  <c r="AA186" i="1" s="1"/>
  <c r="AC186" i="1" l="1"/>
  <c r="AA187" i="1" s="1"/>
  <c r="N66" i="1" l="1"/>
  <c r="F699" i="7" s="1"/>
  <c r="AC187" i="1"/>
  <c r="AA188" i="1" s="1"/>
  <c r="P699" i="7" l="1"/>
  <c r="E698" i="7"/>
  <c r="O698" i="7" s="1"/>
  <c r="O66" i="1"/>
  <c r="AC188" i="1"/>
  <c r="AA189" i="1" s="1"/>
  <c r="L67" i="1" l="1"/>
  <c r="M67" i="1" s="1"/>
  <c r="F712" i="7" s="1"/>
  <c r="P712" i="7" s="1"/>
  <c r="P66" i="1"/>
  <c r="AC189" i="1"/>
  <c r="AA190" i="1" s="1"/>
  <c r="AC190" i="1" l="1"/>
  <c r="AA191" i="1" s="1"/>
  <c r="N67" i="1" l="1"/>
  <c r="F711" i="7" s="1"/>
  <c r="AC191" i="1"/>
  <c r="AA192" i="1" s="1"/>
  <c r="P711" i="7" l="1"/>
  <c r="E710" i="7"/>
  <c r="O710" i="7" s="1"/>
  <c r="O67" i="1"/>
  <c r="AC192" i="1"/>
  <c r="AA193" i="1" s="1"/>
  <c r="P67" i="1" l="1"/>
  <c r="L68" i="1"/>
  <c r="M68" i="1" s="1"/>
  <c r="F724" i="7" s="1"/>
  <c r="P724" i="7" s="1"/>
  <c r="AC193" i="1"/>
  <c r="AA194" i="1" s="1"/>
  <c r="AC194" i="1" l="1"/>
  <c r="AA195" i="1" s="1"/>
  <c r="N68" i="1" l="1"/>
  <c r="F723" i="7" s="1"/>
  <c r="AC195" i="1"/>
  <c r="AA196" i="1" s="1"/>
  <c r="P723" i="7" l="1"/>
  <c r="E722" i="7"/>
  <c r="O722" i="7" s="1"/>
  <c r="O68" i="1"/>
  <c r="AC196" i="1"/>
  <c r="AA197" i="1" s="1"/>
  <c r="P68" i="1" l="1"/>
  <c r="L69" i="1"/>
  <c r="M69" i="1" s="1"/>
  <c r="AC197" i="1"/>
  <c r="AA198" i="1" s="1"/>
  <c r="N69" i="1" l="1"/>
  <c r="AC198" i="1"/>
  <c r="AA199" i="1" s="1"/>
  <c r="O69" i="1" l="1"/>
  <c r="AC199" i="1"/>
  <c r="AA200" i="1" s="1"/>
  <c r="P69" i="1" l="1"/>
  <c r="L70" i="1"/>
  <c r="M70" i="1" s="1"/>
  <c r="AC200" i="1"/>
  <c r="AA201" i="1" s="1"/>
  <c r="F119" i="7" l="1"/>
  <c r="P119" i="7" s="1"/>
  <c r="F95" i="7"/>
  <c r="P95" i="7" s="1"/>
  <c r="F107" i="7"/>
  <c r="P107" i="7" s="1"/>
  <c r="F131" i="7"/>
  <c r="P131" i="7" s="1"/>
  <c r="F143" i="7"/>
  <c r="P143" i="7" s="1"/>
  <c r="F155" i="7"/>
  <c r="P155" i="7" s="1"/>
  <c r="F167" i="7"/>
  <c r="P167" i="7" s="1"/>
  <c r="F760" i="7"/>
  <c r="P760" i="7" s="1"/>
  <c r="F856" i="7"/>
  <c r="P856" i="7" s="1"/>
  <c r="F952" i="7"/>
  <c r="P952" i="7" s="1"/>
  <c r="F1048" i="7"/>
  <c r="P1048" i="7" s="1"/>
  <c r="F1144" i="7"/>
  <c r="P1144" i="7" s="1"/>
  <c r="F1240" i="7"/>
  <c r="P1240" i="7" s="1"/>
  <c r="F1336" i="7"/>
  <c r="P1336" i="7" s="1"/>
  <c r="F1432" i="7"/>
  <c r="P1432" i="7" s="1"/>
  <c r="F1528" i="7"/>
  <c r="P1528" i="7" s="1"/>
  <c r="F1624" i="7"/>
  <c r="P1624" i="7" s="1"/>
  <c r="F1720" i="7"/>
  <c r="P1720" i="7" s="1"/>
  <c r="F1816" i="7"/>
  <c r="P1816" i="7" s="1"/>
  <c r="F1912" i="7"/>
  <c r="P1912" i="7" s="1"/>
  <c r="F2008" i="7"/>
  <c r="P2008" i="7" s="1"/>
  <c r="F2104" i="7"/>
  <c r="P2104" i="7" s="1"/>
  <c r="F2200" i="7"/>
  <c r="P2200" i="7" s="1"/>
  <c r="F2296" i="7"/>
  <c r="P2296" i="7" s="1"/>
  <c r="F2392" i="7"/>
  <c r="P2392" i="7" s="1"/>
  <c r="F2488" i="7"/>
  <c r="P2488" i="7" s="1"/>
  <c r="F2584" i="7"/>
  <c r="P2584" i="7" s="1"/>
  <c r="F2680" i="7"/>
  <c r="P2680" i="7" s="1"/>
  <c r="F2776" i="7"/>
  <c r="P2776" i="7" s="1"/>
  <c r="F2872" i="7"/>
  <c r="P2872" i="7" s="1"/>
  <c r="F2968" i="7"/>
  <c r="P2968" i="7" s="1"/>
  <c r="F3064" i="7"/>
  <c r="P3064" i="7" s="1"/>
  <c r="F3160" i="7"/>
  <c r="P3160" i="7" s="1"/>
  <c r="F3256" i="7"/>
  <c r="P3256" i="7" s="1"/>
  <c r="F3352" i="7"/>
  <c r="P3352" i="7" s="1"/>
  <c r="F3448" i="7"/>
  <c r="P3448" i="7" s="1"/>
  <c r="F3544" i="7"/>
  <c r="P3544" i="7" s="1"/>
  <c r="F3640" i="7"/>
  <c r="P3640" i="7" s="1"/>
  <c r="F3736" i="7"/>
  <c r="P3736" i="7" s="1"/>
  <c r="F3832" i="7"/>
  <c r="P3832" i="7" s="1"/>
  <c r="F3928" i="7"/>
  <c r="P3928" i="7" s="1"/>
  <c r="F4024" i="7"/>
  <c r="P4024" i="7" s="1"/>
  <c r="F4120" i="7"/>
  <c r="P4120" i="7" s="1"/>
  <c r="F4216" i="7"/>
  <c r="P4216" i="7" s="1"/>
  <c r="F4312" i="7"/>
  <c r="P4312" i="7" s="1"/>
  <c r="F4408" i="7"/>
  <c r="P4408" i="7" s="1"/>
  <c r="F4504" i="7"/>
  <c r="P4504" i="7" s="1"/>
  <c r="F4600" i="7"/>
  <c r="P4600" i="7" s="1"/>
  <c r="F4696" i="7"/>
  <c r="P4696" i="7" s="1"/>
  <c r="F4792" i="7"/>
  <c r="P4792" i="7" s="1"/>
  <c r="F4888" i="7"/>
  <c r="P4888" i="7" s="1"/>
  <c r="F4984" i="7"/>
  <c r="P4984" i="7" s="1"/>
  <c r="F5080" i="7"/>
  <c r="P5080" i="7" s="1"/>
  <c r="F772" i="7"/>
  <c r="P772" i="7" s="1"/>
  <c r="F868" i="7"/>
  <c r="P868" i="7" s="1"/>
  <c r="F964" i="7"/>
  <c r="P964" i="7" s="1"/>
  <c r="F1060" i="7"/>
  <c r="P1060" i="7" s="1"/>
  <c r="F1156" i="7"/>
  <c r="P1156" i="7" s="1"/>
  <c r="F1252" i="7"/>
  <c r="P1252" i="7" s="1"/>
  <c r="F1348" i="7"/>
  <c r="P1348" i="7" s="1"/>
  <c r="F1444" i="7"/>
  <c r="P1444" i="7" s="1"/>
  <c r="F1540" i="7"/>
  <c r="P1540" i="7" s="1"/>
  <c r="F1636" i="7"/>
  <c r="P1636" i="7" s="1"/>
  <c r="F1732" i="7"/>
  <c r="P1732" i="7" s="1"/>
  <c r="F1828" i="7"/>
  <c r="P1828" i="7" s="1"/>
  <c r="F1924" i="7"/>
  <c r="P1924" i="7" s="1"/>
  <c r="F2020" i="7"/>
  <c r="P2020" i="7" s="1"/>
  <c r="F2116" i="7"/>
  <c r="P2116" i="7" s="1"/>
  <c r="F2212" i="7"/>
  <c r="P2212" i="7" s="1"/>
  <c r="F2308" i="7"/>
  <c r="P2308" i="7" s="1"/>
  <c r="F2404" i="7"/>
  <c r="P2404" i="7" s="1"/>
  <c r="F2500" i="7"/>
  <c r="P2500" i="7" s="1"/>
  <c r="F2596" i="7"/>
  <c r="P2596" i="7" s="1"/>
  <c r="F2692" i="7"/>
  <c r="P2692" i="7" s="1"/>
  <c r="F2788" i="7"/>
  <c r="P2788" i="7" s="1"/>
  <c r="F2884" i="7"/>
  <c r="P2884" i="7" s="1"/>
  <c r="F2980" i="7"/>
  <c r="P2980" i="7" s="1"/>
  <c r="F3076" i="7"/>
  <c r="P3076" i="7" s="1"/>
  <c r="F3172" i="7"/>
  <c r="P3172" i="7" s="1"/>
  <c r="F3268" i="7"/>
  <c r="P3268" i="7" s="1"/>
  <c r="F3364" i="7"/>
  <c r="P3364" i="7" s="1"/>
  <c r="F3460" i="7"/>
  <c r="P3460" i="7" s="1"/>
  <c r="F3556" i="7"/>
  <c r="P3556" i="7" s="1"/>
  <c r="F3652" i="7"/>
  <c r="P3652" i="7" s="1"/>
  <c r="F3748" i="7"/>
  <c r="P3748" i="7" s="1"/>
  <c r="F3844" i="7"/>
  <c r="P3844" i="7" s="1"/>
  <c r="F3940" i="7"/>
  <c r="P3940" i="7" s="1"/>
  <c r="F4036" i="7"/>
  <c r="P4036" i="7" s="1"/>
  <c r="F4132" i="7"/>
  <c r="P4132" i="7" s="1"/>
  <c r="F4228" i="7"/>
  <c r="P4228" i="7" s="1"/>
  <c r="F4324" i="7"/>
  <c r="P4324" i="7" s="1"/>
  <c r="F4420" i="7"/>
  <c r="P4420" i="7" s="1"/>
  <c r="F4516" i="7"/>
  <c r="P4516" i="7" s="1"/>
  <c r="F4612" i="7"/>
  <c r="P4612" i="7" s="1"/>
  <c r="F4708" i="7"/>
  <c r="P4708" i="7" s="1"/>
  <c r="F4804" i="7"/>
  <c r="P4804" i="7" s="1"/>
  <c r="F4900" i="7"/>
  <c r="P4900" i="7" s="1"/>
  <c r="F4996" i="7"/>
  <c r="P4996" i="7" s="1"/>
  <c r="F784" i="7"/>
  <c r="P784" i="7" s="1"/>
  <c r="F880" i="7"/>
  <c r="P880" i="7" s="1"/>
  <c r="F976" i="7"/>
  <c r="P976" i="7" s="1"/>
  <c r="F1072" i="7"/>
  <c r="P1072" i="7" s="1"/>
  <c r="F1168" i="7"/>
  <c r="P1168" i="7" s="1"/>
  <c r="F1264" i="7"/>
  <c r="P1264" i="7" s="1"/>
  <c r="F1360" i="7"/>
  <c r="P1360" i="7" s="1"/>
  <c r="F1456" i="7"/>
  <c r="P1456" i="7" s="1"/>
  <c r="F1552" i="7"/>
  <c r="P1552" i="7" s="1"/>
  <c r="F1648" i="7"/>
  <c r="P1648" i="7" s="1"/>
  <c r="F1744" i="7"/>
  <c r="P1744" i="7" s="1"/>
  <c r="F1840" i="7"/>
  <c r="P1840" i="7" s="1"/>
  <c r="F1936" i="7"/>
  <c r="P1936" i="7" s="1"/>
  <c r="F2032" i="7"/>
  <c r="P2032" i="7" s="1"/>
  <c r="F2128" i="7"/>
  <c r="P2128" i="7" s="1"/>
  <c r="F2224" i="7"/>
  <c r="P2224" i="7" s="1"/>
  <c r="F2320" i="7"/>
  <c r="P2320" i="7" s="1"/>
  <c r="F2416" i="7"/>
  <c r="P2416" i="7" s="1"/>
  <c r="F2512" i="7"/>
  <c r="P2512" i="7" s="1"/>
  <c r="F2608" i="7"/>
  <c r="P2608" i="7" s="1"/>
  <c r="F2704" i="7"/>
  <c r="P2704" i="7" s="1"/>
  <c r="F2800" i="7"/>
  <c r="P2800" i="7" s="1"/>
  <c r="F2896" i="7"/>
  <c r="P2896" i="7" s="1"/>
  <c r="F2992" i="7"/>
  <c r="P2992" i="7" s="1"/>
  <c r="F3088" i="7"/>
  <c r="P3088" i="7" s="1"/>
  <c r="F3184" i="7"/>
  <c r="P3184" i="7" s="1"/>
  <c r="F3280" i="7"/>
  <c r="P3280" i="7" s="1"/>
  <c r="F3376" i="7"/>
  <c r="P3376" i="7" s="1"/>
  <c r="F3472" i="7"/>
  <c r="P3472" i="7" s="1"/>
  <c r="F3568" i="7"/>
  <c r="P3568" i="7" s="1"/>
  <c r="F3664" i="7"/>
  <c r="P3664" i="7" s="1"/>
  <c r="F3760" i="7"/>
  <c r="P3760" i="7" s="1"/>
  <c r="F3856" i="7"/>
  <c r="P3856" i="7" s="1"/>
  <c r="F3952" i="7"/>
  <c r="P3952" i="7" s="1"/>
  <c r="F4048" i="7"/>
  <c r="P4048" i="7" s="1"/>
  <c r="F4144" i="7"/>
  <c r="P4144" i="7" s="1"/>
  <c r="F4240" i="7"/>
  <c r="P4240" i="7" s="1"/>
  <c r="F4336" i="7"/>
  <c r="P4336" i="7" s="1"/>
  <c r="F4432" i="7"/>
  <c r="P4432" i="7" s="1"/>
  <c r="F4528" i="7"/>
  <c r="P4528" i="7" s="1"/>
  <c r="F4624" i="7"/>
  <c r="P4624" i="7" s="1"/>
  <c r="F4720" i="7"/>
  <c r="P4720" i="7" s="1"/>
  <c r="F4816" i="7"/>
  <c r="P4816" i="7" s="1"/>
  <c r="F4912" i="7"/>
  <c r="P4912" i="7" s="1"/>
  <c r="F5008" i="7"/>
  <c r="P5008" i="7" s="1"/>
  <c r="F796" i="7"/>
  <c r="P796" i="7" s="1"/>
  <c r="F892" i="7"/>
  <c r="P892" i="7" s="1"/>
  <c r="F988" i="7"/>
  <c r="P988" i="7" s="1"/>
  <c r="F1084" i="7"/>
  <c r="P1084" i="7" s="1"/>
  <c r="F1180" i="7"/>
  <c r="P1180" i="7" s="1"/>
  <c r="F1276" i="7"/>
  <c r="P1276" i="7" s="1"/>
  <c r="F1372" i="7"/>
  <c r="P1372" i="7" s="1"/>
  <c r="F1468" i="7"/>
  <c r="P1468" i="7" s="1"/>
  <c r="F1564" i="7"/>
  <c r="P1564" i="7" s="1"/>
  <c r="F1660" i="7"/>
  <c r="P1660" i="7" s="1"/>
  <c r="F1756" i="7"/>
  <c r="P1756" i="7" s="1"/>
  <c r="F1852" i="7"/>
  <c r="P1852" i="7" s="1"/>
  <c r="F1948" i="7"/>
  <c r="P1948" i="7" s="1"/>
  <c r="F2044" i="7"/>
  <c r="P2044" i="7" s="1"/>
  <c r="F2140" i="7"/>
  <c r="P2140" i="7" s="1"/>
  <c r="F2236" i="7"/>
  <c r="P2236" i="7" s="1"/>
  <c r="F2332" i="7"/>
  <c r="P2332" i="7" s="1"/>
  <c r="F2428" i="7"/>
  <c r="P2428" i="7" s="1"/>
  <c r="F2524" i="7"/>
  <c r="P2524" i="7" s="1"/>
  <c r="F2620" i="7"/>
  <c r="P2620" i="7" s="1"/>
  <c r="F2716" i="7"/>
  <c r="P2716" i="7" s="1"/>
  <c r="F2812" i="7"/>
  <c r="P2812" i="7" s="1"/>
  <c r="F2908" i="7"/>
  <c r="P2908" i="7" s="1"/>
  <c r="F3004" i="7"/>
  <c r="P3004" i="7" s="1"/>
  <c r="F3100" i="7"/>
  <c r="P3100" i="7" s="1"/>
  <c r="F3196" i="7"/>
  <c r="P3196" i="7" s="1"/>
  <c r="F3292" i="7"/>
  <c r="P3292" i="7" s="1"/>
  <c r="F3388" i="7"/>
  <c r="P3388" i="7" s="1"/>
  <c r="F3484" i="7"/>
  <c r="P3484" i="7" s="1"/>
  <c r="F3580" i="7"/>
  <c r="P3580" i="7" s="1"/>
  <c r="F3676" i="7"/>
  <c r="P3676" i="7" s="1"/>
  <c r="F3772" i="7"/>
  <c r="P3772" i="7" s="1"/>
  <c r="F3868" i="7"/>
  <c r="P3868" i="7" s="1"/>
  <c r="F3964" i="7"/>
  <c r="P3964" i="7" s="1"/>
  <c r="F4060" i="7"/>
  <c r="P4060" i="7" s="1"/>
  <c r="F4156" i="7"/>
  <c r="P4156" i="7" s="1"/>
  <c r="F4252" i="7"/>
  <c r="P4252" i="7" s="1"/>
  <c r="F4348" i="7"/>
  <c r="P4348" i="7" s="1"/>
  <c r="F4444" i="7"/>
  <c r="P4444" i="7" s="1"/>
  <c r="F4540" i="7"/>
  <c r="P4540" i="7" s="1"/>
  <c r="F4636" i="7"/>
  <c r="P4636" i="7" s="1"/>
  <c r="F4732" i="7"/>
  <c r="P4732" i="7" s="1"/>
  <c r="F4828" i="7"/>
  <c r="P4828" i="7" s="1"/>
  <c r="F4924" i="7"/>
  <c r="P4924" i="7" s="1"/>
  <c r="F5020" i="7"/>
  <c r="P5020" i="7" s="1"/>
  <c r="F808" i="7"/>
  <c r="P808" i="7" s="1"/>
  <c r="F904" i="7"/>
  <c r="P904" i="7" s="1"/>
  <c r="F1000" i="7"/>
  <c r="P1000" i="7" s="1"/>
  <c r="F1096" i="7"/>
  <c r="P1096" i="7" s="1"/>
  <c r="F1192" i="7"/>
  <c r="P1192" i="7" s="1"/>
  <c r="F1288" i="7"/>
  <c r="P1288" i="7" s="1"/>
  <c r="F1384" i="7"/>
  <c r="P1384" i="7" s="1"/>
  <c r="F1480" i="7"/>
  <c r="P1480" i="7" s="1"/>
  <c r="F1576" i="7"/>
  <c r="P1576" i="7" s="1"/>
  <c r="F1672" i="7"/>
  <c r="P1672" i="7" s="1"/>
  <c r="F1768" i="7"/>
  <c r="P1768" i="7" s="1"/>
  <c r="F1864" i="7"/>
  <c r="P1864" i="7" s="1"/>
  <c r="F1960" i="7"/>
  <c r="P1960" i="7" s="1"/>
  <c r="F2056" i="7"/>
  <c r="P2056" i="7" s="1"/>
  <c r="F2152" i="7"/>
  <c r="P2152" i="7" s="1"/>
  <c r="F2248" i="7"/>
  <c r="P2248" i="7" s="1"/>
  <c r="F2344" i="7"/>
  <c r="P2344" i="7" s="1"/>
  <c r="F2440" i="7"/>
  <c r="P2440" i="7" s="1"/>
  <c r="F2536" i="7"/>
  <c r="P2536" i="7" s="1"/>
  <c r="F2632" i="7"/>
  <c r="P2632" i="7" s="1"/>
  <c r="F2728" i="7"/>
  <c r="P2728" i="7" s="1"/>
  <c r="F2824" i="7"/>
  <c r="P2824" i="7" s="1"/>
  <c r="F2920" i="7"/>
  <c r="P2920" i="7" s="1"/>
  <c r="F3016" i="7"/>
  <c r="P3016" i="7" s="1"/>
  <c r="F3112" i="7"/>
  <c r="P3112" i="7" s="1"/>
  <c r="F3208" i="7"/>
  <c r="P3208" i="7" s="1"/>
  <c r="F3304" i="7"/>
  <c r="P3304" i="7" s="1"/>
  <c r="F3400" i="7"/>
  <c r="P3400" i="7" s="1"/>
  <c r="F3496" i="7"/>
  <c r="P3496" i="7" s="1"/>
  <c r="F3592" i="7"/>
  <c r="P3592" i="7" s="1"/>
  <c r="F3688" i="7"/>
  <c r="P3688" i="7" s="1"/>
  <c r="F3784" i="7"/>
  <c r="P3784" i="7" s="1"/>
  <c r="F3880" i="7"/>
  <c r="P3880" i="7" s="1"/>
  <c r="F3976" i="7"/>
  <c r="P3976" i="7" s="1"/>
  <c r="F4072" i="7"/>
  <c r="P4072" i="7" s="1"/>
  <c r="F4168" i="7"/>
  <c r="P4168" i="7" s="1"/>
  <c r="F4264" i="7"/>
  <c r="P4264" i="7" s="1"/>
  <c r="F4360" i="7"/>
  <c r="P4360" i="7" s="1"/>
  <c r="F4456" i="7"/>
  <c r="P4456" i="7" s="1"/>
  <c r="F4552" i="7"/>
  <c r="P4552" i="7" s="1"/>
  <c r="F4648" i="7"/>
  <c r="P4648" i="7" s="1"/>
  <c r="F4744" i="7"/>
  <c r="P4744" i="7" s="1"/>
  <c r="F4840" i="7"/>
  <c r="P4840" i="7" s="1"/>
  <c r="F4936" i="7"/>
  <c r="P4936" i="7" s="1"/>
  <c r="F5032" i="7"/>
  <c r="P5032" i="7" s="1"/>
  <c r="F820" i="7"/>
  <c r="P820" i="7" s="1"/>
  <c r="F916" i="7"/>
  <c r="P916" i="7" s="1"/>
  <c r="F1012" i="7"/>
  <c r="P1012" i="7" s="1"/>
  <c r="F1108" i="7"/>
  <c r="P1108" i="7" s="1"/>
  <c r="F1204" i="7"/>
  <c r="P1204" i="7" s="1"/>
  <c r="F1300" i="7"/>
  <c r="P1300" i="7" s="1"/>
  <c r="F1396" i="7"/>
  <c r="P1396" i="7" s="1"/>
  <c r="F1492" i="7"/>
  <c r="P1492" i="7" s="1"/>
  <c r="F1588" i="7"/>
  <c r="P1588" i="7" s="1"/>
  <c r="F1684" i="7"/>
  <c r="P1684" i="7" s="1"/>
  <c r="F1780" i="7"/>
  <c r="P1780" i="7" s="1"/>
  <c r="F1876" i="7"/>
  <c r="P1876" i="7" s="1"/>
  <c r="F1972" i="7"/>
  <c r="P1972" i="7" s="1"/>
  <c r="F2068" i="7"/>
  <c r="P2068" i="7" s="1"/>
  <c r="F2164" i="7"/>
  <c r="P2164" i="7" s="1"/>
  <c r="F2260" i="7"/>
  <c r="P2260" i="7" s="1"/>
  <c r="F2356" i="7"/>
  <c r="P2356" i="7" s="1"/>
  <c r="F2452" i="7"/>
  <c r="P2452" i="7" s="1"/>
  <c r="F2548" i="7"/>
  <c r="P2548" i="7" s="1"/>
  <c r="F2644" i="7"/>
  <c r="P2644" i="7" s="1"/>
  <c r="F2740" i="7"/>
  <c r="P2740" i="7" s="1"/>
  <c r="F2836" i="7"/>
  <c r="P2836" i="7" s="1"/>
  <c r="F2932" i="7"/>
  <c r="P2932" i="7" s="1"/>
  <c r="F3028" i="7"/>
  <c r="P3028" i="7" s="1"/>
  <c r="F3124" i="7"/>
  <c r="P3124" i="7" s="1"/>
  <c r="F3220" i="7"/>
  <c r="P3220" i="7" s="1"/>
  <c r="F3316" i="7"/>
  <c r="P3316" i="7" s="1"/>
  <c r="F3412" i="7"/>
  <c r="P3412" i="7" s="1"/>
  <c r="F3508" i="7"/>
  <c r="P3508" i="7" s="1"/>
  <c r="F3604" i="7"/>
  <c r="P3604" i="7" s="1"/>
  <c r="F3700" i="7"/>
  <c r="P3700" i="7" s="1"/>
  <c r="F3796" i="7"/>
  <c r="P3796" i="7" s="1"/>
  <c r="F3892" i="7"/>
  <c r="P3892" i="7" s="1"/>
  <c r="F3988" i="7"/>
  <c r="P3988" i="7" s="1"/>
  <c r="F4084" i="7"/>
  <c r="P4084" i="7" s="1"/>
  <c r="F4180" i="7"/>
  <c r="P4180" i="7" s="1"/>
  <c r="F4276" i="7"/>
  <c r="P4276" i="7" s="1"/>
  <c r="F4372" i="7"/>
  <c r="P4372" i="7" s="1"/>
  <c r="F4468" i="7"/>
  <c r="P4468" i="7" s="1"/>
  <c r="F4564" i="7"/>
  <c r="P4564" i="7" s="1"/>
  <c r="F4660" i="7"/>
  <c r="P4660" i="7" s="1"/>
  <c r="F4756" i="7"/>
  <c r="P4756" i="7" s="1"/>
  <c r="F4852" i="7"/>
  <c r="P4852" i="7" s="1"/>
  <c r="F4948" i="7"/>
  <c r="P4948" i="7" s="1"/>
  <c r="F5044" i="7"/>
  <c r="P5044" i="7" s="1"/>
  <c r="F736" i="7"/>
  <c r="P736" i="7" s="1"/>
  <c r="F832" i="7"/>
  <c r="P832" i="7" s="1"/>
  <c r="F928" i="7"/>
  <c r="P928" i="7" s="1"/>
  <c r="F1024" i="7"/>
  <c r="P1024" i="7" s="1"/>
  <c r="F1120" i="7"/>
  <c r="P1120" i="7" s="1"/>
  <c r="F1216" i="7"/>
  <c r="P1216" i="7" s="1"/>
  <c r="F1312" i="7"/>
  <c r="P1312" i="7" s="1"/>
  <c r="F1408" i="7"/>
  <c r="P1408" i="7" s="1"/>
  <c r="F1504" i="7"/>
  <c r="P1504" i="7" s="1"/>
  <c r="F1600" i="7"/>
  <c r="P1600" i="7" s="1"/>
  <c r="F1696" i="7"/>
  <c r="P1696" i="7" s="1"/>
  <c r="F1792" i="7"/>
  <c r="P1792" i="7" s="1"/>
  <c r="F1888" i="7"/>
  <c r="P1888" i="7" s="1"/>
  <c r="F1984" i="7"/>
  <c r="P1984" i="7" s="1"/>
  <c r="F2080" i="7"/>
  <c r="P2080" i="7" s="1"/>
  <c r="F2176" i="7"/>
  <c r="P2176" i="7" s="1"/>
  <c r="F2272" i="7"/>
  <c r="P2272" i="7" s="1"/>
  <c r="F2368" i="7"/>
  <c r="P2368" i="7" s="1"/>
  <c r="F2464" i="7"/>
  <c r="P2464" i="7" s="1"/>
  <c r="F2560" i="7"/>
  <c r="P2560" i="7" s="1"/>
  <c r="F2656" i="7"/>
  <c r="P2656" i="7" s="1"/>
  <c r="F2752" i="7"/>
  <c r="P2752" i="7" s="1"/>
  <c r="F2848" i="7"/>
  <c r="P2848" i="7" s="1"/>
  <c r="F2944" i="7"/>
  <c r="P2944" i="7" s="1"/>
  <c r="F3040" i="7"/>
  <c r="P3040" i="7" s="1"/>
  <c r="F3136" i="7"/>
  <c r="P3136" i="7" s="1"/>
  <c r="F3232" i="7"/>
  <c r="P3232" i="7" s="1"/>
  <c r="F3328" i="7"/>
  <c r="P3328" i="7" s="1"/>
  <c r="F3424" i="7"/>
  <c r="P3424" i="7" s="1"/>
  <c r="F3520" i="7"/>
  <c r="P3520" i="7" s="1"/>
  <c r="F3616" i="7"/>
  <c r="P3616" i="7" s="1"/>
  <c r="F3712" i="7"/>
  <c r="P3712" i="7" s="1"/>
  <c r="F3808" i="7"/>
  <c r="P3808" i="7" s="1"/>
  <c r="F3904" i="7"/>
  <c r="P3904" i="7" s="1"/>
  <c r="F4000" i="7"/>
  <c r="P4000" i="7" s="1"/>
  <c r="F4096" i="7"/>
  <c r="P4096" i="7" s="1"/>
  <c r="F4192" i="7"/>
  <c r="P4192" i="7" s="1"/>
  <c r="F4288" i="7"/>
  <c r="P4288" i="7" s="1"/>
  <c r="F4384" i="7"/>
  <c r="P4384" i="7" s="1"/>
  <c r="F4480" i="7"/>
  <c r="P4480" i="7" s="1"/>
  <c r="F4576" i="7"/>
  <c r="P4576" i="7" s="1"/>
  <c r="F4672" i="7"/>
  <c r="P4672" i="7" s="1"/>
  <c r="F4768" i="7"/>
  <c r="P4768" i="7" s="1"/>
  <c r="F4864" i="7"/>
  <c r="P4864" i="7" s="1"/>
  <c r="F4960" i="7"/>
  <c r="P4960" i="7" s="1"/>
  <c r="F5056" i="7"/>
  <c r="P5056" i="7" s="1"/>
  <c r="F748" i="7"/>
  <c r="P748" i="7" s="1"/>
  <c r="F844" i="7"/>
  <c r="P844" i="7" s="1"/>
  <c r="F940" i="7"/>
  <c r="P940" i="7" s="1"/>
  <c r="F1036" i="7"/>
  <c r="P1036" i="7" s="1"/>
  <c r="F1132" i="7"/>
  <c r="P1132" i="7" s="1"/>
  <c r="F1228" i="7"/>
  <c r="P1228" i="7" s="1"/>
  <c r="F1324" i="7"/>
  <c r="P1324" i="7" s="1"/>
  <c r="F1420" i="7"/>
  <c r="P1420" i="7" s="1"/>
  <c r="F1516" i="7"/>
  <c r="P1516" i="7" s="1"/>
  <c r="F1612" i="7"/>
  <c r="P1612" i="7" s="1"/>
  <c r="F1708" i="7"/>
  <c r="P1708" i="7" s="1"/>
  <c r="F1804" i="7"/>
  <c r="P1804" i="7" s="1"/>
  <c r="F1900" i="7"/>
  <c r="P1900" i="7" s="1"/>
  <c r="F1996" i="7"/>
  <c r="P1996" i="7" s="1"/>
  <c r="F2092" i="7"/>
  <c r="P2092" i="7" s="1"/>
  <c r="F2188" i="7"/>
  <c r="P2188" i="7" s="1"/>
  <c r="F2284" i="7"/>
  <c r="P2284" i="7" s="1"/>
  <c r="F2380" i="7"/>
  <c r="P2380" i="7" s="1"/>
  <c r="F2476" i="7"/>
  <c r="P2476" i="7" s="1"/>
  <c r="F2572" i="7"/>
  <c r="P2572" i="7" s="1"/>
  <c r="F2668" i="7"/>
  <c r="P2668" i="7" s="1"/>
  <c r="F2764" i="7"/>
  <c r="P2764" i="7" s="1"/>
  <c r="F2860" i="7"/>
  <c r="P2860" i="7" s="1"/>
  <c r="F2956" i="7"/>
  <c r="P2956" i="7" s="1"/>
  <c r="F3052" i="7"/>
  <c r="P3052" i="7" s="1"/>
  <c r="F3148" i="7"/>
  <c r="P3148" i="7" s="1"/>
  <c r="F3244" i="7"/>
  <c r="P3244" i="7" s="1"/>
  <c r="F3340" i="7"/>
  <c r="P3340" i="7" s="1"/>
  <c r="F3436" i="7"/>
  <c r="P3436" i="7" s="1"/>
  <c r="F3532" i="7"/>
  <c r="P3532" i="7" s="1"/>
  <c r="F3628" i="7"/>
  <c r="P3628" i="7" s="1"/>
  <c r="F3724" i="7"/>
  <c r="P3724" i="7" s="1"/>
  <c r="F3820" i="7"/>
  <c r="P3820" i="7" s="1"/>
  <c r="F3916" i="7"/>
  <c r="P3916" i="7" s="1"/>
  <c r="F4012" i="7"/>
  <c r="P4012" i="7" s="1"/>
  <c r="F4108" i="7"/>
  <c r="P4108" i="7" s="1"/>
  <c r="F4204" i="7"/>
  <c r="P4204" i="7" s="1"/>
  <c r="F4300" i="7"/>
  <c r="P4300" i="7" s="1"/>
  <c r="F4396" i="7"/>
  <c r="P4396" i="7" s="1"/>
  <c r="F4492" i="7"/>
  <c r="P4492" i="7" s="1"/>
  <c r="F4588" i="7"/>
  <c r="P4588" i="7" s="1"/>
  <c r="F4684" i="7"/>
  <c r="P4684" i="7" s="1"/>
  <c r="F4780" i="7"/>
  <c r="P4780" i="7" s="1"/>
  <c r="F4876" i="7"/>
  <c r="P4876" i="7" s="1"/>
  <c r="F4972" i="7"/>
  <c r="P4972" i="7" s="1"/>
  <c r="F5068" i="7"/>
  <c r="P5068" i="7" s="1"/>
  <c r="N70" i="1"/>
  <c r="AC201" i="1"/>
  <c r="AA202" i="1" s="1"/>
  <c r="F118" i="7" l="1"/>
  <c r="F94" i="7"/>
  <c r="F106" i="7"/>
  <c r="F130" i="7"/>
  <c r="F142" i="7"/>
  <c r="F154" i="7"/>
  <c r="F166" i="7"/>
  <c r="O70" i="1"/>
  <c r="P70" i="1" s="1"/>
  <c r="F1239" i="7"/>
  <c r="F2007" i="7"/>
  <c r="F2775" i="7"/>
  <c r="F3543" i="7"/>
  <c r="F4311" i="7"/>
  <c r="F5079" i="7"/>
  <c r="F1155" i="7"/>
  <c r="F1923" i="7"/>
  <c r="F2691" i="7"/>
  <c r="F3459" i="7"/>
  <c r="F4227" i="7"/>
  <c r="F4995" i="7"/>
  <c r="F1167" i="7"/>
  <c r="F1935" i="7"/>
  <c r="F2703" i="7"/>
  <c r="F3471" i="7"/>
  <c r="F4239" i="7"/>
  <c r="F5007" i="7"/>
  <c r="F1179" i="7"/>
  <c r="F1947" i="7"/>
  <c r="F2715" i="7"/>
  <c r="F3483" i="7"/>
  <c r="F4251" i="7"/>
  <c r="F5019" i="7"/>
  <c r="F1191" i="7"/>
  <c r="F1959" i="7"/>
  <c r="F2727" i="7"/>
  <c r="F3495" i="7"/>
  <c r="F4263" i="7"/>
  <c r="F5031" i="7"/>
  <c r="F1203" i="7"/>
  <c r="F1971" i="7"/>
  <c r="F2739" i="7"/>
  <c r="F3507" i="7"/>
  <c r="F4275" i="7"/>
  <c r="F5043" i="7"/>
  <c r="F1215" i="7"/>
  <c r="F1983" i="7"/>
  <c r="F2751" i="7"/>
  <c r="F3519" i="7"/>
  <c r="F4287" i="7"/>
  <c r="F5055" i="7"/>
  <c r="F1227" i="7"/>
  <c r="F1995" i="7"/>
  <c r="F2763" i="7"/>
  <c r="F3531" i="7"/>
  <c r="F4299" i="7"/>
  <c r="F5067" i="7"/>
  <c r="F1335" i="7"/>
  <c r="F2103" i="7"/>
  <c r="F2871" i="7"/>
  <c r="F3639" i="7"/>
  <c r="F4407" i="7"/>
  <c r="F1251" i="7"/>
  <c r="F2019" i="7"/>
  <c r="F2787" i="7"/>
  <c r="F3555" i="7"/>
  <c r="F4323" i="7"/>
  <c r="F1263" i="7"/>
  <c r="F2031" i="7"/>
  <c r="F2799" i="7"/>
  <c r="F3567" i="7"/>
  <c r="F4335" i="7"/>
  <c r="F1275" i="7"/>
  <c r="F2043" i="7"/>
  <c r="F2811" i="7"/>
  <c r="F3579" i="7"/>
  <c r="F4347" i="7"/>
  <c r="F1287" i="7"/>
  <c r="F2055" i="7"/>
  <c r="F2823" i="7"/>
  <c r="F3591" i="7"/>
  <c r="F4359" i="7"/>
  <c r="F1299" i="7"/>
  <c r="F2067" i="7"/>
  <c r="F2835" i="7"/>
  <c r="F3603" i="7"/>
  <c r="F4371" i="7"/>
  <c r="F1311" i="7"/>
  <c r="F2079" i="7"/>
  <c r="F2847" i="7"/>
  <c r="F3615" i="7"/>
  <c r="F4383" i="7"/>
  <c r="F1323" i="7"/>
  <c r="F2091" i="7"/>
  <c r="F2859" i="7"/>
  <c r="F3627" i="7"/>
  <c r="F4395" i="7"/>
  <c r="F1431" i="7"/>
  <c r="F2199" i="7"/>
  <c r="F2967" i="7"/>
  <c r="F3735" i="7"/>
  <c r="F4503" i="7"/>
  <c r="F1347" i="7"/>
  <c r="F2115" i="7"/>
  <c r="F2883" i="7"/>
  <c r="F3651" i="7"/>
  <c r="F4419" i="7"/>
  <c r="F1359" i="7"/>
  <c r="F2127" i="7"/>
  <c r="F2895" i="7"/>
  <c r="F3663" i="7"/>
  <c r="F4431" i="7"/>
  <c r="F1371" i="7"/>
  <c r="F2139" i="7"/>
  <c r="F2907" i="7"/>
  <c r="F3675" i="7"/>
  <c r="F4443" i="7"/>
  <c r="F1383" i="7"/>
  <c r="F2151" i="7"/>
  <c r="F2919" i="7"/>
  <c r="F3687" i="7"/>
  <c r="F4455" i="7"/>
  <c r="F1395" i="7"/>
  <c r="F2163" i="7"/>
  <c r="F2931" i="7"/>
  <c r="F3699" i="7"/>
  <c r="F4467" i="7"/>
  <c r="F1407" i="7"/>
  <c r="F2175" i="7"/>
  <c r="F2943" i="7"/>
  <c r="F3711" i="7"/>
  <c r="F4479" i="7"/>
  <c r="F1419" i="7"/>
  <c r="F2187" i="7"/>
  <c r="F2955" i="7"/>
  <c r="F3723" i="7"/>
  <c r="F4491" i="7"/>
  <c r="F759" i="7"/>
  <c r="F1527" i="7"/>
  <c r="F2295" i="7"/>
  <c r="F3063" i="7"/>
  <c r="F3831" i="7"/>
  <c r="F4599" i="7"/>
  <c r="F1443" i="7"/>
  <c r="F2211" i="7"/>
  <c r="F2979" i="7"/>
  <c r="F3747" i="7"/>
  <c r="F4515" i="7"/>
  <c r="F1455" i="7"/>
  <c r="F2223" i="7"/>
  <c r="F2991" i="7"/>
  <c r="F3759" i="7"/>
  <c r="F4527" i="7"/>
  <c r="F1467" i="7"/>
  <c r="F2235" i="7"/>
  <c r="F3003" i="7"/>
  <c r="F3771" i="7"/>
  <c r="F4539" i="7"/>
  <c r="F1479" i="7"/>
  <c r="F2247" i="7"/>
  <c r="F3015" i="7"/>
  <c r="F3783" i="7"/>
  <c r="F4551" i="7"/>
  <c r="F1491" i="7"/>
  <c r="F2259" i="7"/>
  <c r="F3027" i="7"/>
  <c r="F3795" i="7"/>
  <c r="F4563" i="7"/>
  <c r="F735" i="7"/>
  <c r="F1503" i="7"/>
  <c r="F2271" i="7"/>
  <c r="F3039" i="7"/>
  <c r="F3807" i="7"/>
  <c r="F4575" i="7"/>
  <c r="F747" i="7"/>
  <c r="F1515" i="7"/>
  <c r="F2283" i="7"/>
  <c r="F3051" i="7"/>
  <c r="F3819" i="7"/>
  <c r="F4587" i="7"/>
  <c r="F855" i="7"/>
  <c r="F1623" i="7"/>
  <c r="F2391" i="7"/>
  <c r="F3159" i="7"/>
  <c r="F3927" i="7"/>
  <c r="F4695" i="7"/>
  <c r="F771" i="7"/>
  <c r="F1539" i="7"/>
  <c r="F2307" i="7"/>
  <c r="F3075" i="7"/>
  <c r="F3843" i="7"/>
  <c r="F4611" i="7"/>
  <c r="F783" i="7"/>
  <c r="F1551" i="7"/>
  <c r="F2319" i="7"/>
  <c r="F3087" i="7"/>
  <c r="F3855" i="7"/>
  <c r="F4623" i="7"/>
  <c r="F795" i="7"/>
  <c r="F1563" i="7"/>
  <c r="F2331" i="7"/>
  <c r="F3099" i="7"/>
  <c r="F3867" i="7"/>
  <c r="F4635" i="7"/>
  <c r="F807" i="7"/>
  <c r="F1575" i="7"/>
  <c r="F2343" i="7"/>
  <c r="F3111" i="7"/>
  <c r="F3879" i="7"/>
  <c r="F4647" i="7"/>
  <c r="F819" i="7"/>
  <c r="F1587" i="7"/>
  <c r="F2355" i="7"/>
  <c r="F3123" i="7"/>
  <c r="F3891" i="7"/>
  <c r="F4659" i="7"/>
  <c r="F831" i="7"/>
  <c r="F1599" i="7"/>
  <c r="F2367" i="7"/>
  <c r="F3135" i="7"/>
  <c r="F3903" i="7"/>
  <c r="F4671" i="7"/>
  <c r="F843" i="7"/>
  <c r="F1611" i="7"/>
  <c r="F2379" i="7"/>
  <c r="F3147" i="7"/>
  <c r="F3915" i="7"/>
  <c r="F4683" i="7"/>
  <c r="F951" i="7"/>
  <c r="F1719" i="7"/>
  <c r="F2487" i="7"/>
  <c r="F3255" i="7"/>
  <c r="F4023" i="7"/>
  <c r="F4791" i="7"/>
  <c r="F867" i="7"/>
  <c r="F1635" i="7"/>
  <c r="F2403" i="7"/>
  <c r="F3171" i="7"/>
  <c r="F3939" i="7"/>
  <c r="F4707" i="7"/>
  <c r="F879" i="7"/>
  <c r="F1647" i="7"/>
  <c r="F2415" i="7"/>
  <c r="F3183" i="7"/>
  <c r="F3951" i="7"/>
  <c r="F4719" i="7"/>
  <c r="F891" i="7"/>
  <c r="F1659" i="7"/>
  <c r="F2427" i="7"/>
  <c r="F3195" i="7"/>
  <c r="F3963" i="7"/>
  <c r="F4731" i="7"/>
  <c r="F903" i="7"/>
  <c r="F1671" i="7"/>
  <c r="F2439" i="7"/>
  <c r="F3207" i="7"/>
  <c r="F3975" i="7"/>
  <c r="F4743" i="7"/>
  <c r="F915" i="7"/>
  <c r="F1683" i="7"/>
  <c r="F2451" i="7"/>
  <c r="F3219" i="7"/>
  <c r="F3987" i="7"/>
  <c r="F4755" i="7"/>
  <c r="F927" i="7"/>
  <c r="F1695" i="7"/>
  <c r="F2463" i="7"/>
  <c r="F3231" i="7"/>
  <c r="F3999" i="7"/>
  <c r="F4767" i="7"/>
  <c r="F939" i="7"/>
  <c r="F1707" i="7"/>
  <c r="F2475" i="7"/>
  <c r="F3243" i="7"/>
  <c r="F4011" i="7"/>
  <c r="F4779" i="7"/>
  <c r="F1047" i="7"/>
  <c r="F1815" i="7"/>
  <c r="F2583" i="7"/>
  <c r="F3351" i="7"/>
  <c r="F4119" i="7"/>
  <c r="F4887" i="7"/>
  <c r="F963" i="7"/>
  <c r="F1731" i="7"/>
  <c r="F2499" i="7"/>
  <c r="F3267" i="7"/>
  <c r="F4035" i="7"/>
  <c r="F4803" i="7"/>
  <c r="F975" i="7"/>
  <c r="F1743" i="7"/>
  <c r="F2511" i="7"/>
  <c r="F3279" i="7"/>
  <c r="F4047" i="7"/>
  <c r="F4815" i="7"/>
  <c r="F987" i="7"/>
  <c r="F1755" i="7"/>
  <c r="F2523" i="7"/>
  <c r="F3291" i="7"/>
  <c r="F4059" i="7"/>
  <c r="F4827" i="7"/>
  <c r="F999" i="7"/>
  <c r="F1767" i="7"/>
  <c r="F2535" i="7"/>
  <c r="F3303" i="7"/>
  <c r="F4071" i="7"/>
  <c r="F4839" i="7"/>
  <c r="F1011" i="7"/>
  <c r="F1779" i="7"/>
  <c r="F2547" i="7"/>
  <c r="F3315" i="7"/>
  <c r="F4083" i="7"/>
  <c r="F4851" i="7"/>
  <c r="F1023" i="7"/>
  <c r="F1791" i="7"/>
  <c r="F2559" i="7"/>
  <c r="F3327" i="7"/>
  <c r="F4095" i="7"/>
  <c r="F4863" i="7"/>
  <c r="F1035" i="7"/>
  <c r="F1803" i="7"/>
  <c r="F2571" i="7"/>
  <c r="F3339" i="7"/>
  <c r="F4107" i="7"/>
  <c r="F4875" i="7"/>
  <c r="F1143" i="7"/>
  <c r="F1911" i="7"/>
  <c r="F2679" i="7"/>
  <c r="F3447" i="7"/>
  <c r="F4215" i="7"/>
  <c r="F4983" i="7"/>
  <c r="F1059" i="7"/>
  <c r="F1827" i="7"/>
  <c r="F2595" i="7"/>
  <c r="F3363" i="7"/>
  <c r="F4131" i="7"/>
  <c r="F4899" i="7"/>
  <c r="F1071" i="7"/>
  <c r="F1839" i="7"/>
  <c r="F2607" i="7"/>
  <c r="F3375" i="7"/>
  <c r="F4143" i="7"/>
  <c r="F4911" i="7"/>
  <c r="F1083" i="7"/>
  <c r="F1851" i="7"/>
  <c r="F2619" i="7"/>
  <c r="F3387" i="7"/>
  <c r="F4155" i="7"/>
  <c r="F4923" i="7"/>
  <c r="F1095" i="7"/>
  <c r="F1863" i="7"/>
  <c r="F2631" i="7"/>
  <c r="F3399" i="7"/>
  <c r="F4167" i="7"/>
  <c r="F4935" i="7"/>
  <c r="F1107" i="7"/>
  <c r="F1875" i="7"/>
  <c r="F2643" i="7"/>
  <c r="F3411" i="7"/>
  <c r="F4179" i="7"/>
  <c r="F4947" i="7"/>
  <c r="F1119" i="7"/>
  <c r="F1887" i="7"/>
  <c r="F2655" i="7"/>
  <c r="F3423" i="7"/>
  <c r="F4191" i="7"/>
  <c r="F4959" i="7"/>
  <c r="F1131" i="7"/>
  <c r="F1899" i="7"/>
  <c r="F2667" i="7"/>
  <c r="F3435" i="7"/>
  <c r="F4203" i="7"/>
  <c r="F4971" i="7"/>
  <c r="L71" i="1"/>
  <c r="M71" i="1" s="1"/>
  <c r="AC202" i="1"/>
  <c r="AA203" i="1" s="1"/>
  <c r="E165" i="7" l="1"/>
  <c r="O165" i="7" s="1"/>
  <c r="P166" i="7"/>
  <c r="E153" i="7"/>
  <c r="O153" i="7" s="1"/>
  <c r="P154" i="7"/>
  <c r="E141" i="7"/>
  <c r="O141" i="7" s="1"/>
  <c r="P142" i="7"/>
  <c r="E129" i="7"/>
  <c r="O129" i="7" s="1"/>
  <c r="P130" i="7"/>
  <c r="E105" i="7"/>
  <c r="O105" i="7" s="1"/>
  <c r="P106" i="7"/>
  <c r="E93" i="7"/>
  <c r="O93" i="7" s="1"/>
  <c r="P94" i="7"/>
  <c r="E117" i="7"/>
  <c r="O117" i="7" s="1"/>
  <c r="P118" i="7"/>
  <c r="E4202" i="7"/>
  <c r="O4202" i="7" s="1"/>
  <c r="P4203" i="7"/>
  <c r="E1898" i="7"/>
  <c r="O1898" i="7" s="1"/>
  <c r="P1899" i="7"/>
  <c r="P4947" i="7"/>
  <c r="E4946" i="7"/>
  <c r="O4946" i="7" s="1"/>
  <c r="E3398" i="7"/>
  <c r="O3398" i="7" s="1"/>
  <c r="P3399" i="7"/>
  <c r="E1850" i="7"/>
  <c r="O1850" i="7" s="1"/>
  <c r="P1851" i="7"/>
  <c r="P4899" i="7"/>
  <c r="E4898" i="7"/>
  <c r="O4898" i="7" s="1"/>
  <c r="E3446" i="7"/>
  <c r="O3446" i="7" s="1"/>
  <c r="P3447" i="7"/>
  <c r="E1802" i="7"/>
  <c r="O1802" i="7" s="1"/>
  <c r="P1803" i="7"/>
  <c r="E4850" i="7"/>
  <c r="O4850" i="7" s="1"/>
  <c r="P4851" i="7"/>
  <c r="P3303" i="7"/>
  <c r="E3302" i="7"/>
  <c r="O3302" i="7" s="1"/>
  <c r="E1754" i="7"/>
  <c r="O1754" i="7" s="1"/>
  <c r="P1755" i="7"/>
  <c r="P4803" i="7"/>
  <c r="E4802" i="7"/>
  <c r="O4802" i="7" s="1"/>
  <c r="P3351" i="7"/>
  <c r="E3350" i="7"/>
  <c r="O3350" i="7" s="1"/>
  <c r="E1706" i="7"/>
  <c r="O1706" i="7" s="1"/>
  <c r="P1707" i="7"/>
  <c r="P4755" i="7"/>
  <c r="E4754" i="7"/>
  <c r="O4754" i="7" s="1"/>
  <c r="P3207" i="7"/>
  <c r="E3206" i="7"/>
  <c r="O3206" i="7" s="1"/>
  <c r="E1658" i="7"/>
  <c r="O1658" i="7" s="1"/>
  <c r="P1659" i="7"/>
  <c r="E4706" i="7"/>
  <c r="O4706" i="7" s="1"/>
  <c r="P4707" i="7"/>
  <c r="P3255" i="7"/>
  <c r="E3254" i="7"/>
  <c r="O3254" i="7" s="1"/>
  <c r="E1610" i="7"/>
  <c r="O1610" i="7" s="1"/>
  <c r="P1611" i="7"/>
  <c r="E4658" i="7"/>
  <c r="O4658" i="7" s="1"/>
  <c r="P4659" i="7"/>
  <c r="E3110" i="7"/>
  <c r="O3110" i="7" s="1"/>
  <c r="P3111" i="7"/>
  <c r="E1562" i="7"/>
  <c r="O1562" i="7" s="1"/>
  <c r="P1563" i="7"/>
  <c r="P4611" i="7"/>
  <c r="E4610" i="7"/>
  <c r="O4610" i="7" s="1"/>
  <c r="P3159" i="7"/>
  <c r="E3158" i="7"/>
  <c r="O3158" i="7" s="1"/>
  <c r="E1514" i="7"/>
  <c r="O1514" i="7" s="1"/>
  <c r="P1515" i="7"/>
  <c r="E4562" i="7"/>
  <c r="O4562" i="7" s="1"/>
  <c r="P4563" i="7"/>
  <c r="P2247" i="7"/>
  <c r="E2246" i="7"/>
  <c r="O2246" i="7" s="1"/>
  <c r="P3759" i="7"/>
  <c r="E3758" i="7"/>
  <c r="O3758" i="7" s="1"/>
  <c r="P1443" i="7"/>
  <c r="E1442" i="7"/>
  <c r="O1442" i="7" s="1"/>
  <c r="E3722" i="7"/>
  <c r="O3722" i="7" s="1"/>
  <c r="P3723" i="7"/>
  <c r="E1406" i="7"/>
  <c r="O1406" i="7" s="1"/>
  <c r="P1407" i="7"/>
  <c r="P2919" i="7"/>
  <c r="E2918" i="7"/>
  <c r="O2918" i="7" s="1"/>
  <c r="E4430" i="7"/>
  <c r="O4430" i="7" s="1"/>
  <c r="P4431" i="7"/>
  <c r="E2114" i="7"/>
  <c r="O2114" i="7" s="1"/>
  <c r="P2115" i="7"/>
  <c r="P3627" i="7"/>
  <c r="E3626" i="7"/>
  <c r="O3626" i="7" s="1"/>
  <c r="P1311" i="7"/>
  <c r="E1310" i="7"/>
  <c r="O1310" i="7" s="1"/>
  <c r="P2823" i="7"/>
  <c r="E2822" i="7"/>
  <c r="O2822" i="7" s="1"/>
  <c r="E4334" i="7"/>
  <c r="O4334" i="7" s="1"/>
  <c r="P4335" i="7"/>
  <c r="P2019" i="7"/>
  <c r="E2018" i="7"/>
  <c r="O2018" i="7" s="1"/>
  <c r="P4299" i="7"/>
  <c r="E4298" i="7"/>
  <c r="O4298" i="7" s="1"/>
  <c r="E2750" i="7"/>
  <c r="O2750" i="7" s="1"/>
  <c r="P2751" i="7"/>
  <c r="P1203" i="7"/>
  <c r="E1202" i="7"/>
  <c r="O1202" i="7" s="1"/>
  <c r="E4250" i="7"/>
  <c r="O4250" i="7" s="1"/>
  <c r="P4251" i="7"/>
  <c r="P2703" i="7"/>
  <c r="E2702" i="7"/>
  <c r="O2702" i="7" s="1"/>
  <c r="P1155" i="7"/>
  <c r="E1154" i="7"/>
  <c r="O1154" i="7" s="1"/>
  <c r="E1130" i="7"/>
  <c r="O1130" i="7" s="1"/>
  <c r="P1131" i="7"/>
  <c r="P4179" i="7"/>
  <c r="E4178" i="7"/>
  <c r="O4178" i="7" s="1"/>
  <c r="P2631" i="7"/>
  <c r="E2630" i="7"/>
  <c r="O2630" i="7" s="1"/>
  <c r="P1083" i="7"/>
  <c r="E1082" i="7"/>
  <c r="O1082" i="7" s="1"/>
  <c r="E4130" i="7"/>
  <c r="O4130" i="7" s="1"/>
  <c r="P4131" i="7"/>
  <c r="P2679" i="7"/>
  <c r="E2678" i="7"/>
  <c r="O2678" i="7" s="1"/>
  <c r="P1035" i="7"/>
  <c r="E1034" i="7"/>
  <c r="O1034" i="7" s="1"/>
  <c r="P4083" i="7"/>
  <c r="E4082" i="7"/>
  <c r="O4082" i="7" s="1"/>
  <c r="E2534" i="7"/>
  <c r="O2534" i="7" s="1"/>
  <c r="P2535" i="7"/>
  <c r="P987" i="7"/>
  <c r="E986" i="7"/>
  <c r="O986" i="7" s="1"/>
  <c r="P4035" i="7"/>
  <c r="E4034" i="7"/>
  <c r="O4034" i="7" s="1"/>
  <c r="P2583" i="7"/>
  <c r="E2582" i="7"/>
  <c r="O2582" i="7" s="1"/>
  <c r="P939" i="7"/>
  <c r="E938" i="7"/>
  <c r="O938" i="7" s="1"/>
  <c r="P3987" i="7"/>
  <c r="E3986" i="7"/>
  <c r="O3986" i="7" s="1"/>
  <c r="P2439" i="7"/>
  <c r="E2438" i="7"/>
  <c r="O2438" i="7" s="1"/>
  <c r="P891" i="7"/>
  <c r="E890" i="7"/>
  <c r="O890" i="7" s="1"/>
  <c r="P3939" i="7"/>
  <c r="E3938" i="7"/>
  <c r="O3938" i="7" s="1"/>
  <c r="E2486" i="7"/>
  <c r="O2486" i="7" s="1"/>
  <c r="P2487" i="7"/>
  <c r="P843" i="7"/>
  <c r="E842" i="7"/>
  <c r="O842" i="7" s="1"/>
  <c r="E3890" i="7"/>
  <c r="O3890" i="7" s="1"/>
  <c r="P3891" i="7"/>
  <c r="P2343" i="7"/>
  <c r="E2342" i="7"/>
  <c r="O2342" i="7" s="1"/>
  <c r="E794" i="7"/>
  <c r="O794" i="7" s="1"/>
  <c r="P795" i="7"/>
  <c r="E3842" i="7"/>
  <c r="O3842" i="7" s="1"/>
  <c r="P3843" i="7"/>
  <c r="P2391" i="7"/>
  <c r="E2390" i="7"/>
  <c r="O2390" i="7" s="1"/>
  <c r="E746" i="7"/>
  <c r="O746" i="7" s="1"/>
  <c r="P747" i="7"/>
  <c r="P3795" i="7"/>
  <c r="E3794" i="7"/>
  <c r="O3794" i="7" s="1"/>
  <c r="P1479" i="7"/>
  <c r="E1478" i="7"/>
  <c r="O1478" i="7" s="1"/>
  <c r="E2990" i="7"/>
  <c r="O2990" i="7" s="1"/>
  <c r="P2991" i="7"/>
  <c r="E4598" i="7"/>
  <c r="O4598" i="7" s="1"/>
  <c r="P4599" i="7"/>
  <c r="P2955" i="7"/>
  <c r="E2954" i="7"/>
  <c r="O2954" i="7" s="1"/>
  <c r="P4467" i="7"/>
  <c r="E4466" i="7"/>
  <c r="O4466" i="7" s="1"/>
  <c r="P2151" i="7"/>
  <c r="E2150" i="7"/>
  <c r="O2150" i="7" s="1"/>
  <c r="E3662" i="7"/>
  <c r="O3662" i="7" s="1"/>
  <c r="P3663" i="7"/>
  <c r="P1347" i="7"/>
  <c r="E1346" i="7"/>
  <c r="O1346" i="7" s="1"/>
  <c r="E2858" i="7"/>
  <c r="O2858" i="7" s="1"/>
  <c r="P2859" i="7"/>
  <c r="P4371" i="7"/>
  <c r="E4370" i="7"/>
  <c r="O4370" i="7" s="1"/>
  <c r="P2055" i="7"/>
  <c r="E2054" i="7"/>
  <c r="O2054" i="7" s="1"/>
  <c r="E3566" i="7"/>
  <c r="O3566" i="7" s="1"/>
  <c r="P3567" i="7"/>
  <c r="P1251" i="7"/>
  <c r="E1250" i="7"/>
  <c r="O1250" i="7" s="1"/>
  <c r="P3531" i="7"/>
  <c r="E3530" i="7"/>
  <c r="O3530" i="7" s="1"/>
  <c r="E1982" i="7"/>
  <c r="O1982" i="7" s="1"/>
  <c r="P1983" i="7"/>
  <c r="E5030" i="7"/>
  <c r="O5030" i="7" s="1"/>
  <c r="P5031" i="7"/>
  <c r="E3482" i="7"/>
  <c r="O3482" i="7" s="1"/>
  <c r="P3483" i="7"/>
  <c r="E1934" i="7"/>
  <c r="O1934" i="7" s="1"/>
  <c r="P1935" i="7"/>
  <c r="P5079" i="7"/>
  <c r="E5078" i="7"/>
  <c r="O5078" i="7" s="1"/>
  <c r="E4958" i="7"/>
  <c r="O4958" i="7" s="1"/>
  <c r="P4959" i="7"/>
  <c r="E3410" i="7"/>
  <c r="O3410" i="7" s="1"/>
  <c r="P3411" i="7"/>
  <c r="P1863" i="7"/>
  <c r="E1862" i="7"/>
  <c r="O1862" i="7" s="1"/>
  <c r="E4910" i="7"/>
  <c r="O4910" i="7" s="1"/>
  <c r="P4911" i="7"/>
  <c r="E3362" i="7"/>
  <c r="O3362" i="7" s="1"/>
  <c r="P3363" i="7"/>
  <c r="P1911" i="7"/>
  <c r="E1910" i="7"/>
  <c r="O1910" i="7" s="1"/>
  <c r="P4863" i="7"/>
  <c r="E4862" i="7"/>
  <c r="O4862" i="7" s="1"/>
  <c r="P3315" i="7"/>
  <c r="E3314" i="7"/>
  <c r="O3314" i="7" s="1"/>
  <c r="E1766" i="7"/>
  <c r="O1766" i="7" s="1"/>
  <c r="P1767" i="7"/>
  <c r="E4814" i="7"/>
  <c r="O4814" i="7" s="1"/>
  <c r="P4815" i="7"/>
  <c r="E3266" i="7"/>
  <c r="O3266" i="7" s="1"/>
  <c r="P3267" i="7"/>
  <c r="P1815" i="7"/>
  <c r="E1814" i="7"/>
  <c r="O1814" i="7" s="1"/>
  <c r="E4766" i="7"/>
  <c r="O4766" i="7" s="1"/>
  <c r="P4767" i="7"/>
  <c r="P3219" i="7"/>
  <c r="E3218" i="7"/>
  <c r="O3218" i="7" s="1"/>
  <c r="P1671" i="7"/>
  <c r="E1670" i="7"/>
  <c r="O1670" i="7" s="1"/>
  <c r="E4718" i="7"/>
  <c r="O4718" i="7" s="1"/>
  <c r="P4719" i="7"/>
  <c r="P3171" i="7"/>
  <c r="E3170" i="7"/>
  <c r="O3170" i="7" s="1"/>
  <c r="P1719" i="7"/>
  <c r="E1718" i="7"/>
  <c r="O1718" i="7" s="1"/>
  <c r="E4670" i="7"/>
  <c r="O4670" i="7" s="1"/>
  <c r="P4671" i="7"/>
  <c r="E3122" i="7"/>
  <c r="O3122" i="7" s="1"/>
  <c r="P3123" i="7"/>
  <c r="P1575" i="7"/>
  <c r="E1574" i="7"/>
  <c r="O1574" i="7" s="1"/>
  <c r="E4622" i="7"/>
  <c r="O4622" i="7" s="1"/>
  <c r="P4623" i="7"/>
  <c r="P3075" i="7"/>
  <c r="E3074" i="7"/>
  <c r="O3074" i="7" s="1"/>
  <c r="P1623" i="7"/>
  <c r="E1622" i="7"/>
  <c r="O1622" i="7" s="1"/>
  <c r="E4574" i="7"/>
  <c r="O4574" i="7" s="1"/>
  <c r="P4575" i="7"/>
  <c r="P3027" i="7"/>
  <c r="E3026" i="7"/>
  <c r="O3026" i="7" s="1"/>
  <c r="E4538" i="7"/>
  <c r="O4538" i="7" s="1"/>
  <c r="P4539" i="7"/>
  <c r="E2222" i="7"/>
  <c r="O2222" i="7" s="1"/>
  <c r="P2223" i="7"/>
  <c r="P3831" i="7"/>
  <c r="E3830" i="7"/>
  <c r="O3830" i="7" s="1"/>
  <c r="E2186" i="7"/>
  <c r="O2186" i="7" s="1"/>
  <c r="P2187" i="7"/>
  <c r="P3699" i="7"/>
  <c r="E3698" i="7"/>
  <c r="O3698" i="7" s="1"/>
  <c r="P1383" i="7"/>
  <c r="E1382" i="7"/>
  <c r="O1382" i="7" s="1"/>
  <c r="E2894" i="7"/>
  <c r="O2894" i="7" s="1"/>
  <c r="P2895" i="7"/>
  <c r="P4503" i="7"/>
  <c r="E4502" i="7"/>
  <c r="O4502" i="7" s="1"/>
  <c r="P2091" i="7"/>
  <c r="E2090" i="7"/>
  <c r="O2090" i="7" s="1"/>
  <c r="P3603" i="7"/>
  <c r="E3602" i="7"/>
  <c r="O3602" i="7" s="1"/>
  <c r="E1286" i="7"/>
  <c r="O1286" i="7" s="1"/>
  <c r="P1287" i="7"/>
  <c r="P2799" i="7"/>
  <c r="E2798" i="7"/>
  <c r="O2798" i="7" s="1"/>
  <c r="P4407" i="7"/>
  <c r="E4406" i="7"/>
  <c r="O4406" i="7" s="1"/>
  <c r="E2762" i="7"/>
  <c r="O2762" i="7" s="1"/>
  <c r="P2763" i="7"/>
  <c r="P1215" i="7"/>
  <c r="E1214" i="7"/>
  <c r="O1214" i="7" s="1"/>
  <c r="E4262" i="7"/>
  <c r="O4262" i="7" s="1"/>
  <c r="P4263" i="7"/>
  <c r="P2715" i="7"/>
  <c r="E2714" i="7"/>
  <c r="O2714" i="7" s="1"/>
  <c r="E1166" i="7"/>
  <c r="O1166" i="7" s="1"/>
  <c r="P1167" i="7"/>
  <c r="E4310" i="7"/>
  <c r="O4310" i="7" s="1"/>
  <c r="P4311" i="7"/>
  <c r="E4190" i="7"/>
  <c r="O4190" i="7" s="1"/>
  <c r="P4191" i="7"/>
  <c r="E2642" i="7"/>
  <c r="O2642" i="7" s="1"/>
  <c r="P2643" i="7"/>
  <c r="P1095" i="7"/>
  <c r="E1094" i="7"/>
  <c r="O1094" i="7" s="1"/>
  <c r="E4142" i="7"/>
  <c r="O4142" i="7" s="1"/>
  <c r="P4143" i="7"/>
  <c r="P2595" i="7"/>
  <c r="E2594" i="7"/>
  <c r="O2594" i="7" s="1"/>
  <c r="E1142" i="7"/>
  <c r="O1142" i="7" s="1"/>
  <c r="P1143" i="7"/>
  <c r="P4095" i="7"/>
  <c r="E4094" i="7"/>
  <c r="O4094" i="7" s="1"/>
  <c r="P2547" i="7"/>
  <c r="E2546" i="7"/>
  <c r="O2546" i="7" s="1"/>
  <c r="E998" i="7"/>
  <c r="O998" i="7" s="1"/>
  <c r="P999" i="7"/>
  <c r="E4046" i="7"/>
  <c r="O4046" i="7" s="1"/>
  <c r="P4047" i="7"/>
  <c r="P2499" i="7"/>
  <c r="E2498" i="7"/>
  <c r="O2498" i="7" s="1"/>
  <c r="E1046" i="7"/>
  <c r="O1046" i="7" s="1"/>
  <c r="P1047" i="7"/>
  <c r="E3998" i="7"/>
  <c r="O3998" i="7" s="1"/>
  <c r="P3999" i="7"/>
  <c r="E2450" i="7"/>
  <c r="O2450" i="7" s="1"/>
  <c r="P2451" i="7"/>
  <c r="E902" i="7"/>
  <c r="O902" i="7" s="1"/>
  <c r="P903" i="7"/>
  <c r="E3950" i="7"/>
  <c r="O3950" i="7" s="1"/>
  <c r="P3951" i="7"/>
  <c r="E2402" i="7"/>
  <c r="O2402" i="7" s="1"/>
  <c r="P2403" i="7"/>
  <c r="E950" i="7"/>
  <c r="O950" i="7" s="1"/>
  <c r="P951" i="7"/>
  <c r="P3903" i="7"/>
  <c r="E3902" i="7"/>
  <c r="O3902" i="7" s="1"/>
  <c r="E2354" i="7"/>
  <c r="O2354" i="7" s="1"/>
  <c r="P2355" i="7"/>
  <c r="E806" i="7"/>
  <c r="O806" i="7" s="1"/>
  <c r="P807" i="7"/>
  <c r="P3855" i="7"/>
  <c r="E3854" i="7"/>
  <c r="O3854" i="7" s="1"/>
  <c r="P2307" i="7"/>
  <c r="E2306" i="7"/>
  <c r="O2306" i="7" s="1"/>
  <c r="E854" i="7"/>
  <c r="O854" i="7" s="1"/>
  <c r="P855" i="7"/>
  <c r="P3807" i="7"/>
  <c r="E3806" i="7"/>
  <c r="O3806" i="7" s="1"/>
  <c r="P2259" i="7"/>
  <c r="E2258" i="7"/>
  <c r="O2258" i="7" s="1"/>
  <c r="P3771" i="7"/>
  <c r="E3770" i="7"/>
  <c r="O3770" i="7" s="1"/>
  <c r="E1454" i="7"/>
  <c r="O1454" i="7" s="1"/>
  <c r="P1455" i="7"/>
  <c r="E3062" i="7"/>
  <c r="O3062" i="7" s="1"/>
  <c r="P3063" i="7"/>
  <c r="E1418" i="7"/>
  <c r="O1418" i="7" s="1"/>
  <c r="P1419" i="7"/>
  <c r="E2930" i="7"/>
  <c r="O2930" i="7" s="1"/>
  <c r="P2931" i="7"/>
  <c r="E4442" i="7"/>
  <c r="O4442" i="7" s="1"/>
  <c r="P4443" i="7"/>
  <c r="E2126" i="7"/>
  <c r="O2126" i="7" s="1"/>
  <c r="P2127" i="7"/>
  <c r="E3734" i="7"/>
  <c r="O3734" i="7" s="1"/>
  <c r="P3735" i="7"/>
  <c r="E1322" i="7"/>
  <c r="O1322" i="7" s="1"/>
  <c r="P1323" i="7"/>
  <c r="E2834" i="7"/>
  <c r="O2834" i="7" s="1"/>
  <c r="P2835" i="7"/>
  <c r="E4346" i="7"/>
  <c r="O4346" i="7" s="1"/>
  <c r="P4347" i="7"/>
  <c r="E2030" i="7"/>
  <c r="O2030" i="7" s="1"/>
  <c r="P2031" i="7"/>
  <c r="P3639" i="7"/>
  <c r="E3638" i="7"/>
  <c r="O3638" i="7" s="1"/>
  <c r="P1995" i="7"/>
  <c r="E1994" i="7"/>
  <c r="O1994" i="7" s="1"/>
  <c r="P5043" i="7"/>
  <c r="E5042" i="7"/>
  <c r="O5042" i="7" s="1"/>
  <c r="P3495" i="7"/>
  <c r="E3494" i="7"/>
  <c r="O3494" i="7" s="1"/>
  <c r="P1947" i="7"/>
  <c r="E1946" i="7"/>
  <c r="O1946" i="7" s="1"/>
  <c r="P4995" i="7"/>
  <c r="E4994" i="7"/>
  <c r="O4994" i="7" s="1"/>
  <c r="P3543" i="7"/>
  <c r="E3542" i="7"/>
  <c r="O3542" i="7" s="1"/>
  <c r="P4971" i="7"/>
  <c r="E4970" i="7"/>
  <c r="O4970" i="7" s="1"/>
  <c r="E3422" i="7"/>
  <c r="O3422" i="7" s="1"/>
  <c r="P3423" i="7"/>
  <c r="E1874" i="7"/>
  <c r="O1874" i="7" s="1"/>
  <c r="P1875" i="7"/>
  <c r="P4923" i="7"/>
  <c r="E4922" i="7"/>
  <c r="O4922" i="7" s="1"/>
  <c r="E3374" i="7"/>
  <c r="O3374" i="7" s="1"/>
  <c r="P3375" i="7"/>
  <c r="E1826" i="7"/>
  <c r="O1826" i="7" s="1"/>
  <c r="P1827" i="7"/>
  <c r="P4875" i="7"/>
  <c r="E4874" i="7"/>
  <c r="O4874" i="7" s="1"/>
  <c r="E3326" i="7"/>
  <c r="O3326" i="7" s="1"/>
  <c r="P3327" i="7"/>
  <c r="E1778" i="7"/>
  <c r="O1778" i="7" s="1"/>
  <c r="P1779" i="7"/>
  <c r="E4826" i="7"/>
  <c r="O4826" i="7" s="1"/>
  <c r="P4827" i="7"/>
  <c r="E3278" i="7"/>
  <c r="O3278" i="7" s="1"/>
  <c r="P3279" i="7"/>
  <c r="P1731" i="7"/>
  <c r="E1730" i="7"/>
  <c r="O1730" i="7" s="1"/>
  <c r="E4778" i="7"/>
  <c r="O4778" i="7" s="1"/>
  <c r="P4779" i="7"/>
  <c r="E3230" i="7"/>
  <c r="O3230" i="7" s="1"/>
  <c r="P3231" i="7"/>
  <c r="P1683" i="7"/>
  <c r="E1682" i="7"/>
  <c r="O1682" i="7" s="1"/>
  <c r="E4730" i="7"/>
  <c r="O4730" i="7" s="1"/>
  <c r="P4731" i="7"/>
  <c r="E3182" i="7"/>
  <c r="O3182" i="7" s="1"/>
  <c r="P3183" i="7"/>
  <c r="E1634" i="7"/>
  <c r="O1634" i="7" s="1"/>
  <c r="P1635" i="7"/>
  <c r="E4682" i="7"/>
  <c r="O4682" i="7" s="1"/>
  <c r="P4683" i="7"/>
  <c r="E3134" i="7"/>
  <c r="O3134" i="7" s="1"/>
  <c r="P3135" i="7"/>
  <c r="E1586" i="7"/>
  <c r="O1586" i="7" s="1"/>
  <c r="P1587" i="7"/>
  <c r="P4635" i="7"/>
  <c r="E4634" i="7"/>
  <c r="O4634" i="7" s="1"/>
  <c r="E3086" i="7"/>
  <c r="O3086" i="7" s="1"/>
  <c r="P3087" i="7"/>
  <c r="E1538" i="7"/>
  <c r="O1538" i="7" s="1"/>
  <c r="P1539" i="7"/>
  <c r="E4586" i="7"/>
  <c r="O4586" i="7" s="1"/>
  <c r="P4587" i="7"/>
  <c r="E3038" i="7"/>
  <c r="O3038" i="7" s="1"/>
  <c r="P3039" i="7"/>
  <c r="E1490" i="7"/>
  <c r="O1490" i="7" s="1"/>
  <c r="P1491" i="7"/>
  <c r="P3003" i="7"/>
  <c r="E3002" i="7"/>
  <c r="O3002" i="7" s="1"/>
  <c r="P4515" i="7"/>
  <c r="E4514" i="7"/>
  <c r="O4514" i="7" s="1"/>
  <c r="P2295" i="7"/>
  <c r="E2294" i="7"/>
  <c r="O2294" i="7" s="1"/>
  <c r="P4479" i="7"/>
  <c r="E4478" i="7"/>
  <c r="O4478" i="7" s="1"/>
  <c r="P2163" i="7"/>
  <c r="E2162" i="7"/>
  <c r="O2162" i="7" s="1"/>
  <c r="E3674" i="7"/>
  <c r="O3674" i="7" s="1"/>
  <c r="P3675" i="7"/>
  <c r="E1358" i="7"/>
  <c r="O1358" i="7" s="1"/>
  <c r="P1359" i="7"/>
  <c r="E2966" i="7"/>
  <c r="O2966" i="7" s="1"/>
  <c r="P2967" i="7"/>
  <c r="P4383" i="7"/>
  <c r="E4382" i="7"/>
  <c r="O4382" i="7" s="1"/>
  <c r="E2066" i="7"/>
  <c r="O2066" i="7" s="1"/>
  <c r="P2067" i="7"/>
  <c r="E3578" i="7"/>
  <c r="O3578" i="7" s="1"/>
  <c r="P3579" i="7"/>
  <c r="P1263" i="7"/>
  <c r="E1262" i="7"/>
  <c r="O1262" i="7" s="1"/>
  <c r="P2871" i="7"/>
  <c r="E2870" i="7"/>
  <c r="O2870" i="7" s="1"/>
  <c r="P1227" i="7"/>
  <c r="E1226" i="7"/>
  <c r="O1226" i="7" s="1"/>
  <c r="E4274" i="7"/>
  <c r="O4274" i="7" s="1"/>
  <c r="P4275" i="7"/>
  <c r="P2727" i="7"/>
  <c r="E2726" i="7"/>
  <c r="O2726" i="7" s="1"/>
  <c r="P1179" i="7"/>
  <c r="E1178" i="7"/>
  <c r="O1178" i="7" s="1"/>
  <c r="P4227" i="7"/>
  <c r="E4226" i="7"/>
  <c r="O4226" i="7" s="1"/>
  <c r="P2775" i="7"/>
  <c r="E2774" i="7"/>
  <c r="O2774" i="7" s="1"/>
  <c r="P2655" i="7"/>
  <c r="E2654" i="7"/>
  <c r="O2654" i="7" s="1"/>
  <c r="P1107" i="7"/>
  <c r="E1106" i="7"/>
  <c r="O1106" i="7" s="1"/>
  <c r="E4154" i="7"/>
  <c r="O4154" i="7" s="1"/>
  <c r="P4155" i="7"/>
  <c r="E2606" i="7"/>
  <c r="O2606" i="7" s="1"/>
  <c r="P2607" i="7"/>
  <c r="E1058" i="7"/>
  <c r="O1058" i="7" s="1"/>
  <c r="P1059" i="7"/>
  <c r="E4106" i="7"/>
  <c r="O4106" i="7" s="1"/>
  <c r="P4107" i="7"/>
  <c r="E2558" i="7"/>
  <c r="O2558" i="7" s="1"/>
  <c r="P2559" i="7"/>
  <c r="P1011" i="7"/>
  <c r="E1010" i="7"/>
  <c r="O1010" i="7" s="1"/>
  <c r="E4058" i="7"/>
  <c r="O4058" i="7" s="1"/>
  <c r="P4059" i="7"/>
  <c r="E2510" i="7"/>
  <c r="O2510" i="7" s="1"/>
  <c r="P2511" i="7"/>
  <c r="P963" i="7"/>
  <c r="E962" i="7"/>
  <c r="O962" i="7" s="1"/>
  <c r="E4010" i="7"/>
  <c r="O4010" i="7" s="1"/>
  <c r="P4011" i="7"/>
  <c r="E2462" i="7"/>
  <c r="O2462" i="7" s="1"/>
  <c r="P2463" i="7"/>
  <c r="P915" i="7"/>
  <c r="E914" i="7"/>
  <c r="O914" i="7" s="1"/>
  <c r="E3962" i="7"/>
  <c r="O3962" i="7" s="1"/>
  <c r="P3963" i="7"/>
  <c r="E2414" i="7"/>
  <c r="O2414" i="7" s="1"/>
  <c r="P2415" i="7"/>
  <c r="P867" i="7"/>
  <c r="E866" i="7"/>
  <c r="O866" i="7" s="1"/>
  <c r="E3914" i="7"/>
  <c r="O3914" i="7" s="1"/>
  <c r="P3915" i="7"/>
  <c r="P2367" i="7"/>
  <c r="E2366" i="7"/>
  <c r="O2366" i="7" s="1"/>
  <c r="E818" i="7"/>
  <c r="O818" i="7" s="1"/>
  <c r="P819" i="7"/>
  <c r="E3866" i="7"/>
  <c r="O3866" i="7" s="1"/>
  <c r="P3867" i="7"/>
  <c r="P2319" i="7"/>
  <c r="E2318" i="7"/>
  <c r="O2318" i="7" s="1"/>
  <c r="P771" i="7"/>
  <c r="E770" i="7"/>
  <c r="O770" i="7" s="1"/>
  <c r="E3818" i="7"/>
  <c r="O3818" i="7" s="1"/>
  <c r="P3819" i="7"/>
  <c r="P2271" i="7"/>
  <c r="E2270" i="7"/>
  <c r="O2270" i="7" s="1"/>
  <c r="P4551" i="7"/>
  <c r="E4550" i="7"/>
  <c r="O4550" i="7" s="1"/>
  <c r="P2235" i="7"/>
  <c r="E2234" i="7"/>
  <c r="O2234" i="7" s="1"/>
  <c r="P3747" i="7"/>
  <c r="E3746" i="7"/>
  <c r="O3746" i="7" s="1"/>
  <c r="E1526" i="7"/>
  <c r="O1526" i="7" s="1"/>
  <c r="P1527" i="7"/>
  <c r="E3710" i="7"/>
  <c r="O3710" i="7" s="1"/>
  <c r="P3711" i="7"/>
  <c r="P1395" i="7"/>
  <c r="E1394" i="7"/>
  <c r="O1394" i="7" s="1"/>
  <c r="P2907" i="7"/>
  <c r="E2906" i="7"/>
  <c r="O2906" i="7" s="1"/>
  <c r="E4418" i="7"/>
  <c r="O4418" i="7" s="1"/>
  <c r="P4419" i="7"/>
  <c r="P2199" i="7"/>
  <c r="E2198" i="7"/>
  <c r="O2198" i="7" s="1"/>
  <c r="E3614" i="7"/>
  <c r="O3614" i="7" s="1"/>
  <c r="P3615" i="7"/>
  <c r="E1298" i="7"/>
  <c r="O1298" i="7" s="1"/>
  <c r="P1299" i="7"/>
  <c r="E2810" i="7"/>
  <c r="O2810" i="7" s="1"/>
  <c r="P2811" i="7"/>
  <c r="E4322" i="7"/>
  <c r="O4322" i="7" s="1"/>
  <c r="P4323" i="7"/>
  <c r="P2103" i="7"/>
  <c r="E2102" i="7"/>
  <c r="O2102" i="7" s="1"/>
  <c r="E5054" i="7"/>
  <c r="O5054" i="7" s="1"/>
  <c r="P5055" i="7"/>
  <c r="P3507" i="7"/>
  <c r="E3506" i="7"/>
  <c r="O3506" i="7" s="1"/>
  <c r="P1959" i="7"/>
  <c r="E1958" i="7"/>
  <c r="O1958" i="7" s="1"/>
  <c r="E5006" i="7"/>
  <c r="O5006" i="7" s="1"/>
  <c r="P5007" i="7"/>
  <c r="E3458" i="7"/>
  <c r="O3458" i="7" s="1"/>
  <c r="P3459" i="7"/>
  <c r="P2007" i="7"/>
  <c r="E2006" i="7"/>
  <c r="O2006" i="7" s="1"/>
  <c r="P3435" i="7"/>
  <c r="E3434" i="7"/>
  <c r="O3434" i="7" s="1"/>
  <c r="E1886" i="7"/>
  <c r="O1886" i="7" s="1"/>
  <c r="P1887" i="7"/>
  <c r="P4935" i="7"/>
  <c r="E4934" i="7"/>
  <c r="O4934" i="7" s="1"/>
  <c r="P3387" i="7"/>
  <c r="E3386" i="7"/>
  <c r="O3386" i="7" s="1"/>
  <c r="E1838" i="7"/>
  <c r="O1838" i="7" s="1"/>
  <c r="P1839" i="7"/>
  <c r="E4982" i="7"/>
  <c r="O4982" i="7" s="1"/>
  <c r="P4983" i="7"/>
  <c r="E3338" i="7"/>
  <c r="O3338" i="7" s="1"/>
  <c r="P3339" i="7"/>
  <c r="E1790" i="7"/>
  <c r="O1790" i="7" s="1"/>
  <c r="P1791" i="7"/>
  <c r="E4838" i="7"/>
  <c r="O4838" i="7" s="1"/>
  <c r="P4839" i="7"/>
  <c r="E3290" i="7"/>
  <c r="O3290" i="7" s="1"/>
  <c r="P3291" i="7"/>
  <c r="P1743" i="7"/>
  <c r="E1742" i="7"/>
  <c r="O1742" i="7" s="1"/>
  <c r="E4886" i="7"/>
  <c r="O4886" i="7" s="1"/>
  <c r="P4887" i="7"/>
  <c r="E3242" i="7"/>
  <c r="O3242" i="7" s="1"/>
  <c r="P3243" i="7"/>
  <c r="E1694" i="7"/>
  <c r="O1694" i="7" s="1"/>
  <c r="P1695" i="7"/>
  <c r="P4743" i="7"/>
  <c r="E4742" i="7"/>
  <c r="O4742" i="7" s="1"/>
  <c r="E3194" i="7"/>
  <c r="O3194" i="7" s="1"/>
  <c r="P3195" i="7"/>
  <c r="P1647" i="7"/>
  <c r="E1646" i="7"/>
  <c r="O1646" i="7" s="1"/>
  <c r="P4791" i="7"/>
  <c r="E4790" i="7"/>
  <c r="O4790" i="7" s="1"/>
  <c r="E3146" i="7"/>
  <c r="O3146" i="7" s="1"/>
  <c r="P3147" i="7"/>
  <c r="P1599" i="7"/>
  <c r="E1598" i="7"/>
  <c r="O1598" i="7" s="1"/>
  <c r="P4647" i="7"/>
  <c r="E4646" i="7"/>
  <c r="O4646" i="7" s="1"/>
  <c r="E3098" i="7"/>
  <c r="O3098" i="7" s="1"/>
  <c r="P3099" i="7"/>
  <c r="E1550" i="7"/>
  <c r="O1550" i="7" s="1"/>
  <c r="P1551" i="7"/>
  <c r="P4695" i="7"/>
  <c r="E4694" i="7"/>
  <c r="O4694" i="7" s="1"/>
  <c r="P3051" i="7"/>
  <c r="E3050" i="7"/>
  <c r="O3050" i="7" s="1"/>
  <c r="E1502" i="7"/>
  <c r="O1502" i="7" s="1"/>
  <c r="P1503" i="7"/>
  <c r="E3782" i="7"/>
  <c r="O3782" i="7" s="1"/>
  <c r="P3783" i="7"/>
  <c r="E1466" i="7"/>
  <c r="O1466" i="7" s="1"/>
  <c r="P1467" i="7"/>
  <c r="P2979" i="7"/>
  <c r="E2978" i="7"/>
  <c r="O2978" i="7" s="1"/>
  <c r="P759" i="7"/>
  <c r="E758" i="7"/>
  <c r="O758" i="7" s="1"/>
  <c r="E2942" i="7"/>
  <c r="O2942" i="7" s="1"/>
  <c r="P2943" i="7"/>
  <c r="E4454" i="7"/>
  <c r="O4454" i="7" s="1"/>
  <c r="P4455" i="7"/>
  <c r="E2138" i="7"/>
  <c r="O2138" i="7" s="1"/>
  <c r="P2139" i="7"/>
  <c r="P3651" i="7"/>
  <c r="E3650" i="7"/>
  <c r="O3650" i="7" s="1"/>
  <c r="P1431" i="7"/>
  <c r="E1430" i="7"/>
  <c r="O1430" i="7" s="1"/>
  <c r="E2846" i="7"/>
  <c r="O2846" i="7" s="1"/>
  <c r="P2847" i="7"/>
  <c r="E4358" i="7"/>
  <c r="O4358" i="7" s="1"/>
  <c r="P4359" i="7"/>
  <c r="P2043" i="7"/>
  <c r="E2042" i="7"/>
  <c r="O2042" i="7" s="1"/>
  <c r="E3554" i="7"/>
  <c r="O3554" i="7" s="1"/>
  <c r="P3555" i="7"/>
  <c r="P1335" i="7"/>
  <c r="E1334" i="7"/>
  <c r="O1334" i="7" s="1"/>
  <c r="E4286" i="7"/>
  <c r="O4286" i="7" s="1"/>
  <c r="P4287" i="7"/>
  <c r="E2738" i="7"/>
  <c r="O2738" i="7" s="1"/>
  <c r="P2739" i="7"/>
  <c r="P1191" i="7"/>
  <c r="E1190" i="7"/>
  <c r="O1190" i="7" s="1"/>
  <c r="P4239" i="7"/>
  <c r="E4238" i="7"/>
  <c r="O4238" i="7" s="1"/>
  <c r="P2691" i="7"/>
  <c r="E2690" i="7"/>
  <c r="O2690" i="7" s="1"/>
  <c r="E1238" i="7"/>
  <c r="O1238" i="7" s="1"/>
  <c r="P1239" i="7"/>
  <c r="E2666" i="7"/>
  <c r="O2666" i="7" s="1"/>
  <c r="P2667" i="7"/>
  <c r="E1118" i="7"/>
  <c r="O1118" i="7" s="1"/>
  <c r="P1119" i="7"/>
  <c r="P4167" i="7"/>
  <c r="E4166" i="7"/>
  <c r="O4166" i="7" s="1"/>
  <c r="E2618" i="7"/>
  <c r="O2618" i="7" s="1"/>
  <c r="P2619" i="7"/>
  <c r="E1070" i="7"/>
  <c r="O1070" i="7" s="1"/>
  <c r="P1071" i="7"/>
  <c r="P4215" i="7"/>
  <c r="E4214" i="7"/>
  <c r="O4214" i="7" s="1"/>
  <c r="E2570" i="7"/>
  <c r="O2570" i="7" s="1"/>
  <c r="P2571" i="7"/>
  <c r="P1023" i="7"/>
  <c r="E1022" i="7"/>
  <c r="O1022" i="7" s="1"/>
  <c r="P4071" i="7"/>
  <c r="E4070" i="7"/>
  <c r="O4070" i="7" s="1"/>
  <c r="E2522" i="7"/>
  <c r="O2522" i="7" s="1"/>
  <c r="P2523" i="7"/>
  <c r="P975" i="7"/>
  <c r="E974" i="7"/>
  <c r="O974" i="7" s="1"/>
  <c r="P4119" i="7"/>
  <c r="E4118" i="7"/>
  <c r="O4118" i="7" s="1"/>
  <c r="E2474" i="7"/>
  <c r="O2474" i="7" s="1"/>
  <c r="P2475" i="7"/>
  <c r="P927" i="7"/>
  <c r="E926" i="7"/>
  <c r="O926" i="7" s="1"/>
  <c r="P3975" i="7"/>
  <c r="E3974" i="7"/>
  <c r="O3974" i="7" s="1"/>
  <c r="E2426" i="7"/>
  <c r="O2426" i="7" s="1"/>
  <c r="P2427" i="7"/>
  <c r="E878" i="7"/>
  <c r="O878" i="7" s="1"/>
  <c r="P879" i="7"/>
  <c r="E4022" i="7"/>
  <c r="O4022" i="7" s="1"/>
  <c r="P4023" i="7"/>
  <c r="E2378" i="7"/>
  <c r="O2378" i="7" s="1"/>
  <c r="P2379" i="7"/>
  <c r="E830" i="7"/>
  <c r="O830" i="7" s="1"/>
  <c r="P831" i="7"/>
  <c r="E3878" i="7"/>
  <c r="O3878" i="7" s="1"/>
  <c r="P3879" i="7"/>
  <c r="E2330" i="7"/>
  <c r="O2330" i="7" s="1"/>
  <c r="P2331" i="7"/>
  <c r="E782" i="7"/>
  <c r="O782" i="7" s="1"/>
  <c r="P783" i="7"/>
  <c r="P3927" i="7"/>
  <c r="E3926" i="7"/>
  <c r="O3926" i="7" s="1"/>
  <c r="E2282" i="7"/>
  <c r="O2282" i="7" s="1"/>
  <c r="P2283" i="7"/>
  <c r="E734" i="7"/>
  <c r="O734" i="7" s="1"/>
  <c r="P735" i="7"/>
  <c r="E3014" i="7"/>
  <c r="O3014" i="7" s="1"/>
  <c r="P3015" i="7"/>
  <c r="E4526" i="7"/>
  <c r="O4526" i="7" s="1"/>
  <c r="P4527" i="7"/>
  <c r="P2211" i="7"/>
  <c r="E2210" i="7"/>
  <c r="O2210" i="7" s="1"/>
  <c r="P4491" i="7"/>
  <c r="E4490" i="7"/>
  <c r="O4490" i="7" s="1"/>
  <c r="E2174" i="7"/>
  <c r="O2174" i="7" s="1"/>
  <c r="P2175" i="7"/>
  <c r="P3687" i="7"/>
  <c r="E3686" i="7"/>
  <c r="O3686" i="7" s="1"/>
  <c r="E1370" i="7"/>
  <c r="O1370" i="7" s="1"/>
  <c r="P1371" i="7"/>
  <c r="E2882" i="7"/>
  <c r="O2882" i="7" s="1"/>
  <c r="P2883" i="7"/>
  <c r="P4395" i="7"/>
  <c r="E4394" i="7"/>
  <c r="O4394" i="7" s="1"/>
  <c r="E2078" i="7"/>
  <c r="O2078" i="7" s="1"/>
  <c r="P2079" i="7"/>
  <c r="P3591" i="7"/>
  <c r="E3590" i="7"/>
  <c r="O3590" i="7" s="1"/>
  <c r="E1274" i="7"/>
  <c r="O1274" i="7" s="1"/>
  <c r="P1275" i="7"/>
  <c r="E2786" i="7"/>
  <c r="O2786" i="7" s="1"/>
  <c r="P2787" i="7"/>
  <c r="E5066" i="7"/>
  <c r="O5066" i="7" s="1"/>
  <c r="P5067" i="7"/>
  <c r="P3519" i="7"/>
  <c r="E3518" i="7"/>
  <c r="O3518" i="7" s="1"/>
  <c r="P1971" i="7"/>
  <c r="E1970" i="7"/>
  <c r="O1970" i="7" s="1"/>
  <c r="P5019" i="7"/>
  <c r="E5018" i="7"/>
  <c r="O5018" i="7" s="1"/>
  <c r="E3470" i="7"/>
  <c r="O3470" i="7" s="1"/>
  <c r="P3471" i="7"/>
  <c r="P1923" i="7"/>
  <c r="E1922" i="7"/>
  <c r="O1922" i="7" s="1"/>
  <c r="N71" i="1"/>
  <c r="O71" i="1" s="1"/>
  <c r="AC203" i="1"/>
  <c r="AA204" i="1" s="1"/>
  <c r="L72" i="1" l="1"/>
  <c r="M72" i="1" s="1"/>
  <c r="P71" i="1"/>
  <c r="AC204" i="1"/>
  <c r="AA205" i="1" s="1"/>
  <c r="N72" i="1" l="1"/>
  <c r="O72" i="1" s="1"/>
  <c r="AC205" i="1"/>
  <c r="AA206" i="1" s="1"/>
  <c r="L73" i="1" l="1"/>
  <c r="P72" i="1"/>
  <c r="AC206" i="1"/>
  <c r="AA207" i="1" s="1"/>
  <c r="M73" i="1" l="1"/>
  <c r="N73" i="1" s="1"/>
  <c r="O73" i="1" s="1"/>
  <c r="AC207" i="1"/>
  <c r="AA208" i="1" s="1"/>
  <c r="L74" i="1" l="1"/>
  <c r="P73" i="1"/>
  <c r="AC208" i="1"/>
  <c r="AA209" i="1" s="1"/>
  <c r="M74" i="1" l="1"/>
  <c r="N74" i="1" s="1"/>
  <c r="O74" i="1" s="1"/>
  <c r="AC209" i="1"/>
  <c r="AA210" i="1" s="1"/>
  <c r="L75" i="1" l="1"/>
  <c r="M75" i="1" s="1"/>
  <c r="N75" i="1" s="1"/>
  <c r="O75" i="1" s="1"/>
  <c r="P75" i="1" s="1"/>
  <c r="P74" i="1"/>
  <c r="AC210" i="1"/>
  <c r="AA211" i="1" s="1"/>
  <c r="L76" i="1" l="1"/>
  <c r="M76" i="1" s="1"/>
  <c r="N76" i="1" s="1"/>
  <c r="O76" i="1" s="1"/>
  <c r="AC211" i="1"/>
  <c r="AA212" i="1" s="1"/>
  <c r="L77" i="1" l="1"/>
  <c r="M77" i="1" s="1"/>
  <c r="P76" i="1"/>
  <c r="AC212" i="1"/>
  <c r="AA213" i="1" s="1"/>
  <c r="N77" i="1" l="1"/>
  <c r="O77" i="1" s="1"/>
  <c r="AC213" i="1"/>
  <c r="AA214" i="1" s="1"/>
  <c r="L78" i="1" l="1"/>
  <c r="M78" i="1" s="1"/>
  <c r="P77" i="1"/>
  <c r="AC214" i="1"/>
  <c r="AA215" i="1" s="1"/>
  <c r="N78" i="1" l="1"/>
  <c r="O78" i="1" s="1"/>
  <c r="AC215" i="1"/>
  <c r="AA216" i="1" s="1"/>
  <c r="P78" i="1" l="1"/>
  <c r="L79" i="1"/>
  <c r="M79" i="1" s="1"/>
  <c r="AC216" i="1"/>
  <c r="AA217" i="1" s="1"/>
  <c r="N79" i="1" l="1"/>
  <c r="O79" i="1" s="1"/>
  <c r="AC217" i="1"/>
  <c r="AA218" i="1" s="1"/>
  <c r="L80" i="1" l="1"/>
  <c r="M80" i="1" s="1"/>
  <c r="P79" i="1"/>
  <c r="AC218" i="1"/>
  <c r="AA219" i="1" s="1"/>
  <c r="N80" i="1" l="1"/>
  <c r="O80" i="1" s="1"/>
  <c r="AC219" i="1"/>
  <c r="AA220" i="1" s="1"/>
  <c r="L81" i="1" l="1"/>
  <c r="M81" i="1" s="1"/>
  <c r="P80" i="1"/>
  <c r="AC220" i="1"/>
  <c r="AA221" i="1" s="1"/>
  <c r="N81" i="1" l="1"/>
  <c r="O81" i="1" s="1"/>
  <c r="AC221" i="1"/>
  <c r="AA222" i="1" s="1"/>
  <c r="L82" i="1" l="1"/>
  <c r="M82" i="1" s="1"/>
  <c r="P81" i="1"/>
  <c r="AC222" i="1"/>
  <c r="AA223" i="1" s="1"/>
  <c r="N82" i="1" l="1"/>
  <c r="O82" i="1" s="1"/>
  <c r="AC223" i="1"/>
  <c r="AA224" i="1" s="1"/>
  <c r="L83" i="1" l="1"/>
  <c r="M83" i="1" s="1"/>
  <c r="P82" i="1"/>
  <c r="AC224" i="1"/>
  <c r="AA225" i="1" s="1"/>
  <c r="N83" i="1" l="1"/>
  <c r="O83" i="1" s="1"/>
  <c r="AC225" i="1"/>
  <c r="AA226" i="1" s="1"/>
  <c r="L84" i="1" l="1"/>
  <c r="M84" i="1" s="1"/>
  <c r="P83" i="1"/>
  <c r="AC226" i="1"/>
  <c r="AA227" i="1" s="1"/>
  <c r="N84" i="1" l="1"/>
  <c r="O84" i="1" s="1"/>
  <c r="AC227" i="1"/>
  <c r="AA228" i="1" s="1"/>
  <c r="P84" i="1" l="1"/>
  <c r="L85" i="1"/>
  <c r="M85" i="1" s="1"/>
  <c r="AC228" i="1"/>
  <c r="AA229" i="1" s="1"/>
  <c r="N85" i="1" l="1"/>
  <c r="O85" i="1" s="1"/>
  <c r="AC229" i="1"/>
  <c r="AA230" i="1" s="1"/>
  <c r="L86" i="1" l="1"/>
  <c r="M86" i="1" s="1"/>
  <c r="P85" i="1"/>
  <c r="AC230" i="1"/>
  <c r="AA231" i="1" s="1"/>
  <c r="N86" i="1" l="1"/>
  <c r="O86" i="1" s="1"/>
  <c r="AC231" i="1"/>
  <c r="AA232" i="1" s="1"/>
  <c r="L87" i="1" l="1"/>
  <c r="M87" i="1" s="1"/>
  <c r="P86" i="1"/>
  <c r="AC232" i="1"/>
  <c r="AA233" i="1" s="1"/>
  <c r="N87" i="1" l="1"/>
  <c r="O87" i="1" s="1"/>
  <c r="AC233" i="1"/>
  <c r="AA234" i="1" s="1"/>
  <c r="L88" i="1" l="1"/>
  <c r="M88" i="1" s="1"/>
  <c r="P87" i="1"/>
  <c r="AC234" i="1"/>
  <c r="AA235" i="1" s="1"/>
  <c r="N88" i="1" l="1"/>
  <c r="O88" i="1" s="1"/>
  <c r="AC235" i="1"/>
  <c r="AA236" i="1" s="1"/>
  <c r="L89" i="1" l="1"/>
  <c r="M89" i="1" s="1"/>
  <c r="P88" i="1"/>
  <c r="AC236" i="1"/>
  <c r="AA237" i="1" s="1"/>
  <c r="N89" i="1" l="1"/>
  <c r="O89" i="1" s="1"/>
  <c r="AC237" i="1"/>
  <c r="AA238" i="1" s="1"/>
  <c r="L90" i="1" l="1"/>
  <c r="M90" i="1" s="1"/>
  <c r="P89" i="1"/>
  <c r="AC238" i="1"/>
  <c r="AA239" i="1" s="1"/>
  <c r="N90" i="1" l="1"/>
  <c r="O90" i="1" s="1"/>
  <c r="AC239" i="1"/>
  <c r="AA240" i="1" s="1"/>
  <c r="L91" i="1" l="1"/>
  <c r="M91" i="1" s="1"/>
  <c r="P90" i="1"/>
  <c r="AC240" i="1"/>
  <c r="AA241" i="1" s="1"/>
  <c r="N91" i="1" l="1"/>
  <c r="O91" i="1" s="1"/>
  <c r="AC241" i="1"/>
  <c r="AA242" i="1" s="1"/>
  <c r="L92" i="1" l="1"/>
  <c r="M92" i="1" s="1"/>
  <c r="P91" i="1"/>
  <c r="AC242" i="1"/>
  <c r="AA243" i="1" s="1"/>
  <c r="N92" i="1" l="1"/>
  <c r="O92" i="1" s="1"/>
  <c r="AC243" i="1"/>
  <c r="AA244" i="1" s="1"/>
  <c r="L93" i="1" l="1"/>
  <c r="M93" i="1" s="1"/>
  <c r="P92" i="1"/>
  <c r="AC244" i="1"/>
  <c r="AA245" i="1" s="1"/>
  <c r="N93" i="1" l="1"/>
  <c r="O93" i="1" s="1"/>
  <c r="AC245" i="1"/>
  <c r="AA246" i="1" s="1"/>
  <c r="L94" i="1" l="1"/>
  <c r="M94" i="1" s="1"/>
  <c r="P93" i="1"/>
  <c r="AC246" i="1"/>
  <c r="AA247" i="1" s="1"/>
  <c r="N94" i="1" l="1"/>
  <c r="O94" i="1" s="1"/>
  <c r="AC247" i="1"/>
  <c r="AA248" i="1" s="1"/>
  <c r="L95" i="1" l="1"/>
  <c r="M95" i="1" s="1"/>
  <c r="P94" i="1"/>
  <c r="AC248" i="1"/>
  <c r="AA249" i="1" s="1"/>
  <c r="N95" i="1" l="1"/>
  <c r="O95" i="1" s="1"/>
  <c r="AC249" i="1"/>
  <c r="AA250" i="1" s="1"/>
  <c r="L96" i="1" l="1"/>
  <c r="M96" i="1" s="1"/>
  <c r="P95" i="1"/>
  <c r="AC250" i="1"/>
  <c r="AA251" i="1" s="1"/>
  <c r="N96" i="1" l="1"/>
  <c r="O96" i="1" s="1"/>
  <c r="AC251" i="1"/>
  <c r="AA252" i="1" s="1"/>
  <c r="L97" i="1" l="1"/>
  <c r="M97" i="1" s="1"/>
  <c r="P96" i="1"/>
  <c r="AC252" i="1"/>
  <c r="AA253" i="1" s="1"/>
  <c r="N97" i="1" l="1"/>
  <c r="O97" i="1" s="1"/>
  <c r="AC253" i="1"/>
  <c r="AA254" i="1" s="1"/>
  <c r="P97" i="1" l="1"/>
  <c r="L98" i="1"/>
  <c r="M98" i="1" s="1"/>
  <c r="AC254" i="1"/>
  <c r="AA255" i="1" s="1"/>
  <c r="N98" i="1" l="1"/>
  <c r="O98" i="1" s="1"/>
  <c r="AC255" i="1"/>
  <c r="AA256" i="1" s="1"/>
  <c r="L99" i="1" l="1"/>
  <c r="M99" i="1" s="1"/>
  <c r="P98" i="1"/>
  <c r="AC256" i="1"/>
  <c r="AA257" i="1" s="1"/>
  <c r="N99" i="1" l="1"/>
  <c r="O99" i="1" s="1"/>
  <c r="AC257" i="1"/>
  <c r="AA258" i="1" s="1"/>
  <c r="L100" i="1" l="1"/>
  <c r="M100" i="1" s="1"/>
  <c r="P99" i="1"/>
  <c r="AC258" i="1"/>
  <c r="AA259" i="1" s="1"/>
  <c r="N100" i="1" l="1"/>
  <c r="O100" i="1" s="1"/>
  <c r="AC259" i="1"/>
  <c r="AA260" i="1" s="1"/>
  <c r="P100" i="1" l="1"/>
  <c r="L101" i="1"/>
  <c r="M101" i="1" s="1"/>
  <c r="AC260" i="1"/>
  <c r="AA261" i="1" s="1"/>
  <c r="N101" i="1" l="1"/>
  <c r="O101" i="1" s="1"/>
  <c r="AC261" i="1"/>
  <c r="AA262" i="1" s="1"/>
  <c r="L102" i="1" l="1"/>
  <c r="M102" i="1" s="1"/>
  <c r="P101" i="1"/>
  <c r="AC262" i="1"/>
  <c r="AA263" i="1" s="1"/>
  <c r="N102" i="1" l="1"/>
  <c r="O102" i="1" s="1"/>
  <c r="AC263" i="1"/>
  <c r="AA264" i="1" s="1"/>
  <c r="L103" i="1" l="1"/>
  <c r="M103" i="1" s="1"/>
  <c r="P102" i="1"/>
  <c r="AC264" i="1"/>
  <c r="AA265" i="1" s="1"/>
  <c r="N103" i="1" l="1"/>
  <c r="O103" i="1" s="1"/>
  <c r="AC265" i="1"/>
  <c r="AA266" i="1" s="1"/>
  <c r="L104" i="1" l="1"/>
  <c r="M104" i="1" s="1"/>
  <c r="P103" i="1"/>
  <c r="AC266" i="1"/>
  <c r="AA267" i="1" s="1"/>
  <c r="N104" i="1" l="1"/>
  <c r="O104" i="1" s="1"/>
  <c r="AC267" i="1"/>
  <c r="AA268" i="1" s="1"/>
  <c r="L105" i="1" l="1"/>
  <c r="M105" i="1" s="1"/>
  <c r="P104" i="1"/>
  <c r="AC268" i="1"/>
  <c r="AA269" i="1" s="1"/>
  <c r="N105" i="1" l="1"/>
  <c r="O105" i="1" s="1"/>
  <c r="AC269" i="1"/>
  <c r="AA270" i="1" s="1"/>
  <c r="L106" i="1" l="1"/>
  <c r="M106" i="1" s="1"/>
  <c r="P105" i="1"/>
  <c r="AC270" i="1"/>
  <c r="AA271" i="1" s="1"/>
  <c r="N106" i="1" l="1"/>
  <c r="O106" i="1" s="1"/>
  <c r="AC271" i="1"/>
  <c r="AA272" i="1" s="1"/>
  <c r="P106" i="1" l="1"/>
  <c r="L107" i="1"/>
  <c r="M107" i="1" s="1"/>
  <c r="AC272" i="1"/>
  <c r="AA273" i="1" s="1"/>
  <c r="N107" i="1" l="1"/>
  <c r="O107" i="1" s="1"/>
  <c r="AC273" i="1"/>
  <c r="AA274" i="1" s="1"/>
  <c r="L108" i="1" l="1"/>
  <c r="M108" i="1" s="1"/>
  <c r="P107" i="1"/>
  <c r="AC274" i="1"/>
  <c r="AA275" i="1" s="1"/>
  <c r="N108" i="1" l="1"/>
  <c r="O108" i="1" s="1"/>
  <c r="AC275" i="1"/>
  <c r="AA276" i="1" s="1"/>
  <c r="L109" i="1" l="1"/>
  <c r="M109" i="1" s="1"/>
  <c r="P108" i="1"/>
  <c r="AC276" i="1"/>
  <c r="AA277" i="1" s="1"/>
  <c r="N109" i="1" l="1"/>
  <c r="O109" i="1" s="1"/>
  <c r="AC277" i="1"/>
  <c r="AA278" i="1" s="1"/>
  <c r="P109" i="1" l="1"/>
  <c r="L110" i="1"/>
  <c r="M110" i="1" s="1"/>
  <c r="AC278" i="1"/>
  <c r="AA279" i="1" s="1"/>
  <c r="N110" i="1" l="1"/>
  <c r="O110" i="1" s="1"/>
  <c r="AC279" i="1"/>
  <c r="AA280" i="1" s="1"/>
  <c r="L111" i="1" l="1"/>
  <c r="M111" i="1" s="1"/>
  <c r="P110" i="1"/>
  <c r="AC280" i="1"/>
  <c r="AA281" i="1" s="1"/>
  <c r="N111" i="1" l="1"/>
  <c r="O111" i="1" s="1"/>
  <c r="AC281" i="1"/>
  <c r="AA282" i="1" s="1"/>
  <c r="L112" i="1" l="1"/>
  <c r="M112" i="1" s="1"/>
  <c r="P111" i="1"/>
  <c r="AC282" i="1"/>
  <c r="AA283" i="1" s="1"/>
  <c r="N112" i="1" l="1"/>
  <c r="O112" i="1" s="1"/>
  <c r="AC283" i="1"/>
  <c r="AA284" i="1" s="1"/>
  <c r="L113" i="1" l="1"/>
  <c r="M113" i="1" s="1"/>
  <c r="P112" i="1"/>
  <c r="AC284" i="1"/>
  <c r="AA285" i="1" s="1"/>
  <c r="N113" i="1" l="1"/>
  <c r="O113" i="1" s="1"/>
  <c r="AC285" i="1"/>
  <c r="AA286" i="1" s="1"/>
  <c r="L114" i="1" l="1"/>
  <c r="M114" i="1" s="1"/>
  <c r="P113" i="1"/>
  <c r="AC286" i="1"/>
  <c r="AA287" i="1" s="1"/>
  <c r="N114" i="1" l="1"/>
  <c r="O114" i="1" s="1"/>
  <c r="AC287" i="1"/>
  <c r="AA288" i="1" s="1"/>
  <c r="P114" i="1" l="1"/>
  <c r="L115" i="1"/>
  <c r="M115" i="1" s="1"/>
  <c r="AC288" i="1"/>
  <c r="AA289" i="1" s="1"/>
  <c r="N115" i="1" l="1"/>
  <c r="O115" i="1" s="1"/>
  <c r="AC289" i="1"/>
  <c r="AA290" i="1" s="1"/>
  <c r="L116" i="1" l="1"/>
  <c r="M116" i="1" s="1"/>
  <c r="P115" i="1"/>
  <c r="AC290" i="1"/>
  <c r="AA291" i="1" s="1"/>
  <c r="N116" i="1" l="1"/>
  <c r="O116" i="1" s="1"/>
  <c r="AC291" i="1"/>
  <c r="AA292" i="1" s="1"/>
  <c r="L117" i="1" l="1"/>
  <c r="M117" i="1" s="1"/>
  <c r="P116" i="1"/>
  <c r="AC292" i="1"/>
  <c r="AA293" i="1" s="1"/>
  <c r="N117" i="1" l="1"/>
  <c r="O117" i="1" s="1"/>
  <c r="AC293" i="1"/>
  <c r="AA294" i="1" s="1"/>
  <c r="L118" i="1" l="1"/>
  <c r="M118" i="1" s="1"/>
  <c r="P117" i="1"/>
  <c r="AC294" i="1"/>
  <c r="AA295" i="1" s="1"/>
  <c r="N118" i="1" l="1"/>
  <c r="O118" i="1" s="1"/>
  <c r="AC295" i="1"/>
  <c r="AA296" i="1" s="1"/>
  <c r="L119" i="1" l="1"/>
  <c r="M119" i="1" s="1"/>
  <c r="P118" i="1"/>
  <c r="AC296" i="1"/>
  <c r="AA297" i="1" s="1"/>
  <c r="N119" i="1" l="1"/>
  <c r="O119" i="1" s="1"/>
  <c r="AC297" i="1"/>
  <c r="AA298" i="1" s="1"/>
  <c r="L120" i="1" l="1"/>
  <c r="M120" i="1" s="1"/>
  <c r="P119" i="1"/>
  <c r="AC298" i="1"/>
  <c r="AA299" i="1" s="1"/>
  <c r="N120" i="1" l="1"/>
  <c r="O120" i="1" s="1"/>
  <c r="AC299" i="1"/>
  <c r="AA300" i="1" s="1"/>
  <c r="P120" i="1" l="1"/>
  <c r="L121" i="1"/>
  <c r="M121" i="1" s="1"/>
  <c r="AC300" i="1"/>
  <c r="AA301" i="1" s="1"/>
  <c r="N121" i="1" l="1"/>
  <c r="O121" i="1" s="1"/>
  <c r="AC301" i="1"/>
  <c r="AA302" i="1" s="1"/>
  <c r="L122" i="1" l="1"/>
  <c r="M122" i="1" s="1"/>
  <c r="P121" i="1"/>
  <c r="AC302" i="1"/>
  <c r="AA303" i="1" s="1"/>
  <c r="N122" i="1" l="1"/>
  <c r="O122" i="1" s="1"/>
  <c r="AC303" i="1"/>
  <c r="AA304" i="1" s="1"/>
  <c r="L123" i="1" l="1"/>
  <c r="M123" i="1" s="1"/>
  <c r="P122" i="1"/>
  <c r="AC304" i="1"/>
  <c r="AA305" i="1" s="1"/>
  <c r="N123" i="1" l="1"/>
  <c r="O123" i="1" s="1"/>
  <c r="AC305" i="1"/>
  <c r="AA306" i="1" s="1"/>
  <c r="P123" i="1" l="1"/>
  <c r="L124" i="1"/>
  <c r="M124" i="1" s="1"/>
  <c r="AC306" i="1"/>
  <c r="AA307" i="1" s="1"/>
  <c r="N124" i="1" l="1"/>
  <c r="O124" i="1" s="1"/>
  <c r="AC307" i="1"/>
  <c r="AA308" i="1" s="1"/>
  <c r="L125" i="1" l="1"/>
  <c r="M125" i="1" s="1"/>
  <c r="P124" i="1"/>
  <c r="AC308" i="1"/>
  <c r="AA309" i="1" s="1"/>
  <c r="N125" i="1" l="1"/>
  <c r="O125" i="1" s="1"/>
  <c r="AC309" i="1"/>
  <c r="AA310" i="1" s="1"/>
  <c r="L126" i="1" l="1"/>
  <c r="M126" i="1" s="1"/>
  <c r="P125" i="1"/>
  <c r="AC310" i="1"/>
  <c r="AA311" i="1" s="1"/>
  <c r="N126" i="1" l="1"/>
  <c r="O126" i="1" s="1"/>
  <c r="AC311" i="1"/>
  <c r="AA312" i="1" s="1"/>
  <c r="L127" i="1" l="1"/>
  <c r="M127" i="1" s="1"/>
  <c r="P126" i="1"/>
  <c r="AC312" i="1"/>
  <c r="AA313" i="1" s="1"/>
  <c r="N127" i="1" l="1"/>
  <c r="O127" i="1" s="1"/>
  <c r="AC313" i="1"/>
  <c r="AA314" i="1" s="1"/>
  <c r="L128" i="1" l="1"/>
  <c r="M128" i="1" s="1"/>
  <c r="P127" i="1"/>
  <c r="AC314" i="1"/>
  <c r="AA315" i="1" s="1"/>
  <c r="N128" i="1" l="1"/>
  <c r="O128" i="1" s="1"/>
  <c r="AC315" i="1"/>
  <c r="AA316" i="1" s="1"/>
  <c r="L129" i="1" l="1"/>
  <c r="M129" i="1" s="1"/>
  <c r="P128" i="1"/>
  <c r="AC316" i="1"/>
  <c r="AA317" i="1" s="1"/>
  <c r="N129" i="1" l="1"/>
  <c r="O129" i="1" s="1"/>
  <c r="AC317" i="1"/>
  <c r="AA318" i="1" s="1"/>
  <c r="L130" i="1" l="1"/>
  <c r="M130" i="1" s="1"/>
  <c r="P129" i="1"/>
  <c r="AC318" i="1"/>
  <c r="AA319" i="1" s="1"/>
  <c r="N130" i="1" l="1"/>
  <c r="O130" i="1" s="1"/>
  <c r="AC319" i="1"/>
  <c r="AA320" i="1" s="1"/>
  <c r="L131" i="1" l="1"/>
  <c r="M131" i="1" s="1"/>
  <c r="P130" i="1"/>
  <c r="AC320" i="1"/>
  <c r="AA321" i="1" s="1"/>
  <c r="N131" i="1" l="1"/>
  <c r="O131" i="1" s="1"/>
  <c r="AC321" i="1"/>
  <c r="AA322" i="1" s="1"/>
  <c r="L132" i="1" l="1"/>
  <c r="M132" i="1" s="1"/>
  <c r="P131" i="1"/>
  <c r="AC322" i="1"/>
  <c r="AA323" i="1" s="1"/>
  <c r="N132" i="1" l="1"/>
  <c r="O132" i="1" s="1"/>
  <c r="AC323" i="1"/>
  <c r="AA324" i="1" s="1"/>
  <c r="L133" i="1" l="1"/>
  <c r="M133" i="1" s="1"/>
  <c r="P132" i="1"/>
  <c r="AC324" i="1"/>
  <c r="AA325" i="1" s="1"/>
  <c r="N133" i="1" l="1"/>
  <c r="O133" i="1" s="1"/>
  <c r="AC325" i="1"/>
  <c r="AA326" i="1" s="1"/>
  <c r="L134" i="1" l="1"/>
  <c r="M134" i="1" s="1"/>
  <c r="P133" i="1"/>
  <c r="AC326" i="1"/>
  <c r="AA327" i="1" s="1"/>
  <c r="N134" i="1" l="1"/>
  <c r="O134" i="1" s="1"/>
  <c r="AC327" i="1"/>
  <c r="AA328" i="1" s="1"/>
  <c r="L135" i="1" l="1"/>
  <c r="M135" i="1" s="1"/>
  <c r="P134" i="1"/>
  <c r="AC328" i="1"/>
  <c r="AA329" i="1" s="1"/>
  <c r="N135" i="1" l="1"/>
  <c r="O135" i="1" s="1"/>
  <c r="AC329" i="1"/>
  <c r="AA330" i="1" s="1"/>
  <c r="L136" i="1" l="1"/>
  <c r="M136" i="1" s="1"/>
  <c r="P135" i="1"/>
  <c r="AC330" i="1"/>
  <c r="AA331" i="1" s="1"/>
  <c r="N136" i="1" l="1"/>
  <c r="O136" i="1" s="1"/>
  <c r="AC331" i="1"/>
  <c r="AA332" i="1" s="1"/>
  <c r="L137" i="1" l="1"/>
  <c r="M137" i="1" s="1"/>
  <c r="P136" i="1"/>
  <c r="AC332" i="1"/>
  <c r="AA333" i="1" s="1"/>
  <c r="N137" i="1" l="1"/>
  <c r="O137" i="1" s="1"/>
  <c r="AC333" i="1"/>
  <c r="AA334" i="1" s="1"/>
  <c r="L138" i="1" l="1"/>
  <c r="M138" i="1" s="1"/>
  <c r="P137" i="1"/>
  <c r="AC334" i="1"/>
  <c r="AA335" i="1" s="1"/>
  <c r="N138" i="1" l="1"/>
  <c r="O138" i="1" s="1"/>
  <c r="AC335" i="1"/>
  <c r="AA336" i="1" s="1"/>
  <c r="L139" i="1" l="1"/>
  <c r="M139" i="1" s="1"/>
  <c r="P138" i="1"/>
  <c r="AC336" i="1"/>
  <c r="AA337" i="1" s="1"/>
  <c r="N139" i="1" l="1"/>
  <c r="O139" i="1" s="1"/>
  <c r="AC337" i="1"/>
  <c r="AA338" i="1" s="1"/>
  <c r="L140" i="1" l="1"/>
  <c r="M140" i="1" s="1"/>
  <c r="P139" i="1"/>
  <c r="AC338" i="1"/>
  <c r="AA339" i="1" s="1"/>
  <c r="N140" i="1" l="1"/>
  <c r="O140" i="1" s="1"/>
  <c r="AC339" i="1"/>
  <c r="AA340" i="1" s="1"/>
  <c r="L141" i="1" l="1"/>
  <c r="M141" i="1" s="1"/>
  <c r="P140" i="1"/>
  <c r="AC340" i="1"/>
  <c r="AA341" i="1" s="1"/>
  <c r="N141" i="1" l="1"/>
  <c r="O141" i="1" s="1"/>
  <c r="AC341" i="1"/>
  <c r="AA342" i="1" s="1"/>
  <c r="L142" i="1" l="1"/>
  <c r="M142" i="1" s="1"/>
  <c r="P141" i="1"/>
  <c r="AC342" i="1"/>
  <c r="AA343" i="1" s="1"/>
  <c r="N142" i="1" l="1"/>
  <c r="O142" i="1" s="1"/>
  <c r="AC343" i="1"/>
  <c r="AA344" i="1" s="1"/>
  <c r="L143" i="1" l="1"/>
  <c r="M143" i="1" s="1"/>
  <c r="P142" i="1"/>
  <c r="AC344" i="1"/>
  <c r="AA345" i="1" s="1"/>
  <c r="N143" i="1" l="1"/>
  <c r="O143" i="1" s="1"/>
  <c r="AC345" i="1"/>
  <c r="AA346" i="1" s="1"/>
  <c r="L144" i="1" l="1"/>
  <c r="M144" i="1" s="1"/>
  <c r="P143" i="1"/>
  <c r="AC346" i="1"/>
  <c r="AA347" i="1" s="1"/>
  <c r="N144" i="1" l="1"/>
  <c r="O144" i="1" s="1"/>
  <c r="AC347" i="1"/>
  <c r="AA348" i="1" s="1"/>
  <c r="L145" i="1" l="1"/>
  <c r="M145" i="1" s="1"/>
  <c r="P144" i="1"/>
  <c r="AC348" i="1"/>
  <c r="AA349" i="1" s="1"/>
  <c r="N145" i="1" l="1"/>
  <c r="O145" i="1" s="1"/>
  <c r="AC349" i="1"/>
  <c r="AA350" i="1" s="1"/>
  <c r="L146" i="1" l="1"/>
  <c r="M146" i="1" s="1"/>
  <c r="P145" i="1"/>
  <c r="AC350" i="1"/>
  <c r="AA351" i="1" s="1"/>
  <c r="N146" i="1" l="1"/>
  <c r="O146" i="1" s="1"/>
  <c r="AC351" i="1"/>
  <c r="AA352" i="1" s="1"/>
  <c r="L147" i="1" l="1"/>
  <c r="M147" i="1" s="1"/>
  <c r="P146" i="1"/>
  <c r="AC352" i="1"/>
  <c r="AA353" i="1" s="1"/>
  <c r="N147" i="1" l="1"/>
  <c r="O147" i="1" s="1"/>
  <c r="AC353" i="1"/>
  <c r="AA354" i="1" s="1"/>
  <c r="L148" i="1" l="1"/>
  <c r="M148" i="1" s="1"/>
  <c r="P147" i="1"/>
  <c r="AC354" i="1"/>
  <c r="AA355" i="1" s="1"/>
  <c r="N148" i="1" l="1"/>
  <c r="O148" i="1" s="1"/>
  <c r="AC355" i="1"/>
  <c r="AA356" i="1" s="1"/>
  <c r="L149" i="1" l="1"/>
  <c r="M149" i="1" s="1"/>
  <c r="P148" i="1"/>
  <c r="AC356" i="1"/>
  <c r="AA357" i="1" s="1"/>
  <c r="N149" i="1" l="1"/>
  <c r="O149" i="1" s="1"/>
  <c r="AC357" i="1"/>
  <c r="AA358" i="1" s="1"/>
  <c r="L150" i="1" l="1"/>
  <c r="M150" i="1" s="1"/>
  <c r="P149" i="1"/>
  <c r="AC358" i="1"/>
  <c r="AA359" i="1" s="1"/>
  <c r="N150" i="1" l="1"/>
  <c r="O150" i="1" s="1"/>
  <c r="AC359" i="1"/>
  <c r="AA360" i="1" s="1"/>
  <c r="L151" i="1" l="1"/>
  <c r="M151" i="1" s="1"/>
  <c r="P150" i="1"/>
  <c r="AC360" i="1"/>
  <c r="AA361" i="1" s="1"/>
  <c r="N151" i="1" l="1"/>
  <c r="O151" i="1" s="1"/>
  <c r="AC361" i="1"/>
  <c r="AA362" i="1" s="1"/>
  <c r="L152" i="1" l="1"/>
  <c r="M152" i="1" s="1"/>
  <c r="P151" i="1"/>
  <c r="AC362" i="1"/>
  <c r="AA363" i="1" s="1"/>
  <c r="N152" i="1" l="1"/>
  <c r="O152" i="1" s="1"/>
  <c r="AC363" i="1"/>
  <c r="AA364" i="1" s="1"/>
  <c r="L153" i="1" l="1"/>
  <c r="M153" i="1" s="1"/>
  <c r="P152" i="1"/>
  <c r="AC364" i="1"/>
  <c r="AA365" i="1" s="1"/>
  <c r="N153" i="1" l="1"/>
  <c r="O153" i="1" s="1"/>
  <c r="AC365" i="1"/>
  <c r="AA366" i="1" s="1"/>
  <c r="P153" i="1" l="1"/>
  <c r="L154" i="1"/>
  <c r="M154" i="1" s="1"/>
  <c r="AC366" i="1"/>
  <c r="AA367" i="1" s="1"/>
  <c r="N154" i="1" l="1"/>
  <c r="O154" i="1" s="1"/>
  <c r="AC367" i="1"/>
  <c r="AA368" i="1" s="1"/>
  <c r="L155" i="1" l="1"/>
  <c r="M155" i="1" s="1"/>
  <c r="P154" i="1"/>
  <c r="AC368" i="1"/>
  <c r="AA369" i="1" s="1"/>
  <c r="N155" i="1" l="1"/>
  <c r="O155" i="1" s="1"/>
  <c r="AC369" i="1"/>
  <c r="AA370" i="1" s="1"/>
  <c r="L156" i="1" l="1"/>
  <c r="M156" i="1" s="1"/>
  <c r="P155" i="1"/>
  <c r="AC370" i="1"/>
  <c r="AA371" i="1" s="1"/>
  <c r="N156" i="1" l="1"/>
  <c r="O156" i="1" s="1"/>
  <c r="AC371" i="1"/>
  <c r="AA372" i="1" s="1"/>
  <c r="L157" i="1" l="1"/>
  <c r="M157" i="1" s="1"/>
  <c r="P156" i="1"/>
  <c r="AC372" i="1"/>
  <c r="AA373" i="1" s="1"/>
  <c r="N157" i="1" l="1"/>
  <c r="O157" i="1" s="1"/>
  <c r="AC373" i="1"/>
  <c r="AA374" i="1" s="1"/>
  <c r="L158" i="1" l="1"/>
  <c r="M158" i="1" s="1"/>
  <c r="P157" i="1"/>
  <c r="AC374" i="1"/>
  <c r="AA375" i="1" s="1"/>
  <c r="N158" i="1" l="1"/>
  <c r="O158" i="1" s="1"/>
  <c r="AC375" i="1"/>
  <c r="AA376" i="1" s="1"/>
  <c r="L159" i="1" l="1"/>
  <c r="M159" i="1" s="1"/>
  <c r="P158" i="1"/>
  <c r="AC376" i="1"/>
  <c r="AA377" i="1" s="1"/>
  <c r="N159" i="1" l="1"/>
  <c r="O159" i="1" s="1"/>
  <c r="AC377" i="1"/>
  <c r="AA378" i="1" s="1"/>
  <c r="L160" i="1" l="1"/>
  <c r="M160" i="1" s="1"/>
  <c r="P159" i="1"/>
  <c r="AC378" i="1"/>
  <c r="AA379" i="1" s="1"/>
  <c r="N160" i="1" l="1"/>
  <c r="O160" i="1" s="1"/>
  <c r="AC379" i="1"/>
  <c r="AA380" i="1" s="1"/>
  <c r="P160" i="1" l="1"/>
  <c r="L161" i="1"/>
  <c r="M161" i="1" s="1"/>
  <c r="AC380" i="1"/>
  <c r="AA381" i="1" s="1"/>
  <c r="N161" i="1" l="1"/>
  <c r="O161" i="1" s="1"/>
  <c r="AC381" i="1"/>
  <c r="AA382" i="1" s="1"/>
  <c r="L162" i="1" l="1"/>
  <c r="M162" i="1" s="1"/>
  <c r="P161" i="1"/>
  <c r="AC382" i="1"/>
  <c r="AA383" i="1" s="1"/>
  <c r="N162" i="1" l="1"/>
  <c r="O162" i="1" s="1"/>
  <c r="AC383" i="1"/>
  <c r="AA384" i="1" s="1"/>
  <c r="L163" i="1" l="1"/>
  <c r="M163" i="1" s="1"/>
  <c r="P162" i="1"/>
  <c r="AC384" i="1"/>
  <c r="AA385" i="1" s="1"/>
  <c r="N163" i="1" l="1"/>
  <c r="O163" i="1" s="1"/>
  <c r="AC385" i="1"/>
  <c r="AA386" i="1" s="1"/>
  <c r="P163" i="1" l="1"/>
  <c r="L164" i="1"/>
  <c r="M164" i="1" s="1"/>
  <c r="AC386" i="1"/>
  <c r="AA387" i="1" s="1"/>
  <c r="N164" i="1" l="1"/>
  <c r="O164" i="1" s="1"/>
  <c r="AC387" i="1"/>
  <c r="AA388" i="1" s="1"/>
  <c r="L165" i="1" l="1"/>
  <c r="M165" i="1" s="1"/>
  <c r="P164" i="1"/>
  <c r="AC388" i="1"/>
  <c r="AA389" i="1" s="1"/>
  <c r="N165" i="1" l="1"/>
  <c r="O165" i="1" s="1"/>
  <c r="AC389" i="1"/>
  <c r="AA390" i="1" s="1"/>
  <c r="L166" i="1" l="1"/>
  <c r="M166" i="1" s="1"/>
  <c r="P165" i="1"/>
  <c r="AC390" i="1"/>
  <c r="AA391" i="1" s="1"/>
  <c r="N166" i="1" l="1"/>
  <c r="O166" i="1" s="1"/>
  <c r="AC391" i="1"/>
  <c r="AA392" i="1" s="1"/>
  <c r="L167" i="1" l="1"/>
  <c r="M167" i="1" s="1"/>
  <c r="P166" i="1"/>
  <c r="AC392" i="1"/>
  <c r="AA393" i="1" s="1"/>
  <c r="N167" i="1" l="1"/>
  <c r="O167" i="1" s="1"/>
  <c r="AC393" i="1"/>
  <c r="AA394" i="1" s="1"/>
  <c r="L168" i="1" l="1"/>
  <c r="M168" i="1" s="1"/>
  <c r="P167" i="1"/>
  <c r="AC394" i="1"/>
  <c r="AA395" i="1" s="1"/>
  <c r="N168" i="1" l="1"/>
  <c r="O168" i="1" s="1"/>
  <c r="AC395" i="1"/>
  <c r="AA396" i="1" s="1"/>
  <c r="L169" i="1" l="1"/>
  <c r="M169" i="1" s="1"/>
  <c r="P168" i="1"/>
  <c r="AC396" i="1"/>
  <c r="AA397" i="1" s="1"/>
  <c r="N169" i="1" l="1"/>
  <c r="O169" i="1" s="1"/>
  <c r="AC397" i="1"/>
  <c r="AA398" i="1" s="1"/>
  <c r="P169" i="1" l="1"/>
  <c r="L170" i="1"/>
  <c r="M170" i="1" s="1"/>
  <c r="AC398" i="1"/>
  <c r="AA399" i="1" s="1"/>
  <c r="N170" i="1" l="1"/>
  <c r="O170" i="1" s="1"/>
  <c r="AC399" i="1"/>
  <c r="AA400" i="1" s="1"/>
  <c r="L171" i="1" l="1"/>
  <c r="M171" i="1" s="1"/>
  <c r="P170" i="1"/>
  <c r="AC400" i="1"/>
  <c r="AA401" i="1" s="1"/>
  <c r="N171" i="1" l="1"/>
  <c r="O171" i="1" s="1"/>
  <c r="AC401" i="1"/>
  <c r="AA402" i="1" s="1"/>
  <c r="L172" i="1" l="1"/>
  <c r="M172" i="1" s="1"/>
  <c r="P171" i="1"/>
  <c r="AC402" i="1"/>
  <c r="AA403" i="1" s="1"/>
  <c r="N172" i="1" l="1"/>
  <c r="O172" i="1" s="1"/>
  <c r="AC403" i="1"/>
  <c r="AA404" i="1" s="1"/>
  <c r="L173" i="1" l="1"/>
  <c r="M173" i="1" s="1"/>
  <c r="P172" i="1"/>
  <c r="AC404" i="1"/>
  <c r="AA405" i="1" s="1"/>
  <c r="N173" i="1" l="1"/>
  <c r="O173" i="1" s="1"/>
  <c r="AC405" i="1"/>
  <c r="AA406" i="1" s="1"/>
  <c r="L174" i="1" l="1"/>
  <c r="M174" i="1" s="1"/>
  <c r="P173" i="1"/>
  <c r="AC406" i="1"/>
  <c r="AA407" i="1" s="1"/>
  <c r="N174" i="1" l="1"/>
  <c r="O174" i="1" s="1"/>
  <c r="AC407" i="1"/>
  <c r="AA408" i="1" s="1"/>
  <c r="L175" i="1" l="1"/>
  <c r="M175" i="1" s="1"/>
  <c r="P174" i="1"/>
  <c r="AC408" i="1"/>
  <c r="AA409" i="1" s="1"/>
  <c r="N175" i="1" l="1"/>
  <c r="O175" i="1" s="1"/>
  <c r="AC409" i="1"/>
  <c r="AA410" i="1" s="1"/>
  <c r="L176" i="1" l="1"/>
  <c r="M176" i="1" s="1"/>
  <c r="P175" i="1"/>
  <c r="AC410" i="1"/>
  <c r="AA411" i="1" s="1"/>
  <c r="N176" i="1" l="1"/>
  <c r="O176" i="1" s="1"/>
  <c r="AC411" i="1"/>
  <c r="AA412" i="1" s="1"/>
  <c r="L177" i="1" l="1"/>
  <c r="M177" i="1" s="1"/>
  <c r="P176" i="1"/>
  <c r="AC412" i="1"/>
  <c r="AA413" i="1" s="1"/>
  <c r="N177" i="1" l="1"/>
  <c r="O177" i="1" s="1"/>
  <c r="AC413" i="1"/>
  <c r="AA414" i="1" s="1"/>
  <c r="L178" i="1" l="1"/>
  <c r="M178" i="1" s="1"/>
  <c r="P177" i="1"/>
  <c r="AC414" i="1"/>
  <c r="AA415" i="1" s="1"/>
  <c r="N178" i="1" l="1"/>
  <c r="O178" i="1" s="1"/>
  <c r="AC415" i="1"/>
  <c r="AA416" i="1" s="1"/>
  <c r="P178" i="1" l="1"/>
  <c r="L179" i="1"/>
  <c r="M179" i="1" s="1"/>
  <c r="AC416" i="1"/>
  <c r="AA417" i="1" s="1"/>
  <c r="N179" i="1" l="1"/>
  <c r="O179" i="1" s="1"/>
  <c r="AC417" i="1"/>
  <c r="AA418" i="1" s="1"/>
  <c r="P179" i="1" l="1"/>
  <c r="L180" i="1"/>
  <c r="M180" i="1" s="1"/>
  <c r="AC418" i="1"/>
  <c r="AA419" i="1" s="1"/>
  <c r="N180" i="1" l="1"/>
  <c r="O180" i="1" s="1"/>
  <c r="AC419" i="1"/>
  <c r="AA420" i="1" s="1"/>
  <c r="P180" i="1" l="1"/>
  <c r="L181" i="1"/>
  <c r="M181" i="1" s="1"/>
  <c r="AC420" i="1"/>
  <c r="AA421" i="1" s="1"/>
  <c r="N181" i="1" l="1"/>
  <c r="O181" i="1" s="1"/>
  <c r="AC421" i="1"/>
  <c r="AA422" i="1" s="1"/>
  <c r="L182" i="1" l="1"/>
  <c r="M182" i="1" s="1"/>
  <c r="P181" i="1"/>
  <c r="AC422" i="1"/>
  <c r="AA423" i="1" s="1"/>
  <c r="N182" i="1" l="1"/>
  <c r="O182" i="1" s="1"/>
  <c r="AC423" i="1"/>
  <c r="AA424" i="1" s="1"/>
  <c r="P182" i="1" l="1"/>
  <c r="L183" i="1"/>
  <c r="M183" i="1" s="1"/>
  <c r="AC424" i="1"/>
  <c r="AA425" i="1" s="1"/>
  <c r="N183" i="1" l="1"/>
  <c r="O183" i="1" s="1"/>
  <c r="AC425" i="1"/>
  <c r="AA426" i="1" s="1"/>
  <c r="L184" i="1" l="1"/>
  <c r="M184" i="1" s="1"/>
  <c r="P183" i="1"/>
  <c r="AC426" i="1"/>
  <c r="AA427" i="1" s="1"/>
  <c r="N184" i="1" l="1"/>
  <c r="O184" i="1" s="1"/>
  <c r="AC427" i="1"/>
  <c r="AA428" i="1" s="1"/>
  <c r="P184" i="1" l="1"/>
  <c r="L185" i="1"/>
  <c r="M185" i="1" s="1"/>
  <c r="AC428" i="1"/>
  <c r="AA429" i="1" s="1"/>
  <c r="N185" i="1" l="1"/>
  <c r="O185" i="1" s="1"/>
  <c r="AC429" i="1"/>
  <c r="AA430" i="1" s="1"/>
  <c r="L186" i="1" l="1"/>
  <c r="M186" i="1" s="1"/>
  <c r="P185" i="1"/>
  <c r="AC430" i="1"/>
  <c r="AA431" i="1" s="1"/>
  <c r="N186" i="1" l="1"/>
  <c r="O186" i="1" s="1"/>
  <c r="AC431" i="1"/>
  <c r="AA432" i="1" s="1"/>
  <c r="P186" i="1" l="1"/>
  <c r="L187" i="1"/>
  <c r="M187" i="1" s="1"/>
  <c r="AC432" i="1"/>
  <c r="AA433" i="1" s="1"/>
  <c r="N187" i="1" l="1"/>
  <c r="O187" i="1" s="1"/>
  <c r="AC433" i="1"/>
  <c r="AA434" i="1" s="1"/>
  <c r="L188" i="1" l="1"/>
  <c r="M188" i="1" s="1"/>
  <c r="P187" i="1"/>
  <c r="AC434" i="1"/>
  <c r="AA435" i="1" s="1"/>
  <c r="N188" i="1" l="1"/>
  <c r="O188" i="1" s="1"/>
  <c r="AC435" i="1"/>
  <c r="AA436" i="1" s="1"/>
  <c r="L189" i="1" l="1"/>
  <c r="M189" i="1" s="1"/>
  <c r="P188" i="1"/>
  <c r="AC436" i="1"/>
  <c r="AA437" i="1" s="1"/>
  <c r="N189" i="1" l="1"/>
  <c r="O189" i="1" s="1"/>
  <c r="AC437" i="1"/>
  <c r="AA438" i="1" s="1"/>
  <c r="L190" i="1" l="1"/>
  <c r="M190" i="1" s="1"/>
  <c r="P189" i="1"/>
  <c r="AC438" i="1"/>
  <c r="AA439" i="1" s="1"/>
  <c r="N190" i="1" l="1"/>
  <c r="O190" i="1" s="1"/>
  <c r="AC439" i="1"/>
  <c r="AA440" i="1" s="1"/>
  <c r="P190" i="1" l="1"/>
  <c r="L191" i="1"/>
  <c r="M191" i="1" s="1"/>
  <c r="AC440" i="1"/>
  <c r="AA441" i="1" s="1"/>
  <c r="N191" i="1" l="1"/>
  <c r="O191" i="1" s="1"/>
  <c r="AC441" i="1"/>
  <c r="AA442" i="1" s="1"/>
  <c r="L192" i="1" l="1"/>
  <c r="M192" i="1" s="1"/>
  <c r="P191" i="1"/>
  <c r="AC442" i="1"/>
  <c r="AA443" i="1" s="1"/>
  <c r="N192" i="1" l="1"/>
  <c r="O192" i="1" s="1"/>
  <c r="AC443" i="1"/>
  <c r="AA444" i="1" s="1"/>
  <c r="P192" i="1" l="1"/>
  <c r="L193" i="1"/>
  <c r="M193" i="1" s="1"/>
  <c r="AC444" i="1"/>
  <c r="AA445" i="1" s="1"/>
  <c r="N193" i="1" l="1"/>
  <c r="O193" i="1" s="1"/>
  <c r="AC445" i="1"/>
  <c r="AA446" i="1" s="1"/>
  <c r="L194" i="1" l="1"/>
  <c r="M194" i="1" s="1"/>
  <c r="P193" i="1"/>
  <c r="AC446" i="1"/>
  <c r="AA447" i="1" s="1"/>
  <c r="N194" i="1" l="1"/>
  <c r="O194" i="1" s="1"/>
  <c r="AC447" i="1"/>
  <c r="AA448" i="1" s="1"/>
  <c r="AC448" i="1" s="1"/>
  <c r="L195" i="1" l="1"/>
  <c r="M195" i="1" s="1"/>
  <c r="P194" i="1"/>
  <c r="J33" i="7"/>
  <c r="N195" i="1" l="1"/>
  <c r="O195" i="1" s="1"/>
  <c r="K53" i="7"/>
  <c r="O52" i="7"/>
  <c r="P53" i="7" s="1"/>
  <c r="K34" i="7"/>
  <c r="O33" i="7"/>
  <c r="L196" i="1" l="1"/>
  <c r="M196" i="1" s="1"/>
  <c r="P195" i="1"/>
  <c r="P34" i="7"/>
  <c r="E8" i="11" s="1"/>
  <c r="F8" i="11" s="1"/>
  <c r="D17" i="11"/>
  <c r="F17" i="11" s="1"/>
  <c r="N196" i="1" l="1"/>
  <c r="O196" i="1" s="1"/>
  <c r="L197" i="1" l="1"/>
  <c r="M197" i="1" s="1"/>
  <c r="P196" i="1"/>
  <c r="N197" i="1" l="1"/>
  <c r="O197" i="1" s="1"/>
  <c r="L198" i="1" l="1"/>
  <c r="M198" i="1" s="1"/>
  <c r="P197" i="1"/>
  <c r="N198" i="1" l="1"/>
  <c r="O198" i="1" s="1"/>
  <c r="L199" i="1" l="1"/>
  <c r="M199" i="1" s="1"/>
  <c r="P198" i="1"/>
  <c r="N199" i="1" l="1"/>
  <c r="O199" i="1" s="1"/>
  <c r="L200" i="1" l="1"/>
  <c r="M200" i="1" s="1"/>
  <c r="P199" i="1"/>
  <c r="F23" i="7"/>
  <c r="F47" i="7"/>
  <c r="P47" i="7" s="1"/>
  <c r="F59" i="7"/>
  <c r="P59" i="7" s="1"/>
  <c r="N200" i="1" l="1"/>
  <c r="O200" i="1" s="1"/>
  <c r="F58" i="7"/>
  <c r="E57" i="7" s="1"/>
  <c r="F22" i="7"/>
  <c r="F46" i="7"/>
  <c r="E45" i="7" s="1"/>
  <c r="D16" i="11"/>
  <c r="P23" i="7"/>
  <c r="E16" i="11" s="1"/>
  <c r="P200" i="1" l="1"/>
  <c r="L201" i="1"/>
  <c r="M201" i="1" s="1"/>
  <c r="P22" i="7"/>
  <c r="E5" i="11" s="1"/>
  <c r="F5" i="11" s="1"/>
  <c r="E21" i="7"/>
  <c r="P46" i="7"/>
  <c r="O45" i="7"/>
  <c r="P58" i="7"/>
  <c r="O57" i="7"/>
  <c r="F16" i="11"/>
  <c r="N201" i="1" l="1"/>
  <c r="O201" i="1" s="1"/>
  <c r="E22" i="11"/>
  <c r="O21" i="7"/>
  <c r="D4" i="11" s="1"/>
  <c r="F4" i="11" s="1"/>
  <c r="L202" i="1" l="1"/>
  <c r="M202" i="1" s="1"/>
  <c r="P201" i="1"/>
  <c r="D22" i="11"/>
  <c r="N202" i="1" l="1"/>
  <c r="O202" i="1" s="1"/>
  <c r="P202" i="1" l="1"/>
  <c r="L203" i="1"/>
  <c r="M203" i="1" s="1"/>
  <c r="N203" i="1" l="1"/>
  <c r="O203" i="1" s="1"/>
  <c r="L204" i="1" l="1"/>
  <c r="M204" i="1" s="1"/>
  <c r="P203" i="1"/>
  <c r="N204" i="1" l="1"/>
  <c r="O204" i="1" s="1"/>
  <c r="L205" i="1" l="1"/>
  <c r="M205" i="1" s="1"/>
  <c r="P204" i="1"/>
  <c r="N205" i="1" l="1"/>
  <c r="O205" i="1" s="1"/>
  <c r="L206" i="1" l="1"/>
  <c r="M206" i="1" s="1"/>
  <c r="P205" i="1"/>
  <c r="N206" i="1" l="1"/>
  <c r="O206" i="1" s="1"/>
  <c r="L207" i="1" l="1"/>
  <c r="M207" i="1" s="1"/>
  <c r="P206" i="1"/>
  <c r="N207" i="1" l="1"/>
  <c r="O207" i="1" s="1"/>
  <c r="L208" i="1" l="1"/>
  <c r="M208" i="1" s="1"/>
  <c r="P207" i="1"/>
  <c r="N208" i="1" l="1"/>
  <c r="O208" i="1" s="1"/>
  <c r="L209" i="1" l="1"/>
  <c r="M209" i="1" s="1"/>
  <c r="P208" i="1"/>
  <c r="N209" i="1" l="1"/>
  <c r="O209" i="1" s="1"/>
  <c r="L210" i="1" l="1"/>
  <c r="M210" i="1" s="1"/>
  <c r="P209" i="1"/>
  <c r="N210" i="1" l="1"/>
  <c r="O210" i="1" s="1"/>
  <c r="L211" i="1" l="1"/>
  <c r="M211" i="1" s="1"/>
  <c r="P210" i="1"/>
  <c r="N211" i="1" l="1"/>
  <c r="O211" i="1" s="1"/>
  <c r="L212" i="1" l="1"/>
  <c r="M212" i="1" s="1"/>
  <c r="P211" i="1"/>
  <c r="N212" i="1" l="1"/>
  <c r="O212" i="1" s="1"/>
  <c r="P212" i="1" l="1"/>
  <c r="L213" i="1"/>
  <c r="M213" i="1" s="1"/>
  <c r="N213" i="1" l="1"/>
  <c r="O213" i="1" s="1"/>
  <c r="L214" i="1" l="1"/>
  <c r="M214" i="1" s="1"/>
  <c r="P213" i="1"/>
  <c r="N214" i="1" l="1"/>
  <c r="O214" i="1" s="1"/>
  <c r="P214" i="1" l="1"/>
  <c r="L215" i="1"/>
  <c r="M215" i="1" s="1"/>
  <c r="N215" i="1" l="1"/>
  <c r="O215" i="1" s="1"/>
  <c r="L216" i="1" l="1"/>
  <c r="M216" i="1" s="1"/>
  <c r="P215" i="1"/>
  <c r="N216" i="1" l="1"/>
  <c r="O216" i="1" s="1"/>
  <c r="L217" i="1" l="1"/>
  <c r="M217" i="1" s="1"/>
  <c r="P216" i="1"/>
  <c r="N217" i="1" l="1"/>
  <c r="O217" i="1" s="1"/>
  <c r="L218" i="1" l="1"/>
  <c r="M218" i="1" s="1"/>
  <c r="P217" i="1"/>
  <c r="N218" i="1" l="1"/>
  <c r="O218" i="1" s="1"/>
  <c r="P218" i="1" l="1"/>
  <c r="L219" i="1"/>
  <c r="M219" i="1" s="1"/>
  <c r="N219" i="1" l="1"/>
  <c r="O219" i="1" s="1"/>
  <c r="L220" i="1" l="1"/>
  <c r="M220" i="1" s="1"/>
  <c r="P219" i="1"/>
  <c r="N220" i="1" l="1"/>
  <c r="O220" i="1" s="1"/>
  <c r="P220" i="1" l="1"/>
  <c r="L221" i="1"/>
  <c r="M221" i="1" s="1"/>
  <c r="N221" i="1" l="1"/>
  <c r="O221" i="1" s="1"/>
  <c r="L222" i="1" l="1"/>
  <c r="M222" i="1" s="1"/>
  <c r="P221" i="1"/>
  <c r="N222" i="1" l="1"/>
  <c r="O222" i="1" s="1"/>
  <c r="P222" i="1" l="1"/>
  <c r="L223" i="1"/>
  <c r="M223" i="1" s="1"/>
  <c r="N223" i="1" l="1"/>
  <c r="O223" i="1" s="1"/>
  <c r="L224" i="1" l="1"/>
  <c r="M224" i="1" s="1"/>
  <c r="P223" i="1"/>
  <c r="N224" i="1" l="1"/>
  <c r="O224" i="1" s="1"/>
  <c r="P224" i="1" l="1"/>
  <c r="L225" i="1"/>
  <c r="M225" i="1" s="1"/>
  <c r="N225" i="1" l="1"/>
  <c r="O225" i="1" s="1"/>
  <c r="L226" i="1" l="1"/>
  <c r="M226" i="1" s="1"/>
  <c r="P225" i="1"/>
  <c r="N226" i="1" l="1"/>
  <c r="O226" i="1" s="1"/>
  <c r="P226" i="1" l="1"/>
  <c r="L227" i="1"/>
  <c r="M227" i="1" s="1"/>
  <c r="N227" i="1" l="1"/>
  <c r="O227" i="1" s="1"/>
  <c r="L228" i="1" l="1"/>
  <c r="M228" i="1" s="1"/>
  <c r="P227" i="1"/>
  <c r="N228" i="1" l="1"/>
  <c r="O228" i="1" s="1"/>
  <c r="L229" i="1" l="1"/>
  <c r="M229" i="1" s="1"/>
  <c r="P228" i="1"/>
  <c r="N229" i="1" l="1"/>
  <c r="O229" i="1" s="1"/>
  <c r="L230" i="1" l="1"/>
  <c r="M230" i="1" s="1"/>
  <c r="P229" i="1"/>
  <c r="N230" i="1" l="1"/>
  <c r="O230" i="1" s="1"/>
  <c r="L231" i="1" l="1"/>
  <c r="M231" i="1" s="1"/>
  <c r="P230" i="1"/>
  <c r="N231" i="1" l="1"/>
  <c r="O231" i="1" s="1"/>
  <c r="L232" i="1" l="1"/>
  <c r="M232" i="1" s="1"/>
  <c r="P231" i="1"/>
  <c r="N232" i="1" l="1"/>
  <c r="O232" i="1" s="1"/>
  <c r="P232" i="1" l="1"/>
  <c r="L233" i="1"/>
  <c r="M233" i="1" s="1"/>
  <c r="N233" i="1" l="1"/>
  <c r="O233" i="1" s="1"/>
  <c r="L234" i="1" l="1"/>
  <c r="M234" i="1" s="1"/>
  <c r="P233" i="1"/>
  <c r="N234" i="1" l="1"/>
  <c r="O234" i="1" s="1"/>
  <c r="P234" i="1" l="1"/>
  <c r="L235" i="1"/>
  <c r="M235" i="1" s="1"/>
  <c r="N235" i="1" l="1"/>
  <c r="O235" i="1" s="1"/>
  <c r="P235" i="1" l="1"/>
  <c r="L236" i="1"/>
  <c r="M236" i="1" s="1"/>
  <c r="N236" i="1" l="1"/>
  <c r="O236" i="1" s="1"/>
  <c r="P236" i="1" l="1"/>
  <c r="L237" i="1"/>
  <c r="M237" i="1" s="1"/>
  <c r="N237" i="1" l="1"/>
  <c r="O237" i="1" s="1"/>
  <c r="L238" i="1" l="1"/>
  <c r="M238" i="1" s="1"/>
  <c r="P237" i="1"/>
  <c r="N238" i="1" l="1"/>
  <c r="O238" i="1" s="1"/>
  <c r="P238" i="1" l="1"/>
  <c r="L239" i="1"/>
  <c r="M239" i="1" s="1"/>
  <c r="N239" i="1" l="1"/>
  <c r="O239" i="1" s="1"/>
  <c r="L240" i="1" l="1"/>
  <c r="M240" i="1" s="1"/>
  <c r="P239" i="1"/>
  <c r="N240" i="1" l="1"/>
  <c r="O240" i="1" s="1"/>
  <c r="L241" i="1" l="1"/>
  <c r="M241" i="1" s="1"/>
  <c r="P240" i="1"/>
  <c r="N241" i="1" l="1"/>
  <c r="O241" i="1" s="1"/>
  <c r="L242" i="1" l="1"/>
  <c r="M242" i="1" s="1"/>
  <c r="P241" i="1"/>
  <c r="N242" i="1" l="1"/>
  <c r="O242" i="1" s="1"/>
  <c r="P242" i="1" l="1"/>
  <c r="L243" i="1"/>
  <c r="M243" i="1" s="1"/>
  <c r="N243" i="1" l="1"/>
  <c r="O243" i="1" s="1"/>
  <c r="L244" i="1" l="1"/>
  <c r="M244" i="1" s="1"/>
  <c r="P243" i="1"/>
  <c r="N244" i="1" l="1"/>
  <c r="O244" i="1" s="1"/>
  <c r="P244" i="1" l="1"/>
  <c r="L245" i="1"/>
  <c r="M245" i="1" s="1"/>
  <c r="N245" i="1" l="1"/>
  <c r="O245" i="1" s="1"/>
  <c r="L246" i="1" l="1"/>
  <c r="M246" i="1" s="1"/>
  <c r="P245" i="1"/>
  <c r="N246" i="1" l="1"/>
  <c r="O246" i="1" s="1"/>
  <c r="P246" i="1" l="1"/>
  <c r="L247" i="1"/>
  <c r="M247" i="1" s="1"/>
  <c r="N247" i="1" l="1"/>
  <c r="O247" i="1" s="1"/>
  <c r="L248" i="1" l="1"/>
  <c r="M248" i="1" s="1"/>
  <c r="P247" i="1"/>
  <c r="N248" i="1" l="1"/>
  <c r="O248" i="1" s="1"/>
  <c r="P248" i="1" l="1"/>
  <c r="L249" i="1"/>
  <c r="M249" i="1" s="1"/>
  <c r="N249" i="1" l="1"/>
  <c r="O249" i="1" s="1"/>
  <c r="L250" i="1" l="1"/>
  <c r="M250" i="1" s="1"/>
  <c r="P249" i="1"/>
  <c r="N250" i="1" l="1"/>
  <c r="O250" i="1" s="1"/>
  <c r="P250" i="1" l="1"/>
  <c r="L251" i="1"/>
  <c r="M251" i="1" s="1"/>
  <c r="N251" i="1" l="1"/>
  <c r="O251" i="1" s="1"/>
  <c r="L252" i="1" l="1"/>
  <c r="M252" i="1" s="1"/>
  <c r="P251" i="1"/>
  <c r="N252" i="1" l="1"/>
  <c r="O252" i="1" s="1"/>
  <c r="P252" i="1" l="1"/>
  <c r="L253" i="1"/>
  <c r="M253" i="1" s="1"/>
  <c r="N253" i="1" l="1"/>
  <c r="O253" i="1" s="1"/>
  <c r="L254" i="1" l="1"/>
  <c r="M254" i="1" s="1"/>
  <c r="P253" i="1"/>
  <c r="N254" i="1" l="1"/>
  <c r="O254" i="1" s="1"/>
  <c r="P254" i="1" l="1"/>
  <c r="L255" i="1"/>
  <c r="M255" i="1" s="1"/>
  <c r="N255" i="1" l="1"/>
  <c r="O255" i="1" s="1"/>
  <c r="L256" i="1" l="1"/>
  <c r="M256" i="1" s="1"/>
  <c r="P255" i="1"/>
  <c r="N256" i="1" l="1"/>
  <c r="O256" i="1" s="1"/>
  <c r="L257" i="1" l="1"/>
  <c r="M257" i="1" s="1"/>
  <c r="P256" i="1"/>
  <c r="N257" i="1" l="1"/>
  <c r="O257" i="1" s="1"/>
  <c r="L258" i="1" l="1"/>
  <c r="M258" i="1" s="1"/>
  <c r="P257" i="1"/>
  <c r="N258" i="1" l="1"/>
  <c r="O258" i="1" s="1"/>
  <c r="P258" i="1" l="1"/>
  <c r="L259" i="1"/>
  <c r="M259" i="1" s="1"/>
  <c r="N259" i="1" l="1"/>
  <c r="O259" i="1" s="1"/>
  <c r="L260" i="1" l="1"/>
  <c r="M260" i="1" s="1"/>
  <c r="P259" i="1"/>
  <c r="N260" i="1" l="1"/>
  <c r="O260" i="1" s="1"/>
  <c r="P260" i="1" l="1"/>
  <c r="L261" i="1"/>
  <c r="M261" i="1" s="1"/>
  <c r="N261" i="1" l="1"/>
  <c r="O261" i="1" s="1"/>
  <c r="L262" i="1" l="1"/>
  <c r="M262" i="1" s="1"/>
  <c r="P261" i="1"/>
  <c r="N262" i="1" l="1"/>
  <c r="O262" i="1" s="1"/>
  <c r="P262" i="1" l="1"/>
  <c r="L263" i="1"/>
  <c r="M263" i="1" s="1"/>
  <c r="N263" i="1" l="1"/>
  <c r="O263" i="1" s="1"/>
  <c r="P263" i="1" l="1"/>
  <c r="L264" i="1"/>
  <c r="M264" i="1" s="1"/>
  <c r="N264" i="1" l="1"/>
  <c r="O264" i="1" s="1"/>
  <c r="P264" i="1" l="1"/>
  <c r="L265" i="1"/>
  <c r="M265" i="1" s="1"/>
  <c r="N265" i="1" l="1"/>
  <c r="O265" i="1" s="1"/>
  <c r="L266" i="1" l="1"/>
  <c r="M266" i="1" s="1"/>
  <c r="P265" i="1"/>
  <c r="N266" i="1" l="1"/>
  <c r="O266" i="1" s="1"/>
  <c r="P266" i="1" l="1"/>
  <c r="L267" i="1"/>
  <c r="M267" i="1" s="1"/>
  <c r="N267" i="1" l="1"/>
  <c r="O267" i="1" s="1"/>
  <c r="L268" i="1" l="1"/>
  <c r="M268" i="1" s="1"/>
  <c r="P267" i="1"/>
  <c r="N268" i="1" l="1"/>
  <c r="O268" i="1" s="1"/>
  <c r="L269" i="1" l="1"/>
  <c r="M269" i="1" s="1"/>
  <c r="P268" i="1"/>
  <c r="N269" i="1" l="1"/>
  <c r="O269" i="1" s="1"/>
  <c r="P269" i="1" l="1"/>
  <c r="L270" i="1"/>
  <c r="M270" i="1" s="1"/>
  <c r="N270" i="1" l="1"/>
  <c r="O270" i="1" s="1"/>
  <c r="P270" i="1" l="1"/>
  <c r="L271" i="1"/>
  <c r="M271" i="1" s="1"/>
  <c r="N271" i="1" l="1"/>
  <c r="O271" i="1" s="1"/>
  <c r="L272" i="1" l="1"/>
  <c r="M272" i="1" s="1"/>
  <c r="P271" i="1"/>
  <c r="N272" i="1" l="1"/>
  <c r="O272" i="1" s="1"/>
  <c r="P272" i="1" l="1"/>
  <c r="L273" i="1"/>
  <c r="M273" i="1" s="1"/>
  <c r="N273" i="1" l="1"/>
  <c r="O273" i="1" s="1"/>
  <c r="L274" i="1" l="1"/>
  <c r="M274" i="1" s="1"/>
  <c r="P273" i="1"/>
  <c r="N274" i="1" l="1"/>
  <c r="O274" i="1" s="1"/>
  <c r="L275" i="1" l="1"/>
  <c r="M275" i="1" s="1"/>
  <c r="P274" i="1"/>
  <c r="N275" i="1" l="1"/>
  <c r="O275" i="1" s="1"/>
  <c r="L276" i="1" l="1"/>
  <c r="M276" i="1" s="1"/>
  <c r="P275" i="1"/>
  <c r="N276" i="1" l="1"/>
  <c r="O276" i="1" s="1"/>
  <c r="L277" i="1" l="1"/>
  <c r="M277" i="1" s="1"/>
  <c r="P276" i="1"/>
  <c r="N277" i="1" l="1"/>
  <c r="O277" i="1" s="1"/>
  <c r="L278" i="1" l="1"/>
  <c r="M278" i="1" s="1"/>
  <c r="P277" i="1"/>
  <c r="N278" i="1" l="1"/>
  <c r="O278" i="1" s="1"/>
  <c r="P278" i="1" l="1"/>
  <c r="L279" i="1"/>
  <c r="M279" i="1" s="1"/>
  <c r="N279" i="1" l="1"/>
  <c r="O279" i="1" s="1"/>
  <c r="L280" i="1" l="1"/>
  <c r="M280" i="1" s="1"/>
  <c r="P279" i="1"/>
  <c r="N280" i="1" l="1"/>
  <c r="O280" i="1" s="1"/>
  <c r="L281" i="1" l="1"/>
  <c r="M281" i="1" s="1"/>
  <c r="P280" i="1"/>
  <c r="N281" i="1" l="1"/>
  <c r="O281" i="1" s="1"/>
  <c r="L282" i="1" l="1"/>
  <c r="M282" i="1" s="1"/>
  <c r="P281" i="1"/>
  <c r="N282" i="1" l="1"/>
  <c r="O282" i="1" s="1"/>
  <c r="P282" i="1" l="1"/>
  <c r="L283" i="1"/>
  <c r="M283" i="1" s="1"/>
  <c r="N283" i="1" l="1"/>
  <c r="O283" i="1" s="1"/>
  <c r="L284" i="1" l="1"/>
  <c r="M284" i="1" s="1"/>
  <c r="P283" i="1"/>
  <c r="N284" i="1" l="1"/>
  <c r="O284" i="1" s="1"/>
  <c r="P284" i="1" l="1"/>
  <c r="L285" i="1"/>
  <c r="M285" i="1" s="1"/>
  <c r="N285" i="1" l="1"/>
  <c r="O285" i="1" s="1"/>
  <c r="L286" i="1" l="1"/>
  <c r="M286" i="1" s="1"/>
  <c r="P285" i="1"/>
  <c r="N286" i="1" l="1"/>
  <c r="O286" i="1" s="1"/>
  <c r="P286" i="1" l="1"/>
  <c r="L287" i="1"/>
  <c r="M287" i="1" s="1"/>
  <c r="N287" i="1" l="1"/>
  <c r="O287" i="1" s="1"/>
  <c r="L288" i="1" l="1"/>
  <c r="M288" i="1" s="1"/>
  <c r="P287" i="1"/>
  <c r="N288" i="1" l="1"/>
  <c r="O288" i="1" s="1"/>
  <c r="P288" i="1" l="1"/>
  <c r="L289" i="1"/>
  <c r="M289" i="1" s="1"/>
  <c r="N289" i="1" l="1"/>
  <c r="O289" i="1" s="1"/>
  <c r="L290" i="1" l="1"/>
  <c r="M290" i="1" s="1"/>
  <c r="P289" i="1"/>
  <c r="N290" i="1" l="1"/>
  <c r="O290" i="1" s="1"/>
  <c r="P290" i="1" l="1"/>
  <c r="L291" i="1"/>
  <c r="M291" i="1" s="1"/>
  <c r="N291" i="1" l="1"/>
  <c r="O291" i="1" s="1"/>
  <c r="L292" i="1" l="1"/>
  <c r="M292" i="1" s="1"/>
  <c r="P291" i="1"/>
  <c r="N292" i="1" l="1"/>
  <c r="O292" i="1" s="1"/>
  <c r="P292" i="1" l="1"/>
  <c r="L293" i="1"/>
  <c r="M293" i="1" s="1"/>
  <c r="N293" i="1" l="1"/>
  <c r="O293" i="1" s="1"/>
  <c r="L294" i="1" l="1"/>
  <c r="M294" i="1" s="1"/>
  <c r="P293" i="1"/>
  <c r="N294" i="1" l="1"/>
  <c r="O294" i="1" s="1"/>
  <c r="P294" i="1" l="1"/>
  <c r="L295" i="1"/>
  <c r="M295" i="1" s="1"/>
  <c r="N295" i="1" l="1"/>
  <c r="O295" i="1" s="1"/>
  <c r="L296" i="1" l="1"/>
  <c r="M296" i="1" s="1"/>
  <c r="P295" i="1"/>
  <c r="N296" i="1" l="1"/>
  <c r="O296" i="1" s="1"/>
  <c r="P296" i="1" l="1"/>
  <c r="L297" i="1"/>
  <c r="M297" i="1" s="1"/>
  <c r="N297" i="1" l="1"/>
  <c r="O297" i="1" s="1"/>
  <c r="L298" i="1" l="1"/>
  <c r="M298" i="1" s="1"/>
  <c r="P297" i="1"/>
  <c r="N298" i="1" l="1"/>
  <c r="O298" i="1" s="1"/>
  <c r="P298" i="1" l="1"/>
  <c r="L299" i="1"/>
  <c r="M299" i="1" s="1"/>
  <c r="N299" i="1" l="1"/>
  <c r="O299" i="1" s="1"/>
  <c r="L300" i="1" l="1"/>
  <c r="M300" i="1" s="1"/>
  <c r="P299" i="1"/>
  <c r="N300" i="1" l="1"/>
  <c r="O300" i="1" s="1"/>
  <c r="L301" i="1" l="1"/>
  <c r="M301" i="1" s="1"/>
  <c r="P300" i="1"/>
  <c r="N301" i="1" l="1"/>
  <c r="O301" i="1" s="1"/>
  <c r="L302" i="1" l="1"/>
  <c r="M302" i="1" s="1"/>
  <c r="P301" i="1"/>
  <c r="N302" i="1" l="1"/>
  <c r="O302" i="1" s="1"/>
  <c r="P302" i="1" l="1"/>
  <c r="L303" i="1"/>
  <c r="M303" i="1" s="1"/>
  <c r="N303" i="1" l="1"/>
  <c r="O303" i="1" s="1"/>
  <c r="L304" i="1" l="1"/>
  <c r="M304" i="1" s="1"/>
  <c r="P303" i="1"/>
  <c r="N304" i="1" l="1"/>
  <c r="O304" i="1" s="1"/>
  <c r="L305" i="1" l="1"/>
  <c r="M305" i="1" s="1"/>
  <c r="P304" i="1"/>
  <c r="N305" i="1" l="1"/>
  <c r="O305" i="1" s="1"/>
  <c r="L306" i="1" l="1"/>
  <c r="M306" i="1" s="1"/>
  <c r="P305" i="1"/>
  <c r="N306" i="1" l="1"/>
  <c r="O306" i="1" s="1"/>
  <c r="L307" i="1" l="1"/>
  <c r="M307" i="1" s="1"/>
  <c r="P306" i="1"/>
  <c r="N307" i="1" l="1"/>
  <c r="O307" i="1" s="1"/>
  <c r="L308" i="1" l="1"/>
  <c r="M308" i="1" s="1"/>
  <c r="P307" i="1"/>
  <c r="N308" i="1" l="1"/>
  <c r="O308" i="1" s="1"/>
  <c r="L309" i="1" l="1"/>
  <c r="M309" i="1" s="1"/>
  <c r="P308" i="1"/>
  <c r="N309" i="1" l="1"/>
  <c r="O309" i="1" s="1"/>
  <c r="P309" i="1" l="1"/>
  <c r="L310" i="1"/>
  <c r="M310" i="1" s="1"/>
  <c r="N310" i="1" l="1"/>
  <c r="O310" i="1" s="1"/>
  <c r="L311" i="1" l="1"/>
  <c r="M311" i="1" s="1"/>
  <c r="P310" i="1"/>
  <c r="N311" i="1" l="1"/>
  <c r="O311" i="1" s="1"/>
  <c r="L312" i="1" l="1"/>
  <c r="M312" i="1" s="1"/>
  <c r="P311" i="1"/>
  <c r="N312" i="1" l="1"/>
  <c r="O312" i="1" s="1"/>
  <c r="P312" i="1" l="1"/>
  <c r="L313" i="1"/>
  <c r="M313" i="1" s="1"/>
  <c r="N313" i="1" l="1"/>
  <c r="O313" i="1" s="1"/>
  <c r="L314" i="1" l="1"/>
  <c r="M314" i="1" s="1"/>
  <c r="P313" i="1"/>
  <c r="N314" i="1" l="1"/>
  <c r="O314" i="1" s="1"/>
  <c r="P314" i="1" l="1"/>
  <c r="L315" i="1"/>
  <c r="M315" i="1" s="1"/>
  <c r="N315" i="1" l="1"/>
  <c r="O315" i="1" s="1"/>
  <c r="P315" i="1" l="1"/>
  <c r="L316" i="1"/>
  <c r="M316" i="1" s="1"/>
  <c r="N316" i="1" l="1"/>
  <c r="O316" i="1" s="1"/>
  <c r="L317" i="1" l="1"/>
  <c r="M317" i="1" s="1"/>
  <c r="P316" i="1"/>
  <c r="N317" i="1" l="1"/>
  <c r="O317" i="1" s="1"/>
  <c r="L318" i="1" l="1"/>
  <c r="M318" i="1" s="1"/>
  <c r="P317" i="1"/>
  <c r="N318" i="1" l="1"/>
  <c r="O318" i="1" s="1"/>
  <c r="L319" i="1" l="1"/>
  <c r="M319" i="1" s="1"/>
  <c r="P318" i="1"/>
  <c r="N319" i="1" l="1"/>
  <c r="O319" i="1" s="1"/>
  <c r="L320" i="1" l="1"/>
  <c r="M320" i="1" s="1"/>
  <c r="P319" i="1"/>
  <c r="N320" i="1" l="1"/>
  <c r="O320" i="1" s="1"/>
  <c r="P320" i="1" l="1"/>
  <c r="L321" i="1"/>
  <c r="M321" i="1" s="1"/>
  <c r="N321" i="1" l="1"/>
  <c r="O321" i="1" s="1"/>
  <c r="L322" i="1" l="1"/>
  <c r="M322" i="1" s="1"/>
  <c r="P321" i="1"/>
  <c r="N322" i="1" l="1"/>
  <c r="O322" i="1" s="1"/>
  <c r="P322" i="1" l="1"/>
  <c r="L323" i="1"/>
  <c r="M323" i="1" s="1"/>
  <c r="N323" i="1" l="1"/>
  <c r="O323" i="1" s="1"/>
  <c r="L324" i="1" l="1"/>
  <c r="M324" i="1" s="1"/>
  <c r="P323" i="1"/>
  <c r="N324" i="1" l="1"/>
  <c r="O324" i="1" s="1"/>
  <c r="P324" i="1" l="1"/>
  <c r="L325" i="1"/>
  <c r="M325" i="1" s="1"/>
  <c r="N325" i="1" l="1"/>
  <c r="O325" i="1" s="1"/>
  <c r="L326" i="1" l="1"/>
  <c r="M326" i="1" s="1"/>
  <c r="P325" i="1"/>
  <c r="N326" i="1" l="1"/>
  <c r="O326" i="1" s="1"/>
  <c r="L327" i="1" l="1"/>
  <c r="M327" i="1" s="1"/>
  <c r="P326" i="1"/>
  <c r="N327" i="1" l="1"/>
  <c r="O327" i="1" s="1"/>
  <c r="L328" i="1" l="1"/>
  <c r="M328" i="1" s="1"/>
  <c r="P327" i="1"/>
  <c r="N328" i="1" l="1"/>
  <c r="O328" i="1" s="1"/>
  <c r="P328" i="1" l="1"/>
  <c r="L329" i="1"/>
  <c r="M329" i="1" s="1"/>
  <c r="N329" i="1" l="1"/>
  <c r="O329" i="1" s="1"/>
  <c r="L330" i="1" l="1"/>
  <c r="M330" i="1" s="1"/>
  <c r="P329" i="1"/>
  <c r="N330" i="1" l="1"/>
  <c r="O330" i="1" s="1"/>
  <c r="L331" i="1" l="1"/>
  <c r="M331" i="1" s="1"/>
  <c r="P330" i="1"/>
  <c r="N331" i="1" l="1"/>
  <c r="O331" i="1" s="1"/>
  <c r="L332" i="1" l="1"/>
  <c r="M332" i="1" s="1"/>
  <c r="P331" i="1"/>
  <c r="N332" i="1" l="1"/>
  <c r="O332" i="1" s="1"/>
  <c r="P332" i="1" l="1"/>
  <c r="L333" i="1"/>
  <c r="M333" i="1" s="1"/>
  <c r="N333" i="1" l="1"/>
  <c r="O333" i="1" s="1"/>
  <c r="L334" i="1" l="1"/>
  <c r="M334" i="1" s="1"/>
  <c r="P333" i="1"/>
  <c r="N334" i="1" l="1"/>
  <c r="O334" i="1" s="1"/>
  <c r="P334" i="1" l="1"/>
  <c r="L335" i="1"/>
  <c r="M335" i="1" s="1"/>
  <c r="N335" i="1" l="1"/>
  <c r="O335" i="1" s="1"/>
  <c r="L336" i="1" l="1"/>
  <c r="M336" i="1" s="1"/>
  <c r="P335" i="1"/>
  <c r="N336" i="1" l="1"/>
  <c r="O336" i="1" s="1"/>
  <c r="L337" i="1" l="1"/>
  <c r="M337" i="1" s="1"/>
  <c r="P336" i="1"/>
  <c r="N337" i="1" l="1"/>
  <c r="O337" i="1" s="1"/>
  <c r="L338" i="1" l="1"/>
  <c r="M338" i="1" s="1"/>
  <c r="P337" i="1"/>
  <c r="N338" i="1" l="1"/>
  <c r="O338" i="1" s="1"/>
  <c r="P338" i="1" l="1"/>
  <c r="L339" i="1"/>
  <c r="M339" i="1" s="1"/>
  <c r="N339" i="1" l="1"/>
  <c r="O339" i="1" s="1"/>
  <c r="L340" i="1" l="1"/>
  <c r="M340" i="1" s="1"/>
  <c r="P339" i="1"/>
  <c r="N340" i="1" l="1"/>
  <c r="O340" i="1" s="1"/>
  <c r="L341" i="1" l="1"/>
  <c r="M341" i="1" s="1"/>
  <c r="P340" i="1"/>
  <c r="N341" i="1" l="1"/>
  <c r="O341" i="1" s="1"/>
  <c r="L342" i="1" l="1"/>
  <c r="M342" i="1" s="1"/>
  <c r="P341" i="1"/>
  <c r="N342" i="1" l="1"/>
  <c r="O342" i="1" s="1"/>
  <c r="P342" i="1" l="1"/>
  <c r="L343" i="1"/>
  <c r="M343" i="1" s="1"/>
  <c r="N343" i="1" l="1"/>
  <c r="O343" i="1" s="1"/>
  <c r="P343" i="1" l="1"/>
  <c r="L344" i="1"/>
  <c r="M344" i="1" s="1"/>
  <c r="N344" i="1" l="1"/>
  <c r="O344" i="1" s="1"/>
  <c r="L345" i="1" l="1"/>
  <c r="M345" i="1" s="1"/>
  <c r="P344" i="1"/>
  <c r="N345" i="1" l="1"/>
  <c r="O345" i="1" s="1"/>
  <c r="L346" i="1" l="1"/>
  <c r="M346" i="1" s="1"/>
  <c r="P345" i="1"/>
  <c r="N346" i="1" l="1"/>
  <c r="O346" i="1" s="1"/>
  <c r="P346" i="1" l="1"/>
  <c r="L347" i="1"/>
  <c r="M347" i="1" s="1"/>
  <c r="N347" i="1" l="1"/>
  <c r="O347" i="1" s="1"/>
  <c r="L348" i="1" l="1"/>
  <c r="M348" i="1" s="1"/>
  <c r="P347" i="1"/>
  <c r="N348" i="1" l="1"/>
  <c r="O348" i="1" s="1"/>
  <c r="P348" i="1" l="1"/>
  <c r="L349" i="1"/>
  <c r="M349" i="1" s="1"/>
  <c r="N349" i="1" l="1"/>
  <c r="O349" i="1" s="1"/>
  <c r="P349" i="1" l="1"/>
  <c r="L350" i="1"/>
  <c r="M350" i="1" s="1"/>
  <c r="N350" i="1" l="1"/>
  <c r="O350" i="1" s="1"/>
  <c r="L351" i="1" l="1"/>
  <c r="M351" i="1" s="1"/>
  <c r="P350" i="1"/>
  <c r="N351" i="1" l="1"/>
  <c r="O351" i="1" s="1"/>
  <c r="L352" i="1" l="1"/>
  <c r="M352" i="1" s="1"/>
  <c r="P351" i="1"/>
  <c r="N352" i="1" l="1"/>
  <c r="O352" i="1" s="1"/>
  <c r="P352" i="1" l="1"/>
  <c r="L353" i="1"/>
  <c r="M353" i="1" s="1"/>
  <c r="N353" i="1" l="1"/>
  <c r="O353" i="1" s="1"/>
  <c r="L354" i="1" l="1"/>
  <c r="M354" i="1" s="1"/>
  <c r="P353" i="1"/>
  <c r="N354" i="1" l="1"/>
  <c r="O354" i="1" s="1"/>
  <c r="L355" i="1" l="1"/>
  <c r="M355" i="1" s="1"/>
  <c r="P354" i="1"/>
  <c r="N355" i="1" l="1"/>
  <c r="O355" i="1" s="1"/>
  <c r="L356" i="1" l="1"/>
  <c r="M356" i="1" s="1"/>
  <c r="P355" i="1"/>
  <c r="N356" i="1" l="1"/>
  <c r="O356" i="1" s="1"/>
  <c r="L357" i="1" l="1"/>
  <c r="M357" i="1" s="1"/>
  <c r="P356" i="1"/>
  <c r="N357" i="1" l="1"/>
  <c r="O357" i="1" s="1"/>
  <c r="L358" i="1" l="1"/>
  <c r="M358" i="1" s="1"/>
  <c r="P357" i="1"/>
  <c r="N358" i="1" l="1"/>
  <c r="O358" i="1" s="1"/>
  <c r="L359" i="1" l="1"/>
  <c r="M359" i="1" s="1"/>
  <c r="P358" i="1"/>
  <c r="N359" i="1" l="1"/>
  <c r="O359" i="1" s="1"/>
  <c r="L360" i="1" l="1"/>
  <c r="M360" i="1" s="1"/>
  <c r="P359" i="1"/>
  <c r="N360" i="1" l="1"/>
  <c r="O360" i="1" s="1"/>
  <c r="L361" i="1" l="1"/>
  <c r="M361" i="1" s="1"/>
  <c r="P360" i="1"/>
  <c r="N361" i="1" l="1"/>
  <c r="O361" i="1" s="1"/>
  <c r="P361" i="1" l="1"/>
  <c r="L362" i="1"/>
  <c r="M362" i="1" s="1"/>
  <c r="N362" i="1" l="1"/>
  <c r="O362" i="1" s="1"/>
  <c r="L363" i="1" l="1"/>
  <c r="M363" i="1" s="1"/>
  <c r="P362" i="1"/>
  <c r="N363" i="1" l="1"/>
  <c r="O363" i="1" s="1"/>
  <c r="L364" i="1" l="1"/>
  <c r="M364" i="1" s="1"/>
  <c r="P363" i="1"/>
  <c r="N364" i="1" l="1"/>
  <c r="O364" i="1" s="1"/>
  <c r="P364" i="1" l="1"/>
  <c r="L365" i="1"/>
  <c r="M365" i="1" s="1"/>
  <c r="N365" i="1" l="1"/>
  <c r="O365" i="1" s="1"/>
  <c r="L366" i="1" l="1"/>
  <c r="M366" i="1" s="1"/>
  <c r="P365" i="1"/>
  <c r="N366" i="1" l="1"/>
  <c r="O366" i="1" s="1"/>
  <c r="P366" i="1" l="1"/>
  <c r="L367" i="1"/>
  <c r="M367" i="1" s="1"/>
  <c r="N367" i="1" l="1"/>
  <c r="O367" i="1" s="1"/>
  <c r="L368" i="1" l="1"/>
  <c r="M368" i="1" s="1"/>
  <c r="P367" i="1"/>
  <c r="N368" i="1" l="1"/>
  <c r="O368" i="1" s="1"/>
  <c r="P368" i="1" l="1"/>
  <c r="L369" i="1"/>
  <c r="M369" i="1" s="1"/>
  <c r="N369" i="1" l="1"/>
  <c r="O369" i="1" s="1"/>
  <c r="L370" i="1" l="1"/>
  <c r="M370" i="1" s="1"/>
  <c r="P369" i="1"/>
  <c r="N370" i="1" l="1"/>
  <c r="O370" i="1" s="1"/>
  <c r="P370" i="1" l="1"/>
  <c r="L371" i="1"/>
  <c r="M371" i="1" s="1"/>
  <c r="N371" i="1" l="1"/>
  <c r="O371" i="1" s="1"/>
  <c r="L372" i="1" l="1"/>
  <c r="M372" i="1" s="1"/>
  <c r="P371" i="1"/>
  <c r="N372" i="1" l="1"/>
  <c r="O372" i="1" s="1"/>
  <c r="L373" i="1" l="1"/>
  <c r="M373" i="1" s="1"/>
  <c r="P372" i="1"/>
  <c r="N373" i="1" l="1"/>
  <c r="O373" i="1" s="1"/>
  <c r="L374" i="1" l="1"/>
  <c r="M374" i="1" s="1"/>
  <c r="P373" i="1"/>
  <c r="N374" i="1" l="1"/>
  <c r="O374" i="1" s="1"/>
  <c r="P374" i="1" l="1"/>
  <c r="L375" i="1"/>
  <c r="M375" i="1" s="1"/>
  <c r="N375" i="1" l="1"/>
  <c r="O375" i="1" s="1"/>
  <c r="L376" i="1" l="1"/>
  <c r="M376" i="1" s="1"/>
  <c r="P375" i="1"/>
  <c r="N376" i="1" l="1"/>
  <c r="O376" i="1" s="1"/>
  <c r="L377" i="1" l="1"/>
  <c r="M377" i="1" s="1"/>
  <c r="P376" i="1"/>
  <c r="N377" i="1" l="1"/>
  <c r="O377" i="1" s="1"/>
  <c r="L378" i="1" l="1"/>
  <c r="M378" i="1" s="1"/>
  <c r="P377" i="1"/>
  <c r="N378" i="1" l="1"/>
  <c r="O378" i="1" s="1"/>
  <c r="L379" i="1" l="1"/>
  <c r="M379" i="1" s="1"/>
  <c r="P378" i="1"/>
  <c r="N379" i="1" l="1"/>
  <c r="O379" i="1" s="1"/>
  <c r="L380" i="1" l="1"/>
  <c r="M380" i="1" s="1"/>
  <c r="P379" i="1"/>
  <c r="N380" i="1" l="1"/>
  <c r="O380" i="1" s="1"/>
  <c r="P380" i="1" l="1"/>
  <c r="L381" i="1"/>
  <c r="M381" i="1" s="1"/>
  <c r="N381" i="1" l="1"/>
  <c r="O381" i="1" s="1"/>
  <c r="L382" i="1" l="1"/>
  <c r="M382" i="1" s="1"/>
  <c r="P381" i="1"/>
  <c r="N382" i="1" l="1"/>
  <c r="O382" i="1" s="1"/>
  <c r="L383" i="1" l="1"/>
  <c r="M383" i="1" s="1"/>
  <c r="P382" i="1"/>
  <c r="N383" i="1" l="1"/>
  <c r="O383" i="1" s="1"/>
  <c r="P383" i="1" l="1"/>
  <c r="L384" i="1"/>
  <c r="M384" i="1" s="1"/>
  <c r="N384" i="1" l="1"/>
  <c r="O384" i="1" s="1"/>
  <c r="L385" i="1" l="1"/>
  <c r="M385" i="1" s="1"/>
  <c r="P384" i="1"/>
  <c r="N385" i="1" l="1"/>
  <c r="O385" i="1" s="1"/>
  <c r="P385" i="1" l="1"/>
  <c r="L386" i="1"/>
  <c r="M386" i="1" s="1"/>
  <c r="N386" i="1" l="1"/>
  <c r="O386" i="1" s="1"/>
  <c r="P386" i="1" l="1"/>
  <c r="L387" i="1"/>
  <c r="M387" i="1" s="1"/>
  <c r="N387" i="1" l="1"/>
  <c r="O387" i="1" s="1"/>
  <c r="P387" i="1" l="1"/>
  <c r="L388" i="1"/>
  <c r="M388" i="1" s="1"/>
  <c r="N388" i="1" l="1"/>
  <c r="O388" i="1" s="1"/>
  <c r="L389" i="1" l="1"/>
  <c r="M389" i="1" s="1"/>
  <c r="P388" i="1"/>
  <c r="N389" i="1" l="1"/>
  <c r="O389" i="1" s="1"/>
  <c r="L390" i="1" l="1"/>
  <c r="M390" i="1" s="1"/>
  <c r="P389" i="1"/>
  <c r="N390" i="1" l="1"/>
  <c r="O390" i="1" s="1"/>
  <c r="L391" i="1" l="1"/>
  <c r="M391" i="1" s="1"/>
  <c r="P390" i="1"/>
  <c r="N391" i="1" l="1"/>
  <c r="O391" i="1" s="1"/>
  <c r="L392" i="1" l="1"/>
  <c r="M392" i="1" s="1"/>
  <c r="P391" i="1"/>
  <c r="N392" i="1" l="1"/>
  <c r="O392" i="1" s="1"/>
  <c r="P392" i="1" l="1"/>
  <c r="L393" i="1"/>
  <c r="M393" i="1" s="1"/>
  <c r="N393" i="1" l="1"/>
  <c r="O393" i="1" s="1"/>
  <c r="L394" i="1" l="1"/>
  <c r="M394" i="1" s="1"/>
  <c r="P393" i="1"/>
  <c r="N394" i="1" l="1"/>
  <c r="O394" i="1" s="1"/>
  <c r="L395" i="1" l="1"/>
  <c r="M395" i="1" s="1"/>
  <c r="P394" i="1"/>
  <c r="N395" i="1" l="1"/>
  <c r="O395" i="1" s="1"/>
  <c r="P395" i="1" l="1"/>
  <c r="L396" i="1"/>
  <c r="M396" i="1" s="1"/>
  <c r="N396" i="1" l="1"/>
  <c r="O396" i="1" s="1"/>
  <c r="P396" i="1" l="1"/>
  <c r="L397" i="1"/>
  <c r="M397" i="1" s="1"/>
  <c r="N397" i="1" l="1"/>
  <c r="O397" i="1" s="1"/>
  <c r="L398" i="1" l="1"/>
  <c r="M398" i="1" s="1"/>
  <c r="P397" i="1"/>
  <c r="N398" i="1" l="1"/>
  <c r="O398" i="1" s="1"/>
  <c r="P398" i="1" l="1"/>
  <c r="L399" i="1"/>
  <c r="M399" i="1" s="1"/>
  <c r="N399" i="1" l="1"/>
  <c r="O399" i="1" s="1"/>
  <c r="L400" i="1" l="1"/>
  <c r="M400" i="1" s="1"/>
  <c r="P399" i="1"/>
  <c r="N400" i="1" l="1"/>
  <c r="O400" i="1" s="1"/>
  <c r="L401" i="1" l="1"/>
  <c r="M401" i="1" s="1"/>
  <c r="P400" i="1"/>
  <c r="N401" i="1" l="1"/>
  <c r="O401" i="1" s="1"/>
  <c r="L402" i="1" l="1"/>
  <c r="M402" i="1" s="1"/>
  <c r="P401" i="1"/>
  <c r="N402" i="1" l="1"/>
  <c r="O402" i="1" s="1"/>
  <c r="P402" i="1" l="1"/>
  <c r="L403" i="1"/>
  <c r="M403" i="1" s="1"/>
  <c r="N403" i="1" l="1"/>
  <c r="O403" i="1" s="1"/>
  <c r="L404" i="1" l="1"/>
  <c r="M404" i="1" s="1"/>
  <c r="P403" i="1"/>
  <c r="N404" i="1" l="1"/>
  <c r="O404" i="1" s="1"/>
  <c r="P404" i="1" l="1"/>
  <c r="L405" i="1"/>
  <c r="M405" i="1" s="1"/>
  <c r="N405" i="1" l="1"/>
  <c r="O405" i="1" s="1"/>
  <c r="L406" i="1" l="1"/>
  <c r="M406" i="1" s="1"/>
  <c r="P405" i="1"/>
  <c r="N406" i="1" l="1"/>
  <c r="O406" i="1" s="1"/>
  <c r="L407" i="1" l="1"/>
  <c r="M407" i="1" s="1"/>
  <c r="P406" i="1"/>
  <c r="N407" i="1" l="1"/>
  <c r="O407" i="1" s="1"/>
  <c r="L408" i="1" l="1"/>
  <c r="M408" i="1" s="1"/>
  <c r="P407" i="1"/>
  <c r="N408" i="1" l="1"/>
  <c r="O408" i="1" s="1"/>
  <c r="P408" i="1" l="1"/>
  <c r="L409" i="1"/>
  <c r="M409" i="1" s="1"/>
  <c r="N409" i="1" l="1"/>
  <c r="O409" i="1" s="1"/>
  <c r="L410" i="1" l="1"/>
  <c r="M410" i="1" s="1"/>
  <c r="P409" i="1"/>
  <c r="N410" i="1" l="1"/>
  <c r="O410" i="1" s="1"/>
  <c r="P410" i="1" l="1"/>
  <c r="L411" i="1"/>
  <c r="M411" i="1" s="1"/>
  <c r="N411" i="1" l="1"/>
  <c r="O411" i="1" s="1"/>
  <c r="L412" i="1" l="1"/>
  <c r="M412" i="1" s="1"/>
  <c r="P411" i="1"/>
  <c r="N412" i="1" l="1"/>
  <c r="O412" i="1" s="1"/>
  <c r="L413" i="1" l="1"/>
  <c r="M413" i="1" s="1"/>
  <c r="P412" i="1"/>
  <c r="N413" i="1" l="1"/>
  <c r="O413" i="1" s="1"/>
  <c r="L414" i="1" l="1"/>
  <c r="M414" i="1" s="1"/>
  <c r="P413" i="1"/>
  <c r="N414" i="1" l="1"/>
  <c r="O414" i="1" s="1"/>
  <c r="L415" i="1" l="1"/>
  <c r="M415" i="1" s="1"/>
  <c r="P414" i="1"/>
  <c r="N415" i="1" l="1"/>
  <c r="O415" i="1" s="1"/>
  <c r="L416" i="1" l="1"/>
  <c r="M416" i="1" s="1"/>
  <c r="P415" i="1"/>
  <c r="N416" i="1" l="1"/>
  <c r="O416" i="1" s="1"/>
  <c r="L417" i="1" l="1"/>
  <c r="M417" i="1" s="1"/>
  <c r="P416" i="1"/>
  <c r="N417" i="1" l="1"/>
  <c r="O417" i="1" s="1"/>
  <c r="L418" i="1" l="1"/>
  <c r="M418" i="1" s="1"/>
  <c r="P417" i="1"/>
  <c r="N418" i="1" l="1"/>
  <c r="O418" i="1" s="1"/>
  <c r="L419" i="1" l="1"/>
  <c r="M419" i="1" s="1"/>
  <c r="P418" i="1"/>
  <c r="N419" i="1" l="1"/>
  <c r="O419" i="1" s="1"/>
  <c r="L420" i="1" l="1"/>
  <c r="M420" i="1" s="1"/>
  <c r="P419" i="1"/>
  <c r="N420" i="1" l="1"/>
  <c r="O420" i="1" s="1"/>
  <c r="L421" i="1" l="1"/>
  <c r="M421" i="1" s="1"/>
  <c r="P420" i="1"/>
  <c r="N421" i="1" l="1"/>
  <c r="O421" i="1" s="1"/>
  <c r="L422" i="1" l="1"/>
  <c r="M422" i="1" s="1"/>
  <c r="P421" i="1"/>
  <c r="N422" i="1" l="1"/>
  <c r="O422" i="1" s="1"/>
  <c r="P422" i="1" l="1"/>
  <c r="L423" i="1"/>
  <c r="M423" i="1" s="1"/>
  <c r="N423" i="1" l="1"/>
  <c r="O423" i="1" s="1"/>
  <c r="L424" i="1" l="1"/>
  <c r="M424" i="1" s="1"/>
  <c r="P423" i="1"/>
  <c r="N424" i="1" l="1"/>
  <c r="O424" i="1" s="1"/>
  <c r="P424" i="1" l="1"/>
  <c r="L425" i="1"/>
  <c r="M425" i="1" s="1"/>
  <c r="N425" i="1" l="1"/>
  <c r="O425" i="1" s="1"/>
  <c r="P425" i="1" l="1"/>
  <c r="L426" i="1"/>
  <c r="M426" i="1" s="1"/>
  <c r="N426" i="1" l="1"/>
  <c r="O426" i="1" s="1"/>
  <c r="L427" i="1" l="1"/>
  <c r="M427" i="1" s="1"/>
  <c r="P426" i="1"/>
  <c r="N427" i="1" l="1"/>
  <c r="O427" i="1" s="1"/>
  <c r="P427" i="1" l="1"/>
  <c r="L428" i="1"/>
  <c r="M428" i="1" s="1"/>
  <c r="N428" i="1" l="1"/>
  <c r="O428" i="1" s="1"/>
  <c r="L429" i="1" l="1"/>
  <c r="M429" i="1" s="1"/>
  <c r="P428" i="1"/>
  <c r="N429" i="1" l="1"/>
  <c r="O429" i="1" s="1"/>
  <c r="L430" i="1" l="1"/>
  <c r="M430" i="1" s="1"/>
  <c r="P429" i="1"/>
  <c r="N430" i="1" l="1"/>
  <c r="O430" i="1" s="1"/>
  <c r="L431" i="1" l="1"/>
  <c r="M431" i="1" s="1"/>
  <c r="P430" i="1"/>
  <c r="N431" i="1" l="1"/>
  <c r="O431" i="1" s="1"/>
  <c r="L432" i="1" l="1"/>
  <c r="M432" i="1" s="1"/>
  <c r="P431" i="1"/>
  <c r="N432" i="1" l="1"/>
  <c r="O432" i="1" s="1"/>
  <c r="L433" i="1" l="1"/>
  <c r="M433" i="1" s="1"/>
  <c r="P432" i="1"/>
  <c r="N433" i="1" l="1"/>
  <c r="O433" i="1" s="1"/>
  <c r="L434" i="1" l="1"/>
  <c r="M434" i="1" s="1"/>
  <c r="P433" i="1"/>
  <c r="N434" i="1" l="1"/>
  <c r="O434" i="1" s="1"/>
  <c r="L435" i="1" l="1"/>
  <c r="M435" i="1" s="1"/>
  <c r="P434" i="1"/>
  <c r="N435" i="1" l="1"/>
  <c r="O435" i="1" s="1"/>
  <c r="L436" i="1" l="1"/>
  <c r="M436" i="1" s="1"/>
  <c r="P435" i="1"/>
  <c r="N436" i="1" l="1"/>
  <c r="O436" i="1" s="1"/>
  <c r="L437" i="1" l="1"/>
  <c r="M437" i="1" s="1"/>
  <c r="P436" i="1"/>
  <c r="N437" i="1" l="1"/>
  <c r="O437" i="1" s="1"/>
  <c r="L438" i="1" l="1"/>
  <c r="M438" i="1" s="1"/>
  <c r="P437" i="1"/>
  <c r="N438" i="1" l="1"/>
  <c r="O438" i="1" s="1"/>
  <c r="L439" i="1" l="1"/>
  <c r="M439" i="1" s="1"/>
  <c r="P438" i="1"/>
  <c r="N439" i="1" l="1"/>
  <c r="O439" i="1" s="1"/>
  <c r="L440" i="1" l="1"/>
  <c r="M440" i="1" s="1"/>
  <c r="P439" i="1"/>
  <c r="N440" i="1" l="1"/>
  <c r="O440" i="1" s="1"/>
  <c r="L441" i="1" l="1"/>
  <c r="M441" i="1" s="1"/>
  <c r="P440" i="1"/>
  <c r="N441" i="1" l="1"/>
  <c r="O441" i="1" s="1"/>
  <c r="L442" i="1" l="1"/>
  <c r="M442" i="1" s="1"/>
  <c r="P441" i="1"/>
  <c r="N442" i="1" l="1"/>
  <c r="O442" i="1" s="1"/>
  <c r="L443" i="1" l="1"/>
  <c r="M443" i="1" s="1"/>
  <c r="P442" i="1"/>
  <c r="N443" i="1" l="1"/>
  <c r="O443" i="1" s="1"/>
  <c r="L444" i="1" l="1"/>
  <c r="M444" i="1" s="1"/>
  <c r="P443" i="1"/>
  <c r="N444" i="1" l="1"/>
  <c r="O444" i="1" s="1"/>
  <c r="L445" i="1" l="1"/>
  <c r="M445" i="1" s="1"/>
  <c r="P444" i="1"/>
  <c r="N445" i="1" l="1"/>
  <c r="O445" i="1" s="1"/>
  <c r="L446" i="1" l="1"/>
  <c r="M446" i="1" s="1"/>
  <c r="P445" i="1"/>
  <c r="N446" i="1" l="1"/>
  <c r="O446" i="1" s="1"/>
  <c r="L447" i="1" l="1"/>
  <c r="M447" i="1" s="1"/>
  <c r="P446" i="1"/>
  <c r="N447" i="1" l="1"/>
  <c r="O447" i="1" s="1"/>
  <c r="P447" i="1" l="1"/>
  <c r="L448" i="1"/>
  <c r="M448" i="1" s="1"/>
  <c r="F460" i="7" l="1"/>
  <c r="P460" i="7" s="1"/>
  <c r="N448" i="1"/>
  <c r="F459" i="7" l="1"/>
  <c r="O448" i="1"/>
  <c r="P448" i="1" s="1"/>
  <c r="J177" i="7" s="1"/>
  <c r="O177" i="7" s="1"/>
  <c r="P178" i="7" s="1"/>
  <c r="E458" i="7" l="1"/>
  <c r="O458" i="7" s="1"/>
  <c r="P459" i="7"/>
</calcChain>
</file>

<file path=xl/sharedStrings.xml><?xml version="1.0" encoding="utf-8"?>
<sst xmlns="http://schemas.openxmlformats.org/spreadsheetml/2006/main" count="9425" uniqueCount="124">
  <si>
    <t>Last Payment</t>
  </si>
  <si>
    <t>Ending lease date</t>
  </si>
  <si>
    <t>Discount rate</t>
  </si>
  <si>
    <t>PV</t>
  </si>
  <si>
    <t>PV Calc as of</t>
  </si>
  <si>
    <t>Y</t>
  </si>
  <si>
    <t>Worksheet Instructions:</t>
  </si>
  <si>
    <t>Ending Lease Date</t>
  </si>
  <si>
    <t>Beginning Lease Date</t>
  </si>
  <si>
    <t>N</t>
  </si>
  <si>
    <t>First Payment in measurement period</t>
  </si>
  <si>
    <t>Payment Date</t>
  </si>
  <si>
    <t>What is the discount rate for the lease?</t>
  </si>
  <si>
    <t>Beg of Month Principal</t>
  </si>
  <si>
    <t>Interest</t>
  </si>
  <si>
    <t>End of Month Principal</t>
  </si>
  <si>
    <t>Difference Between Actual and Expected Rent</t>
  </si>
  <si>
    <t>Total Actual Payment</t>
  </si>
  <si>
    <t>Amortization</t>
  </si>
  <si>
    <t>EOM</t>
  </si>
  <si>
    <t>Lease Questionnaire</t>
  </si>
  <si>
    <t>Principal (Reduction)Increase</t>
  </si>
  <si>
    <t>Input Errors</t>
  </si>
  <si>
    <t>Implementation FYE</t>
  </si>
  <si>
    <t>General Fund</t>
  </si>
  <si>
    <t>Conversion to Governmental Activities</t>
  </si>
  <si>
    <t>Governmental Activities</t>
  </si>
  <si>
    <t>DR</t>
  </si>
  <si>
    <t>CR</t>
  </si>
  <si>
    <t>Cumulative Effect PPA</t>
  </si>
  <si>
    <t>Capital Outlay</t>
  </si>
  <si>
    <t>What is your fiscal year end?</t>
  </si>
  <si>
    <t>GASB 87 Accounting Template</t>
  </si>
  <si>
    <t>no entry</t>
  </si>
  <si>
    <t xml:space="preserve">Fiscal Year Ended </t>
  </si>
  <si>
    <t>Month-End for JE</t>
  </si>
  <si>
    <t>Cash</t>
  </si>
  <si>
    <t>No Entry</t>
  </si>
  <si>
    <t xml:space="preserve">  &lt;&lt; Select from dropdown list</t>
  </si>
  <si>
    <t xml:space="preserve">  &lt;&lt; Enter beginning lease date</t>
  </si>
  <si>
    <t xml:space="preserve">  &lt;&lt; Enter ending lease date</t>
  </si>
  <si>
    <t xml:space="preserve">  &lt;&lt; Enter the first lease payment due date after the measurement date</t>
  </si>
  <si>
    <t>Record lease payment</t>
  </si>
  <si>
    <t>First Lease Payment Due Date on/after</t>
  </si>
  <si>
    <t xml:space="preserve">  &lt;&lt; Enter the last lease payment due date in the lease term</t>
  </si>
  <si>
    <t>Operating</t>
  </si>
  <si>
    <t>Capital</t>
  </si>
  <si>
    <t>Lessor</t>
  </si>
  <si>
    <t xml:space="preserve">  &lt;&lt; Formula driven by prior responses</t>
  </si>
  <si>
    <t>Initial date to record lease under GASB 87</t>
  </si>
  <si>
    <t xml:space="preserve">  &lt;&lt; Use discount rate stated in lease if available, otherwise use the organization's incremental borrowing rate (See GASB 62 paragraphs 183-184)</t>
  </si>
  <si>
    <t xml:space="preserve">  &lt;&lt; Formula - This date is the later of day 1 of the 1st year of restatement or the beginning lease date</t>
  </si>
  <si>
    <t>Before Restatement</t>
  </si>
  <si>
    <t>Inflows/Outflows(Revenues/Expenses)</t>
  </si>
  <si>
    <t>Assets/Liabilities</t>
  </si>
  <si>
    <t>Unpaid Interest at End of Month</t>
  </si>
  <si>
    <t>Accrued Interest</t>
  </si>
  <si>
    <t>Accrue unpaid interest at year-end - entry reverses in subsequent month.</t>
  </si>
  <si>
    <t>1st Year Debits</t>
  </si>
  <si>
    <t>1st Year Credits</t>
  </si>
  <si>
    <t>Ending Balance</t>
  </si>
  <si>
    <t>Lessor Lease Conversion</t>
  </si>
  <si>
    <t>= Beginning Lease Receivable</t>
  </si>
  <si>
    <t>= Beginning Deferred Inflow of Resources</t>
  </si>
  <si>
    <t>Expected/Base Lease Payments and Lease Receivable</t>
  </si>
  <si>
    <t>Actual Lease Payments and Adjustments to Lease Revenue</t>
  </si>
  <si>
    <t>Adjustment to Lease Revenue</t>
  </si>
  <si>
    <t>Deferred Inflow Amortization</t>
  </si>
  <si>
    <t>Beginning Deferred Inflow Balance</t>
  </si>
  <si>
    <t>Ending Deferred Inflow Balance</t>
  </si>
  <si>
    <t>Deferred Inflow of Resources</t>
  </si>
  <si>
    <t>Lease Receivable</t>
  </si>
  <si>
    <t>Interest Revenue - 87</t>
  </si>
  <si>
    <t>Fixed Asset</t>
  </si>
  <si>
    <t>Depreciation Expense</t>
  </si>
  <si>
    <t>Beginning Accumulated Depreciation Balance</t>
  </si>
  <si>
    <t>Ending Accumulated Depreciation Balance</t>
  </si>
  <si>
    <t>Fixed Asset Depreciation</t>
  </si>
  <si>
    <t>Asset Bal =</t>
  </si>
  <si>
    <t>Accumulated Depreciation</t>
  </si>
  <si>
    <t>Variable Rental Revenue-87</t>
  </si>
  <si>
    <t>Note Receivable - Capital Lease</t>
  </si>
  <si>
    <t>Lease Revenue-87</t>
  </si>
  <si>
    <t>To record fixed asset  (if not already recorded)</t>
  </si>
  <si>
    <t>Record lease revenue for amortization of deferred inflow</t>
  </si>
  <si>
    <t>To record monthly depreciation</t>
  </si>
  <si>
    <t>Record variable rent revenue</t>
  </si>
  <si>
    <t>Interest Revenue</t>
  </si>
  <si>
    <t>Password = gasb87</t>
  </si>
  <si>
    <t>Step 2 - If applicable, complete the second section of the Lease Questionnaire related to prior year reported amounts.</t>
  </si>
  <si>
    <t>Last Lease Payment Due Date</t>
  </si>
  <si>
    <t>Prior fiscal year end for lease restatement under GASB 87</t>
  </si>
  <si>
    <t>What is the lease payment frequency (monthly, quarterly, annually)?</t>
  </si>
  <si>
    <t>Quarterly</t>
  </si>
  <si>
    <t>Monthly</t>
  </si>
  <si>
    <t>Are there any lease prepayments to be applied to future months?</t>
  </si>
  <si>
    <t>Annually</t>
  </si>
  <si>
    <t>Are there additional delivery and installation costs associated with the leased asset?</t>
  </si>
  <si>
    <t>Frequency Factor</t>
  </si>
  <si>
    <t>Warnings</t>
  </si>
  <si>
    <t xml:space="preserve">Number of amortization periods = </t>
  </si>
  <si>
    <t xml:space="preserve"># of depreciation periods = </t>
  </si>
  <si>
    <t>Period</t>
  </si>
  <si>
    <t>Beginning GASB 87 lease date</t>
  </si>
  <si>
    <t>LCYP</t>
  </si>
  <si>
    <t>Net PPA Cumulative Effect</t>
  </si>
  <si>
    <t>Was a lease incentive received at or before the commencement of the lease?</t>
  </si>
  <si>
    <t xml:space="preserve">  Prepayments, installation and delivery costs net of lease incentive</t>
  </si>
  <si>
    <t>INPUT 
Expected Scheduled Payment Amount net of any Lease Incentive (include asset component, do not include usage/other components)</t>
  </si>
  <si>
    <t>INPUT
Actual Scheduled Payment Amount net of Lease Incentive</t>
  </si>
  <si>
    <t>INPUT
Add'l Usage/ Insurance/Other Payments for Lease (those deemed not unreasonable) net of any Contingent and Variable Lease Incentives</t>
  </si>
  <si>
    <t>Note 2 - This workbook assumes GASB 87 implementation for FYE 6/30/2022 (or later, depending on your fiscal year end), applied retroactively to the prior fiscal year for presentation for leases entered into prior to the implementation year.  Prior period restatements should be made with materiality in consideration.  If no prior period restatements are made due to immateriality, prior period reclassifications can still be applied to MD&amp;A discussions.</t>
  </si>
  <si>
    <t xml:space="preserve">Step 6 - Review the resulting journal entries on the Lessor 1st Year AJEs tab.  Make modifications to the resulting entries as necessary. </t>
  </si>
  <si>
    <t>Step 5 - On the Lessor Calculations tab, enter any additional payments received related to the lease in the red-highlighted Column "U" labelled "Additional Usage".  Such payments could be for insurance, property tax, etc.  See GASB 87 paragraph 22 for more information.</t>
  </si>
  <si>
    <t>Step 3 - On the Lessor Calculations tab, fill in the estimated payment amounts in the red-highlighted Column "I" labelled "INPUT Expected Scheduled Payment Amount, net of Any Lease Incentive".  Monthly payment dates automatically populate based on questionnaire responses.  Make sure there is a payment amount provided for each scheduled payment date.  If there is no scheduled payment for a given month, then disregard the warning sign.  The amounts input should be what is known at the later of lease inception or the beginning of year 1 of GASB 87 implementation.Refer to GASB 87 paragraph 21 for more information.</t>
  </si>
  <si>
    <t>To record inception of lease - lease receivable and deferred inflow of resources</t>
  </si>
  <si>
    <t>Remove note receivable - Capital Lease</t>
  </si>
  <si>
    <t>Was the lease in place prior to the first year of GASB 87 implementation?</t>
  </si>
  <si>
    <t>Note 1 - This workbook should be completed for each individual lease being reported under GASB 87.  Lease Modifications that  are required to be reported as separate leases under the guidance will also require a separate workbook.  If, after initial recording of a lease under GASB 87, the lease is modified, terminated or partially terminated (see GASB 87 paragraphs 71-79 for qualifying modifications), the lessee and lessor will need to remeasure the lease liability and lease asset (lease receivable and deferred inflow of resources for lessors) during the accounting period of modification/termination/partial termination.  A separate lease template should be used to perform the remeasurement.  The existing lease balances should then be adjusted to the new modified balances, with any difference being posted to a gain or loss account.</t>
  </si>
  <si>
    <t xml:space="preserve">  &lt;&lt; Enter brief description of leased asset</t>
  </si>
  <si>
    <t>Lease Description (include description of asset being leased)</t>
  </si>
  <si>
    <t>Step 4 - On the Lessor Calculations tab, fill in the actual scheduled payment amounts in the red-highlighted Column "R" labelled  "INPUT Actual Scheduled Payment Amount".  Generally, this amount should be the same as the amount entered in Step 3.  If the expected scheduled payment was based on an increase based upon a future index rate, then an index rate change may cause a difference between this amount and the amount in Step 3.  Populate through the end of the fiscal year.  If there is no scheduled payment for a given month, then disregard the warning sign.</t>
  </si>
  <si>
    <t>Step 1 - Complete the first section of the Lease Questionnaire tab in order of the questions per the specific instructions for each line 1 - 20.</t>
  </si>
  <si>
    <r>
      <t>Step 7</t>
    </r>
    <r>
      <rPr>
        <b/>
        <sz val="11"/>
        <color theme="1"/>
        <rFont val="Arial"/>
        <family val="2"/>
      </rPr>
      <t xml:space="preserve"> – </t>
    </r>
    <r>
      <rPr>
        <b/>
        <sz val="12"/>
        <color theme="1"/>
        <rFont val="Arial"/>
        <family val="2"/>
      </rPr>
      <t>Review the Trial Balance Crosswalk tab ending balances for appropriateness.  Lease Asset less Accumulated Amortization, and Lease Liability mounts should tie back to the amortization schedules on the Lessee/Lessor Calculations tab.  The Cash credit amount represents all lease payments made during the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</si>
</sst>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3" formatCode="_(* #,##0.00_);_(* \(#,##0.00\);_(* &quot;-&quot;??_);_(@_)"/>
    <numFmt numFmtId="164" formatCode="_(* #,##0_);_(* \(#,##0\);_(* &quot;-&quot;??_);_(@_)"/>
    <numFmt numFmtId="165" formatCode="0.0%"/>
  </numFmts>
  <fonts count="12" x14ac:knownFonts="1">
    <font>
      <sz val="11"/>
      <color theme="1"/>
      <name val="Calibri"/>
      <family val="2"/>
      <scheme val="minor"/>
    </font>
    <font>
      <sz val="11"/>
      <color theme="1"/>
      <name val="Calibri"/>
      <family val="2"/>
      <scheme val="minor"/>
    </font>
    <font>
      <sz val="10"/>
      <name val="Arial"/>
      <family val="2"/>
    </font>
    <font>
      <b/>
      <sz val="12"/>
      <color theme="1"/>
      <name val="Arial"/>
      <family val="2"/>
    </font>
    <font>
      <sz val="12"/>
      <color theme="1"/>
      <name val="Arial"/>
      <family val="2"/>
    </font>
    <font>
      <sz val="12"/>
      <color theme="0"/>
      <name val="Arial"/>
      <family val="2"/>
    </font>
    <font>
      <sz val="12"/>
      <color rgb="FFFF0000"/>
      <name val="Arial"/>
      <family val="2"/>
    </font>
    <font>
      <b/>
      <sz val="12"/>
      <color rgb="FFFF0000"/>
      <name val="Arial"/>
      <family val="2"/>
    </font>
    <font>
      <sz val="12"/>
      <name val="Arial"/>
      <family val="2"/>
    </font>
    <font>
      <b/>
      <sz val="12"/>
      <name val="Arial"/>
      <family val="2"/>
    </font>
    <font>
      <i/>
      <sz val="12"/>
      <color theme="1"/>
      <name val="Arial"/>
      <family val="2"/>
    </font>
    <font>
      <b/>
      <sz val="11"/>
      <color theme="1"/>
      <name val="Arial"/>
      <family val="2"/>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cellStyleXfs>
  <cellXfs count="149">
    <xf numFmtId="0" fontId="0" fillId="0" borderId="0" xfId="0"/>
    <xf numFmtId="0" fontId="3" fillId="0" borderId="0" xfId="0" applyFont="1" applyAlignment="1">
      <alignment horizontal="left"/>
    </xf>
    <xf numFmtId="14" fontId="3" fillId="0" borderId="0" xfId="0" applyNumberFormat="1" applyFont="1"/>
    <xf numFmtId="0" fontId="3" fillId="0" borderId="0" xfId="0" applyFont="1" applyBorder="1" applyAlignment="1">
      <alignment horizontal="left" wrapText="1"/>
    </xf>
    <xf numFmtId="0" fontId="4" fillId="0" borderId="0" xfId="0" applyFont="1"/>
    <xf numFmtId="0" fontId="4" fillId="0" borderId="0" xfId="0" applyFont="1" applyAlignment="1">
      <alignment horizontal="left" wrapText="1"/>
    </xf>
    <xf numFmtId="0" fontId="5" fillId="0" borderId="0" xfId="0" applyFont="1"/>
    <xf numFmtId="0" fontId="4" fillId="0" borderId="1" xfId="0" applyFont="1" applyBorder="1" applyAlignment="1" applyProtection="1">
      <alignment horizontal="center" wrapText="1"/>
      <protection locked="0"/>
    </xf>
    <xf numFmtId="0" fontId="6" fillId="0" borderId="0" xfId="0" quotePrefix="1" applyFont="1" applyAlignment="1">
      <alignment vertical="center"/>
    </xf>
    <xf numFmtId="14" fontId="4" fillId="0" borderId="1" xfId="0" applyNumberFormat="1" applyFont="1" applyBorder="1" applyAlignment="1" applyProtection="1">
      <alignment horizontal="right"/>
      <protection locked="0"/>
    </xf>
    <xf numFmtId="0" fontId="6" fillId="0" borderId="0" xfId="0" quotePrefix="1" applyFont="1"/>
    <xf numFmtId="14" fontId="5" fillId="0" borderId="0" xfId="0" applyNumberFormat="1" applyFont="1"/>
    <xf numFmtId="0" fontId="4" fillId="0" borderId="0" xfId="0" quotePrefix="1" applyFont="1"/>
    <xf numFmtId="14" fontId="4" fillId="0" borderId="0" xfId="0" applyNumberFormat="1" applyFont="1" applyAlignment="1">
      <alignment horizontal="left"/>
    </xf>
    <xf numFmtId="0" fontId="4" fillId="0" borderId="1" xfId="0" applyFont="1" applyBorder="1" applyAlignment="1" applyProtection="1">
      <alignment horizontal="right"/>
      <protection locked="0"/>
    </xf>
    <xf numFmtId="43" fontId="4" fillId="0" borderId="1" xfId="1" applyFont="1" applyBorder="1" applyAlignment="1" applyProtection="1">
      <alignment horizontal="left"/>
      <protection locked="0"/>
    </xf>
    <xf numFmtId="165" fontId="4" fillId="0" borderId="1" xfId="2" applyNumberFormat="1" applyFont="1" applyBorder="1" applyAlignment="1" applyProtection="1">
      <protection locked="0"/>
    </xf>
    <xf numFmtId="14" fontId="4" fillId="0" borderId="0" xfId="0" applyNumberFormat="1" applyFont="1"/>
    <xf numFmtId="0" fontId="4" fillId="0" borderId="1" xfId="0" applyFont="1" applyBorder="1" applyProtection="1">
      <protection locked="0"/>
    </xf>
    <xf numFmtId="0" fontId="4" fillId="0" borderId="0" xfId="0" applyFont="1" applyProtection="1"/>
    <xf numFmtId="14" fontId="4" fillId="0" borderId="0" xfId="0" applyNumberFormat="1" applyFont="1" applyBorder="1" applyAlignment="1">
      <alignment horizontal="right"/>
    </xf>
    <xf numFmtId="43" fontId="4" fillId="0" borderId="1" xfId="1" applyFont="1" applyBorder="1" applyAlignment="1" applyProtection="1">
      <alignment horizontal="center"/>
      <protection locked="0"/>
    </xf>
    <xf numFmtId="43" fontId="4" fillId="0" borderId="0" xfId="1" applyFont="1" applyBorder="1"/>
    <xf numFmtId="43" fontId="5" fillId="0" borderId="0" xfId="1" applyFont="1"/>
    <xf numFmtId="43" fontId="4" fillId="0" borderId="0" xfId="1" applyFont="1"/>
    <xf numFmtId="10" fontId="4" fillId="0" borderId="0" xfId="2" applyNumberFormat="1" applyFont="1" applyAlignment="1"/>
    <xf numFmtId="14" fontId="4" fillId="0" borderId="0" xfId="0" applyNumberFormat="1" applyFont="1" applyAlignment="1"/>
    <xf numFmtId="14" fontId="4" fillId="0" borderId="0" xfId="0" applyNumberFormat="1" applyFont="1" applyAlignment="1">
      <alignment horizontal="center" wrapText="1"/>
    </xf>
    <xf numFmtId="43" fontId="3" fillId="0" borderId="0" xfId="1" applyFont="1"/>
    <xf numFmtId="0" fontId="3" fillId="0" borderId="0" xfId="0" quotePrefix="1" applyFont="1"/>
    <xf numFmtId="0" fontId="3" fillId="0" borderId="0" xfId="0" applyFont="1"/>
    <xf numFmtId="43" fontId="4" fillId="0" borderId="2" xfId="0" applyNumberFormat="1" applyFont="1" applyBorder="1"/>
    <xf numFmtId="43" fontId="3" fillId="0" borderId="0" xfId="0" applyNumberFormat="1" applyFont="1"/>
    <xf numFmtId="0" fontId="4" fillId="0" borderId="0" xfId="0" applyFont="1" applyAlignment="1"/>
    <xf numFmtId="8" fontId="4" fillId="0" borderId="0" xfId="0" applyNumberFormat="1" applyFont="1" applyAlignment="1"/>
    <xf numFmtId="43" fontId="4" fillId="0" borderId="0" xfId="0" applyNumberFormat="1" applyFont="1"/>
    <xf numFmtId="0" fontId="4" fillId="2" borderId="0" xfId="0" applyFont="1" applyFill="1"/>
    <xf numFmtId="14" fontId="4" fillId="0" borderId="1" xfId="0" applyNumberFormat="1" applyFont="1" applyBorder="1" applyAlignment="1">
      <alignment horizontal="center"/>
    </xf>
    <xf numFmtId="43" fontId="7" fillId="0" borderId="1" xfId="1" applyFont="1" applyFill="1" applyBorder="1" applyAlignment="1">
      <alignment horizontal="center" wrapText="1"/>
    </xf>
    <xf numFmtId="43" fontId="4" fillId="0" borderId="1" xfId="1" applyFont="1" applyFill="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wrapText="1"/>
    </xf>
    <xf numFmtId="0" fontId="7" fillId="0" borderId="1" xfId="0" applyFont="1" applyBorder="1" applyAlignment="1">
      <alignment horizontal="center" wrapText="1"/>
    </xf>
    <xf numFmtId="0" fontId="4" fillId="0" borderId="1" xfId="0" applyFont="1" applyFill="1" applyBorder="1" applyAlignment="1">
      <alignment horizontal="center" wrapText="1"/>
    </xf>
    <xf numFmtId="0" fontId="8" fillId="2" borderId="0" xfId="0" applyFont="1" applyFill="1"/>
    <xf numFmtId="43" fontId="4" fillId="0" borderId="0" xfId="1" applyFont="1" applyFill="1" applyProtection="1">
      <protection locked="0"/>
    </xf>
    <xf numFmtId="43" fontId="7" fillId="0" borderId="0" xfId="1" applyFont="1" applyFill="1" applyAlignment="1">
      <alignment wrapText="1"/>
    </xf>
    <xf numFmtId="43" fontId="7" fillId="0" borderId="0" xfId="1" applyFont="1" applyFill="1"/>
    <xf numFmtId="43" fontId="4" fillId="0" borderId="0" xfId="1" applyFont="1" applyFill="1"/>
    <xf numFmtId="43" fontId="4" fillId="0" borderId="0" xfId="1" applyFont="1" applyProtection="1">
      <protection locked="0"/>
    </xf>
    <xf numFmtId="0" fontId="3" fillId="0" borderId="0" xfId="0" applyFont="1" applyAlignment="1">
      <alignment horizontal="right"/>
    </xf>
    <xf numFmtId="0" fontId="4" fillId="0" borderId="0" xfId="0" applyFont="1" applyFill="1" applyBorder="1" applyAlignment="1"/>
    <xf numFmtId="0" fontId="3" fillId="0" borderId="0" xfId="0" applyFont="1" applyFill="1" applyBorder="1" applyAlignment="1">
      <alignment vertical="center"/>
    </xf>
    <xf numFmtId="164" fontId="3" fillId="0" borderId="0" xfId="1" applyNumberFormat="1" applyFont="1" applyFill="1" applyBorder="1" applyAlignment="1">
      <alignment horizontal="center" vertical="center"/>
    </xf>
    <xf numFmtId="0" fontId="3" fillId="0" borderId="0" xfId="0" applyFont="1" applyBorder="1" applyAlignment="1">
      <alignment horizontal="center"/>
    </xf>
    <xf numFmtId="0" fontId="3" fillId="0" borderId="0" xfId="0" applyFont="1" applyFill="1" applyBorder="1" applyAlignment="1"/>
    <xf numFmtId="43" fontId="4" fillId="0" borderId="0" xfId="1" applyFont="1" applyFill="1" applyBorder="1" applyAlignment="1">
      <alignment horizontal="right"/>
    </xf>
    <xf numFmtId="164" fontId="4" fillId="0" borderId="0" xfId="1" applyNumberFormat="1" applyFont="1" applyFill="1" applyBorder="1" applyAlignment="1">
      <alignment horizontal="right"/>
    </xf>
    <xf numFmtId="14" fontId="3" fillId="0" borderId="0" xfId="0" applyNumberFormat="1" applyFont="1" applyBorder="1" applyAlignment="1">
      <alignment horizontal="right"/>
    </xf>
    <xf numFmtId="14" fontId="3" fillId="0" borderId="6" xfId="0" applyNumberFormat="1" applyFont="1" applyBorder="1" applyAlignment="1">
      <alignment horizontal="right"/>
    </xf>
    <xf numFmtId="43" fontId="4" fillId="0" borderId="7" xfId="1" applyFont="1" applyFill="1" applyBorder="1" applyAlignment="1">
      <alignment horizontal="right" vertical="center"/>
    </xf>
    <xf numFmtId="0" fontId="4" fillId="0" borderId="7" xfId="0" applyFont="1" applyFill="1" applyBorder="1" applyAlignment="1"/>
    <xf numFmtId="14" fontId="3" fillId="0" borderId="9" xfId="0" applyNumberFormat="1" applyFont="1" applyBorder="1" applyAlignment="1">
      <alignment horizontal="right"/>
    </xf>
    <xf numFmtId="0" fontId="4" fillId="0" borderId="0" xfId="0" applyFont="1" applyFill="1" applyBorder="1" applyAlignment="1">
      <alignment horizontal="left"/>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Border="1" applyAlignment="1"/>
    <xf numFmtId="14" fontId="3" fillId="0" borderId="11" xfId="0" applyNumberFormat="1" applyFont="1" applyBorder="1" applyAlignment="1">
      <alignment horizontal="right"/>
    </xf>
    <xf numFmtId="0" fontId="4" fillId="0" borderId="2" xfId="0" applyFont="1" applyFill="1" applyBorder="1" applyAlignment="1">
      <alignment vertical="center"/>
    </xf>
    <xf numFmtId="0" fontId="4" fillId="0" borderId="2" xfId="0" applyFont="1" applyFill="1" applyBorder="1" applyAlignment="1"/>
    <xf numFmtId="0" fontId="4" fillId="0" borderId="2" xfId="0" applyFont="1" applyBorder="1" applyAlignment="1"/>
    <xf numFmtId="0" fontId="3" fillId="0" borderId="6" xfId="0" applyFont="1" applyBorder="1" applyAlignment="1">
      <alignment horizontal="right"/>
    </xf>
    <xf numFmtId="0" fontId="4" fillId="0" borderId="7" xfId="0" applyFont="1" applyFill="1" applyBorder="1" applyAlignment="1">
      <alignment vertical="center"/>
    </xf>
    <xf numFmtId="0" fontId="3" fillId="0" borderId="9" xfId="0" applyFont="1" applyBorder="1" applyAlignment="1">
      <alignment horizontal="right"/>
    </xf>
    <xf numFmtId="0" fontId="3" fillId="0" borderId="11" xfId="0" applyFont="1" applyBorder="1" applyAlignment="1">
      <alignment horizontal="right"/>
    </xf>
    <xf numFmtId="0" fontId="10" fillId="0" borderId="0" xfId="0" applyFont="1" applyFill="1" applyBorder="1" applyAlignment="1">
      <alignment vertical="center"/>
    </xf>
    <xf numFmtId="43" fontId="4" fillId="0" borderId="0" xfId="0" applyNumberFormat="1" applyFont="1" applyFill="1" applyBorder="1" applyAlignment="1">
      <alignment vertical="center"/>
    </xf>
    <xf numFmtId="0" fontId="10" fillId="0" borderId="2" xfId="0" applyFont="1" applyBorder="1" applyAlignment="1"/>
    <xf numFmtId="0" fontId="10" fillId="0" borderId="2" xfId="0" applyFont="1" applyFill="1" applyBorder="1" applyAlignment="1">
      <alignment vertical="center"/>
    </xf>
    <xf numFmtId="14" fontId="3" fillId="0" borderId="0" xfId="0" applyNumberFormat="1" applyFont="1" applyAlignment="1">
      <alignment horizontal="right"/>
    </xf>
    <xf numFmtId="0" fontId="5" fillId="0" borderId="0" xfId="0" applyFont="1" applyFill="1" applyBorder="1" applyAlignment="1"/>
    <xf numFmtId="0" fontId="4" fillId="0" borderId="7" xfId="0" applyFont="1" applyBorder="1"/>
    <xf numFmtId="43" fontId="4" fillId="0" borderId="7" xfId="1" applyFont="1" applyBorder="1"/>
    <xf numFmtId="43" fontId="4" fillId="0" borderId="7" xfId="1" applyFont="1" applyBorder="1" applyAlignment="1">
      <alignment wrapText="1"/>
    </xf>
    <xf numFmtId="43" fontId="4" fillId="0" borderId="8" xfId="1" applyFont="1" applyBorder="1" applyAlignment="1">
      <alignment wrapText="1"/>
    </xf>
    <xf numFmtId="43" fontId="4" fillId="0" borderId="0" xfId="1" applyFont="1" applyBorder="1" applyAlignment="1">
      <alignment wrapText="1"/>
    </xf>
    <xf numFmtId="0" fontId="4" fillId="0" borderId="0" xfId="0" applyFont="1" applyBorder="1"/>
    <xf numFmtId="43" fontId="4" fillId="0" borderId="10" xfId="1" applyFont="1" applyBorder="1" applyAlignment="1">
      <alignment wrapText="1"/>
    </xf>
    <xf numFmtId="43" fontId="4" fillId="0" borderId="2" xfId="1" applyFont="1" applyBorder="1" applyAlignment="1">
      <alignment wrapText="1"/>
    </xf>
    <xf numFmtId="0" fontId="4" fillId="0" borderId="2" xfId="0" applyFont="1" applyBorder="1"/>
    <xf numFmtId="43" fontId="4" fillId="0" borderId="2" xfId="1" applyFont="1" applyBorder="1"/>
    <xf numFmtId="43" fontId="4" fillId="0" borderId="12" xfId="1" applyFont="1" applyBorder="1" applyAlignment="1">
      <alignment wrapText="1"/>
    </xf>
    <xf numFmtId="43" fontId="4" fillId="0" borderId="0" xfId="0" applyNumberFormat="1" applyFont="1" applyBorder="1"/>
    <xf numFmtId="43" fontId="4" fillId="0" borderId="12" xfId="1" applyFont="1" applyBorder="1"/>
    <xf numFmtId="43" fontId="4" fillId="0" borderId="8" xfId="1" applyFont="1" applyBorder="1"/>
    <xf numFmtId="43" fontId="4" fillId="0" borderId="10" xfId="1" applyFont="1" applyBorder="1"/>
    <xf numFmtId="0" fontId="4" fillId="0" borderId="0" xfId="0" applyFont="1" applyBorder="1" applyAlignment="1">
      <alignment vertical="center"/>
    </xf>
    <xf numFmtId="0" fontId="4" fillId="0" borderId="9" xfId="0" applyFont="1" applyBorder="1"/>
    <xf numFmtId="43" fontId="4" fillId="0" borderId="0" xfId="1" applyFont="1" applyFill="1" applyBorder="1"/>
    <xf numFmtId="0" fontId="4" fillId="0" borderId="0" xfId="0" applyFont="1" applyBorder="1" applyAlignment="1">
      <alignment wrapText="1"/>
    </xf>
    <xf numFmtId="43" fontId="4" fillId="0" borderId="0" xfId="1" applyFont="1" applyBorder="1" applyAlignment="1"/>
    <xf numFmtId="0" fontId="3" fillId="0" borderId="2" xfId="0" applyFont="1" applyFill="1" applyBorder="1" applyAlignment="1">
      <alignment horizontal="center" vertical="center"/>
    </xf>
    <xf numFmtId="14" fontId="4" fillId="0" borderId="0" xfId="0" applyNumberFormat="1" applyFont="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3" fillId="0" borderId="2" xfId="0" applyFont="1" applyBorder="1" applyAlignment="1">
      <alignment horizontal="center"/>
    </xf>
    <xf numFmtId="43" fontId="4" fillId="0" borderId="0" xfId="1" applyFont="1" applyAlignment="1">
      <alignment horizontal="right"/>
    </xf>
    <xf numFmtId="43" fontId="4" fillId="0" borderId="13" xfId="1" applyFont="1" applyBorder="1"/>
    <xf numFmtId="0" fontId="3" fillId="0" borderId="7" xfId="0" applyFont="1" applyFill="1" applyBorder="1" applyAlignment="1"/>
    <xf numFmtId="43" fontId="4" fillId="0" borderId="7" xfId="1" applyFont="1" applyFill="1" applyBorder="1" applyAlignment="1">
      <alignment horizontal="right"/>
    </xf>
    <xf numFmtId="164" fontId="4" fillId="0" borderId="7" xfId="1" applyNumberFormat="1" applyFont="1" applyFill="1" applyBorder="1" applyAlignment="1">
      <alignment horizontal="right"/>
    </xf>
    <xf numFmtId="164" fontId="4" fillId="0" borderId="8" xfId="1" applyNumberFormat="1" applyFont="1" applyFill="1" applyBorder="1" applyAlignment="1">
      <alignment horizontal="right"/>
    </xf>
    <xf numFmtId="0" fontId="3" fillId="0" borderId="9" xfId="0" applyFont="1" applyBorder="1" applyAlignment="1">
      <alignment horizontal="center"/>
    </xf>
    <xf numFmtId="164" fontId="4" fillId="0" borderId="10" xfId="1" applyNumberFormat="1" applyFont="1" applyFill="1" applyBorder="1" applyAlignment="1">
      <alignment horizontal="right"/>
    </xf>
    <xf numFmtId="0" fontId="3" fillId="0" borderId="11" xfId="0" applyFont="1" applyBorder="1" applyAlignment="1">
      <alignment horizontal="center"/>
    </xf>
    <xf numFmtId="0" fontId="3" fillId="0" borderId="2" xfId="0" applyFont="1" applyFill="1" applyBorder="1" applyAlignment="1"/>
    <xf numFmtId="43" fontId="4" fillId="0" borderId="2" xfId="1" applyFont="1" applyFill="1" applyBorder="1" applyAlignment="1">
      <alignment horizontal="right"/>
    </xf>
    <xf numFmtId="164" fontId="4" fillId="0" borderId="2" xfId="1" applyNumberFormat="1" applyFont="1" applyFill="1" applyBorder="1" applyAlignment="1">
      <alignment horizontal="right"/>
    </xf>
    <xf numFmtId="164" fontId="4" fillId="0" borderId="12" xfId="1" applyNumberFormat="1" applyFont="1" applyFill="1" applyBorder="1" applyAlignment="1">
      <alignment horizontal="right"/>
    </xf>
    <xf numFmtId="14" fontId="4" fillId="0" borderId="1" xfId="0" applyNumberFormat="1" applyFont="1" applyBorder="1" applyAlignment="1" applyProtection="1">
      <alignment horizontal="right"/>
    </xf>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wrapText="1"/>
    </xf>
    <xf numFmtId="0" fontId="4" fillId="3" borderId="0" xfId="0" applyFont="1" applyFill="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14" fontId="4" fillId="0" borderId="3" xfId="0" applyNumberFormat="1" applyFont="1" applyBorder="1" applyAlignment="1">
      <alignment horizontal="center"/>
    </xf>
    <xf numFmtId="14" fontId="4" fillId="0" borderId="4" xfId="0" applyNumberFormat="1" applyFont="1" applyBorder="1" applyAlignment="1">
      <alignment horizontal="center"/>
    </xf>
    <xf numFmtId="14" fontId="4" fillId="0" borderId="5" xfId="0" applyNumberFormat="1" applyFont="1" applyBorder="1" applyAlignment="1">
      <alignment horizont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10" fillId="0" borderId="2" xfId="0" applyFont="1" applyBorder="1" applyAlignment="1">
      <alignment horizontal="center" wrapText="1"/>
    </xf>
    <xf numFmtId="0" fontId="10" fillId="0" borderId="2" xfId="0" applyFont="1" applyFill="1" applyBorder="1" applyAlignment="1">
      <alignment horizontal="left" vertical="center"/>
    </xf>
    <xf numFmtId="0" fontId="10" fillId="0" borderId="2" xfId="0" applyFont="1" applyBorder="1" applyAlignment="1">
      <alignment horizontal="left"/>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 xfId="0" applyFont="1" applyBorder="1" applyAlignment="1">
      <alignment horizontal="center" vertical="center"/>
    </xf>
    <xf numFmtId="0" fontId="10" fillId="0" borderId="2" xfId="0" applyFont="1" applyBorder="1" applyAlignment="1">
      <alignment horizontal="center" vertical="top" wrapText="1"/>
    </xf>
    <xf numFmtId="0" fontId="10" fillId="0" borderId="0" xfId="0" applyFont="1" applyBorder="1" applyAlignment="1">
      <alignment horizontal="center" vertical="top" wrapText="1"/>
    </xf>
  </cellXfs>
  <cellStyles count="4">
    <cellStyle name="Comma" xfId="1" builtinId="3"/>
    <cellStyle name="Normal" xfId="0" builtinId="0"/>
    <cellStyle name="Normal 3" xfId="3" xr:uid="{9199F03B-C691-4D18-8BBA-7A92B42909A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SHPNC\Health\GASB%207475%20Study\05032017%20Files\GASB7475-MAP--withUpdates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L"/>
      <sheetName val="GASB67 Exhibits"/>
      <sheetName val="Adjust"/>
      <sheetName val="Import"/>
      <sheetName val="BM_GASB"/>
      <sheetName val="BM_GASBExhibits"/>
      <sheetName val="BM_Adjust"/>
      <sheetName val="Assets"/>
      <sheetName val="TPL_Adjust"/>
      <sheetName val="NPLExpense"/>
      <sheetName val="QuickChecks"/>
      <sheetName val="Deferred Amounts Exhibits"/>
      <sheetName val="InOutFlow"/>
      <sheetName val="GASB68 Exhibits"/>
      <sheetName val="OneERView"/>
      <sheetName val="ER_Input"/>
      <sheetName val="ER_Allocation"/>
      <sheetName val="ER_ChangeProportion"/>
      <sheetName val="ER_ShareContributions"/>
      <sheetName val="ER_AllocationofChanges"/>
      <sheetName val="ER_Schedule1"/>
      <sheetName val="ER_Schedule2"/>
      <sheetName val="ER_NPLExpense"/>
      <sheetName val="ER_DATA"/>
      <sheetName val="Buffer"/>
      <sheetName val="Template"/>
      <sheetName val="FullPlan"/>
      <sheetName val="DeveloperInfo"/>
    </sheetNames>
    <sheetDataSet>
      <sheetData sheetId="0">
        <row r="43">
          <cell r="C43">
            <v>0.5</v>
          </cell>
        </row>
      </sheetData>
      <sheetData sheetId="1"/>
      <sheetData sheetId="2">
        <row r="102">
          <cell r="G102">
            <v>0</v>
          </cell>
          <cell r="H102">
            <v>0</v>
          </cell>
        </row>
        <row r="195">
          <cell r="G195">
            <v>1</v>
          </cell>
          <cell r="H195">
            <v>1</v>
          </cell>
          <cell r="I195">
            <v>1</v>
          </cell>
          <cell r="J195">
            <v>1</v>
          </cell>
          <cell r="K195">
            <v>1</v>
          </cell>
          <cell r="L195">
            <v>1</v>
          </cell>
        </row>
        <row r="197">
          <cell r="G197">
            <v>1.0015833333333333</v>
          </cell>
          <cell r="I197">
            <v>1.0011874999999999</v>
          </cell>
          <cell r="J197">
            <v>1.0011874999999999</v>
          </cell>
          <cell r="K197">
            <v>1.0016041666666666</v>
          </cell>
          <cell r="L197">
            <v>1.0007708333333334</v>
          </cell>
        </row>
        <row r="199">
          <cell r="G199">
            <v>1</v>
          </cell>
          <cell r="H199">
            <v>1</v>
          </cell>
          <cell r="K199">
            <v>1</v>
          </cell>
          <cell r="L199">
            <v>1</v>
          </cell>
        </row>
        <row r="200">
          <cell r="G200">
            <v>0</v>
          </cell>
          <cell r="H200">
            <v>0</v>
          </cell>
          <cell r="K200">
            <v>0</v>
          </cell>
          <cell r="L200">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16">
          <cell r="B16">
            <v>10200</v>
          </cell>
          <cell r="C16" t="str">
            <v>North Carolina Education Lottery</v>
          </cell>
          <cell r="D16">
            <v>13140078.810000001</v>
          </cell>
          <cell r="E16">
            <v>14107712.330000008</v>
          </cell>
          <cell r="F16">
            <v>117258395.09909993</v>
          </cell>
          <cell r="G16">
            <v>158330013.72638756</v>
          </cell>
          <cell r="M16">
            <v>838417.64999999991</v>
          </cell>
          <cell r="R16" t="str">
            <v>TRUE</v>
          </cell>
          <cell r="V16">
            <v>16</v>
          </cell>
        </row>
        <row r="17">
          <cell r="B17" t="str">
            <v>SPA</v>
          </cell>
          <cell r="C17" t="str">
            <v>NC State Ports Authority (subset of DOT)</v>
          </cell>
          <cell r="D17">
            <v>9908200.6700000055</v>
          </cell>
          <cell r="E17">
            <v>11585996.839999992</v>
          </cell>
          <cell r="F17">
            <v>73579293.954100028</v>
          </cell>
          <cell r="G17">
            <v>103182162.23689999</v>
          </cell>
          <cell r="M17">
            <v>690060.76502732246</v>
          </cell>
          <cell r="V17">
            <v>17</v>
          </cell>
        </row>
        <row r="18">
          <cell r="B18" t="str">
            <v>GTPA</v>
          </cell>
          <cell r="C18" t="str">
            <v>NC Global TransPark Authority (subset of DOT)</v>
          </cell>
          <cell r="D18">
            <v>381770.5</v>
          </cell>
          <cell r="E18">
            <v>413152.68</v>
          </cell>
          <cell r="F18">
            <v>2135270.6086999997</v>
          </cell>
          <cell r="G18">
            <v>2592522.6902000001</v>
          </cell>
          <cell r="M18">
            <v>25039.650273224044</v>
          </cell>
          <cell r="V18">
            <v>18</v>
          </cell>
        </row>
        <row r="19">
          <cell r="B19" t="str">
            <v>SEAA</v>
          </cell>
          <cell r="C19" t="str">
            <v>State Education Assistance Authority (subset of UNC General Administration)</v>
          </cell>
          <cell r="D19">
            <v>1736323.6300000001</v>
          </cell>
          <cell r="E19">
            <v>1806684.4100000004</v>
          </cell>
          <cell r="F19">
            <v>12895805.5305</v>
          </cell>
          <cell r="G19">
            <v>16489783.240600001</v>
          </cell>
          <cell r="M19">
            <v>114494.60109289618</v>
          </cell>
          <cell r="V19">
            <v>19</v>
          </cell>
        </row>
        <row r="20">
          <cell r="B20" t="str">
            <v>SHP</v>
          </cell>
          <cell r="C20" t="str">
            <v>State Health Plan (subset of Department of Treasurer)</v>
          </cell>
          <cell r="D20">
            <v>1877198.62</v>
          </cell>
          <cell r="E20">
            <v>2028909.9300000002</v>
          </cell>
          <cell r="F20">
            <v>16332188.791200001</v>
          </cell>
          <cell r="G20">
            <v>21766640.335700005</v>
          </cell>
          <cell r="M20">
            <v>153883.10382513664</v>
          </cell>
          <cell r="V20">
            <v>20</v>
          </cell>
        </row>
        <row r="21">
          <cell r="B21">
            <v>10400</v>
          </cell>
          <cell r="C21" t="str">
            <v>Department Of Justice</v>
          </cell>
          <cell r="D21">
            <v>45032680.989999987</v>
          </cell>
          <cell r="E21">
            <v>46652416.75000006</v>
          </cell>
          <cell r="F21">
            <v>346712388.41399986</v>
          </cell>
          <cell r="G21">
            <v>461834540.907691</v>
          </cell>
          <cell r="M21">
            <v>2712836.9099999992</v>
          </cell>
          <cell r="V21">
            <v>21</v>
          </cell>
        </row>
        <row r="22">
          <cell r="B22">
            <v>10500</v>
          </cell>
          <cell r="C22" t="str">
            <v>State Auditor</v>
          </cell>
          <cell r="D22">
            <v>9913585.9800000004</v>
          </cell>
          <cell r="E22">
            <v>9868361.1599999983</v>
          </cell>
          <cell r="F22">
            <v>80315788.587900028</v>
          </cell>
          <cell r="G22">
            <v>104202614.37525001</v>
          </cell>
          <cell r="M22">
            <v>596251.93000000005</v>
          </cell>
          <cell r="V22">
            <v>22</v>
          </cell>
        </row>
        <row r="23">
          <cell r="B23">
            <v>10700</v>
          </cell>
          <cell r="C23" t="str">
            <v>Department Of Cultural Resources</v>
          </cell>
          <cell r="D23">
            <v>29104363.569999993</v>
          </cell>
          <cell r="E23">
            <v>66506369.379999906</v>
          </cell>
          <cell r="F23">
            <v>202614613.91110012</v>
          </cell>
          <cell r="G23">
            <v>633740389.29310656</v>
          </cell>
          <cell r="M23">
            <v>3341643.25</v>
          </cell>
          <cell r="V23">
            <v>23</v>
          </cell>
        </row>
        <row r="24">
          <cell r="B24">
            <v>10800</v>
          </cell>
          <cell r="C24" t="str">
            <v>Administrative Office Of The Courts</v>
          </cell>
          <cell r="D24">
            <v>276165065.26999789</v>
          </cell>
          <cell r="E24">
            <v>276869699.74999952</v>
          </cell>
          <cell r="F24">
            <v>2134089260.0327041</v>
          </cell>
          <cell r="G24">
            <v>2770283572.9092622</v>
          </cell>
          <cell r="M24">
            <v>16051570.390000001</v>
          </cell>
          <cell r="V24">
            <v>24</v>
          </cell>
        </row>
        <row r="25">
          <cell r="B25">
            <v>10850</v>
          </cell>
          <cell r="C25" t="str">
            <v>Office Of Administrative Hearing</v>
          </cell>
          <cell r="D25">
            <v>2416963.3499999996</v>
          </cell>
          <cell r="E25">
            <v>2828498.3000000003</v>
          </cell>
          <cell r="F25">
            <v>13094147.137200002</v>
          </cell>
          <cell r="G25">
            <v>19725979.857292328</v>
          </cell>
          <cell r="M25">
            <v>164164.12</v>
          </cell>
          <cell r="V25">
            <v>25</v>
          </cell>
        </row>
        <row r="26">
          <cell r="B26">
            <v>10900</v>
          </cell>
          <cell r="C26" t="str">
            <v>Department Of Administration</v>
          </cell>
          <cell r="D26">
            <v>32258183.599999968</v>
          </cell>
          <cell r="E26">
            <v>32080362.910000026</v>
          </cell>
          <cell r="F26">
            <v>214291080.30210024</v>
          </cell>
          <cell r="G26">
            <v>266733548.8190397</v>
          </cell>
          <cell r="M26">
            <v>1838476.8499999996</v>
          </cell>
          <cell r="V26">
            <v>26</v>
          </cell>
        </row>
        <row r="27">
          <cell r="B27">
            <v>10910</v>
          </cell>
          <cell r="C27" t="str">
            <v>Office Of State Budget &amp; Management</v>
          </cell>
          <cell r="D27">
            <v>4630052.5100000007</v>
          </cell>
          <cell r="E27">
            <v>3813313.13</v>
          </cell>
          <cell r="F27">
            <v>33769642.060700007</v>
          </cell>
          <cell r="G27">
            <v>40166172.460000008</v>
          </cell>
          <cell r="M27">
            <v>228972.61</v>
          </cell>
          <cell r="V27">
            <v>27</v>
          </cell>
        </row>
        <row r="28">
          <cell r="B28">
            <v>10930</v>
          </cell>
          <cell r="C28" t="str">
            <v>Information Technology Services</v>
          </cell>
          <cell r="D28">
            <v>40051803.189999998</v>
          </cell>
          <cell r="E28">
            <v>40792819.800000012</v>
          </cell>
          <cell r="F28">
            <v>282653028.59919977</v>
          </cell>
          <cell r="G28">
            <v>355223499.50040084</v>
          </cell>
          <cell r="M28">
            <v>2335030.2499999995</v>
          </cell>
          <cell r="V28">
            <v>28</v>
          </cell>
        </row>
        <row r="29">
          <cell r="B29">
            <v>10940</v>
          </cell>
          <cell r="C29" t="str">
            <v>Office Of State Controller</v>
          </cell>
          <cell r="D29">
            <v>11087519.829999996</v>
          </cell>
          <cell r="E29">
            <v>10915232.039999992</v>
          </cell>
          <cell r="F29">
            <v>77064137.500400007</v>
          </cell>
          <cell r="G29">
            <v>97490247.369223759</v>
          </cell>
          <cell r="M29">
            <v>641379.92999999993</v>
          </cell>
          <cell r="V29">
            <v>29</v>
          </cell>
        </row>
        <row r="30">
          <cell r="B30">
            <v>10950</v>
          </cell>
          <cell r="C30" t="str">
            <v>N.C. School Of Science &amp; Mathematics</v>
          </cell>
          <cell r="D30">
            <v>11853204.720000012</v>
          </cell>
          <cell r="E30">
            <v>12169359.4</v>
          </cell>
          <cell r="F30">
            <v>93896356.444600001</v>
          </cell>
          <cell r="G30">
            <v>127757506.78350005</v>
          </cell>
          <cell r="M30">
            <v>693898.79</v>
          </cell>
          <cell r="V30">
            <v>30</v>
          </cell>
        </row>
        <row r="31">
          <cell r="B31">
            <v>11300</v>
          </cell>
          <cell r="C31" t="str">
            <v>Environment And Natural Resources</v>
          </cell>
          <cell r="D31">
            <v>119549453.71999982</v>
          </cell>
          <cell r="E31">
            <v>81503903.549999997</v>
          </cell>
          <cell r="F31">
            <v>888668927.11740065</v>
          </cell>
          <cell r="G31">
            <v>742415346.24827659</v>
          </cell>
          <cell r="M31">
            <v>5216636.1899999995</v>
          </cell>
          <cell r="V31">
            <v>31</v>
          </cell>
        </row>
        <row r="32">
          <cell r="B32">
            <v>11310</v>
          </cell>
          <cell r="C32" t="str">
            <v>N.C. Housing Finance Agency</v>
          </cell>
          <cell r="D32">
            <v>7601380.0300000021</v>
          </cell>
          <cell r="E32">
            <v>7711680.4799999986</v>
          </cell>
          <cell r="F32">
            <v>55970482.748200007</v>
          </cell>
          <cell r="G32">
            <v>71497564.273457065</v>
          </cell>
          <cell r="M32">
            <v>440657.49000000005</v>
          </cell>
          <cell r="V32">
            <v>32</v>
          </cell>
        </row>
        <row r="33">
          <cell r="B33">
            <v>11600</v>
          </cell>
          <cell r="C33" t="str">
            <v>Wildlife Resources Commission</v>
          </cell>
          <cell r="D33">
            <v>27926389.21999998</v>
          </cell>
          <cell r="E33">
            <v>28412137.169999994</v>
          </cell>
          <cell r="F33">
            <v>233589540.2854999</v>
          </cell>
          <cell r="G33">
            <v>305189205.14313018</v>
          </cell>
          <cell r="M33">
            <v>1642062.2200000002</v>
          </cell>
          <cell r="V33">
            <v>33</v>
          </cell>
        </row>
        <row r="34">
          <cell r="B34">
            <v>11900</v>
          </cell>
          <cell r="C34" t="str">
            <v>State Board Of Elections</v>
          </cell>
          <cell r="D34">
            <v>3140884.0100000002</v>
          </cell>
          <cell r="E34">
            <v>3220506.4499999997</v>
          </cell>
          <cell r="F34">
            <v>28013267.772500012</v>
          </cell>
          <cell r="G34">
            <v>35457958.022800013</v>
          </cell>
          <cell r="M34">
            <v>182558.12</v>
          </cell>
          <cell r="V34">
            <v>34</v>
          </cell>
        </row>
        <row r="35">
          <cell r="B35">
            <v>12100</v>
          </cell>
          <cell r="C35" t="str">
            <v>Governor's Office</v>
          </cell>
          <cell r="D35">
            <v>4037476.6399999992</v>
          </cell>
          <cell r="E35">
            <v>4186906.6799999992</v>
          </cell>
          <cell r="F35">
            <v>32196933.971600004</v>
          </cell>
          <cell r="G35">
            <v>41849957.136910535</v>
          </cell>
          <cell r="M35">
            <v>231747.3</v>
          </cell>
          <cell r="V35">
            <v>35</v>
          </cell>
        </row>
        <row r="36">
          <cell r="B36">
            <v>12150</v>
          </cell>
          <cell r="C36" t="str">
            <v>Lt. Governor's Office</v>
          </cell>
          <cell r="D36">
            <v>498234.02</v>
          </cell>
          <cell r="E36">
            <v>509215.18000000005</v>
          </cell>
          <cell r="F36">
            <v>5048017.9245999996</v>
          </cell>
          <cell r="G36">
            <v>6257049.967699999</v>
          </cell>
          <cell r="M36">
            <v>26996.550000000003</v>
          </cell>
          <cell r="V36">
            <v>36</v>
          </cell>
        </row>
        <row r="37">
          <cell r="B37">
            <v>12160</v>
          </cell>
          <cell r="C37" t="str">
            <v>General Assembly</v>
          </cell>
          <cell r="D37">
            <v>27431475.109999951</v>
          </cell>
          <cell r="E37">
            <v>29167151.46999998</v>
          </cell>
          <cell r="F37">
            <v>202874970.85329992</v>
          </cell>
          <cell r="G37">
            <v>274894843.96160227</v>
          </cell>
          <cell r="M37">
            <v>1634685.2699999998</v>
          </cell>
          <cell r="V37">
            <v>37</v>
          </cell>
        </row>
        <row r="38">
          <cell r="B38">
            <v>12220</v>
          </cell>
          <cell r="C38" t="str">
            <v>Health &amp; Human Services</v>
          </cell>
          <cell r="D38">
            <v>691208318.22000325</v>
          </cell>
          <cell r="E38">
            <v>714528160.84999931</v>
          </cell>
          <cell r="F38">
            <v>5138406918.7609119</v>
          </cell>
          <cell r="G38">
            <v>6788464923.7811136</v>
          </cell>
          <cell r="M38">
            <v>41418259.039999999</v>
          </cell>
          <cell r="V38">
            <v>38</v>
          </cell>
        </row>
        <row r="39">
          <cell r="B39">
            <v>12510</v>
          </cell>
          <cell r="C39" t="str">
            <v>Department Of Commerce</v>
          </cell>
          <cell r="D39">
            <v>94929199.229999915</v>
          </cell>
          <cell r="E39">
            <v>89318474.35999988</v>
          </cell>
          <cell r="F39">
            <v>648314450.72300053</v>
          </cell>
          <cell r="G39">
            <v>760563563.3649689</v>
          </cell>
          <cell r="M39">
            <v>5078458.17</v>
          </cell>
          <cell r="V39">
            <v>39</v>
          </cell>
        </row>
        <row r="40">
          <cell r="B40">
            <v>12600</v>
          </cell>
          <cell r="C40" t="str">
            <v>Insurance Department</v>
          </cell>
          <cell r="D40">
            <v>23057745.250000004</v>
          </cell>
          <cell r="E40">
            <v>23967770.510000024</v>
          </cell>
          <cell r="F40">
            <v>158336687.30759996</v>
          </cell>
          <cell r="G40">
            <v>204541993.27083603</v>
          </cell>
          <cell r="M40">
            <v>1375917.37</v>
          </cell>
          <cell r="V40">
            <v>40</v>
          </cell>
        </row>
        <row r="41">
          <cell r="B41">
            <v>12700</v>
          </cell>
          <cell r="C41" t="str">
            <v>Labor Department</v>
          </cell>
          <cell r="D41">
            <v>18476884.369999997</v>
          </cell>
          <cell r="E41">
            <v>18256095.459999993</v>
          </cell>
          <cell r="F41">
            <v>128071452.31869987</v>
          </cell>
          <cell r="G41">
            <v>161789949.37498331</v>
          </cell>
          <cell r="M41">
            <v>1039464.27</v>
          </cell>
          <cell r="V41">
            <v>41</v>
          </cell>
        </row>
        <row r="42">
          <cell r="B42">
            <v>13500</v>
          </cell>
          <cell r="C42" t="str">
            <v>Revenue Department</v>
          </cell>
          <cell r="D42">
            <v>59351472.210000016</v>
          </cell>
          <cell r="E42">
            <v>62437210.360000014</v>
          </cell>
          <cell r="F42">
            <v>442424282.30579895</v>
          </cell>
          <cell r="G42">
            <v>602068278.6938957</v>
          </cell>
          <cell r="M42">
            <v>3744870.41</v>
          </cell>
          <cell r="V42">
            <v>42</v>
          </cell>
        </row>
        <row r="43">
          <cell r="B43">
            <v>13700</v>
          </cell>
          <cell r="C43" t="str">
            <v>Secretary Of State</v>
          </cell>
          <cell r="D43">
            <v>7847466.9099999927</v>
          </cell>
          <cell r="E43">
            <v>8062460.2200000007</v>
          </cell>
          <cell r="F43">
            <v>57193045.723199986</v>
          </cell>
          <cell r="G43">
            <v>72996997.871200055</v>
          </cell>
          <cell r="M43">
            <v>459933.8600000001</v>
          </cell>
          <cell r="V43">
            <v>43</v>
          </cell>
        </row>
        <row r="44">
          <cell r="B44">
            <v>14300</v>
          </cell>
          <cell r="C44" t="str">
            <v>State Treasurer</v>
          </cell>
          <cell r="D44">
            <v>18668224.000000007</v>
          </cell>
          <cell r="E44">
            <v>20301876.740000028</v>
          </cell>
          <cell r="F44">
            <v>150427880.4119001</v>
          </cell>
          <cell r="G44">
            <v>207837874.1576499</v>
          </cell>
          <cell r="M44">
            <v>1232776.0161748636</v>
          </cell>
          <cell r="V44">
            <v>44</v>
          </cell>
        </row>
        <row r="45">
          <cell r="B45">
            <v>18400</v>
          </cell>
          <cell r="C45" t="str">
            <v>Department Of Agriculture</v>
          </cell>
          <cell r="D45">
            <v>81700719.910000011</v>
          </cell>
          <cell r="E45">
            <v>83685513.720000148</v>
          </cell>
          <cell r="F45">
            <v>611241679.95879889</v>
          </cell>
          <cell r="G45">
            <v>796113367.33703518</v>
          </cell>
          <cell r="M45">
            <v>4837731.8500000006</v>
          </cell>
          <cell r="V45">
            <v>45</v>
          </cell>
        </row>
        <row r="46">
          <cell r="B46">
            <v>18600</v>
          </cell>
          <cell r="C46" t="str">
            <v>Barber Examiners, State Board Of</v>
          </cell>
          <cell r="D46">
            <v>319127.02</v>
          </cell>
          <cell r="E46">
            <v>393697.74</v>
          </cell>
          <cell r="F46">
            <v>1951641.5970000001</v>
          </cell>
          <cell r="G46">
            <v>3353264.1546999998</v>
          </cell>
          <cell r="M46">
            <v>19103.669999999998</v>
          </cell>
          <cell r="V46">
            <v>46</v>
          </cell>
        </row>
        <row r="47">
          <cell r="B47">
            <v>18690</v>
          </cell>
          <cell r="C47" t="str">
            <v>N.C. Real Estate Commission</v>
          </cell>
          <cell r="D47">
            <v>338774.41000000003</v>
          </cell>
          <cell r="E47">
            <v>188638.13</v>
          </cell>
          <cell r="F47">
            <v>1082094.4539999999</v>
          </cell>
          <cell r="G47">
            <v>707488.27860000008</v>
          </cell>
          <cell r="M47">
            <v>10729.84</v>
          </cell>
          <cell r="V47">
            <v>47</v>
          </cell>
        </row>
        <row r="48">
          <cell r="B48">
            <v>18740</v>
          </cell>
          <cell r="C48" t="str">
            <v>N.C. Auctioneers Licensing Board</v>
          </cell>
          <cell r="D48">
            <v>109040</v>
          </cell>
          <cell r="E48">
            <v>108964.61</v>
          </cell>
          <cell r="F48">
            <v>708002.30050000001</v>
          </cell>
          <cell r="G48">
            <v>1012516.5645999999</v>
          </cell>
          <cell r="M48">
            <v>5820.32</v>
          </cell>
          <cell r="V48">
            <v>48</v>
          </cell>
        </row>
        <row r="49">
          <cell r="B49">
            <v>18780</v>
          </cell>
          <cell r="C49" t="str">
            <v>N.C. State Board Of Examiners Of Practicing Psychol</v>
          </cell>
          <cell r="D49">
            <v>206759.04000000001</v>
          </cell>
          <cell r="E49">
            <v>230054.08000000002</v>
          </cell>
          <cell r="F49">
            <v>1470948.3160000001</v>
          </cell>
          <cell r="G49">
            <v>2032913.4622</v>
          </cell>
          <cell r="M49">
            <v>14063.73</v>
          </cell>
          <cell r="V49">
            <v>49</v>
          </cell>
        </row>
        <row r="50">
          <cell r="B50">
            <v>19005</v>
          </cell>
          <cell r="C50" t="str">
            <v>Community Colleges Administration</v>
          </cell>
          <cell r="D50">
            <v>13028678.059999997</v>
          </cell>
          <cell r="E50">
            <v>13017121.449999999</v>
          </cell>
          <cell r="F50">
            <v>88238046.576200023</v>
          </cell>
          <cell r="G50">
            <v>109465670.70650002</v>
          </cell>
          <cell r="M50">
            <v>723012.18</v>
          </cell>
          <cell r="V50">
            <v>50</v>
          </cell>
        </row>
        <row r="51">
          <cell r="B51">
            <v>19100</v>
          </cell>
          <cell r="C51" t="str">
            <v>Department Of Public Safety</v>
          </cell>
          <cell r="D51">
            <v>907264421.91999543</v>
          </cell>
          <cell r="E51">
            <v>943822179.58999956</v>
          </cell>
          <cell r="F51">
            <v>7370668111.5191793</v>
          </cell>
          <cell r="G51">
            <v>9720683817.2060966</v>
          </cell>
          <cell r="M51">
            <v>55737001.779999994</v>
          </cell>
          <cell r="V51">
            <v>51</v>
          </cell>
        </row>
        <row r="52">
          <cell r="B52">
            <v>20100</v>
          </cell>
          <cell r="C52" t="str">
            <v>Appalachian State University</v>
          </cell>
          <cell r="D52">
            <v>152463131.52999961</v>
          </cell>
          <cell r="E52">
            <v>159125172.04999989</v>
          </cell>
          <cell r="F52">
            <v>1332750627.1713004</v>
          </cell>
          <cell r="G52">
            <v>1839576773.3837574</v>
          </cell>
          <cell r="M52">
            <v>9121256.3499999996</v>
          </cell>
          <cell r="V52">
            <v>52</v>
          </cell>
        </row>
        <row r="53">
          <cell r="B53">
            <v>20200</v>
          </cell>
          <cell r="C53" t="str">
            <v>N.C. School Of The Arts</v>
          </cell>
          <cell r="D53">
            <v>21633821.469999999</v>
          </cell>
          <cell r="E53">
            <v>23139714.909999985</v>
          </cell>
          <cell r="F53">
            <v>169069273.20410007</v>
          </cell>
          <cell r="G53">
            <v>238134398.71108416</v>
          </cell>
          <cell r="M53">
            <v>1312092.25</v>
          </cell>
          <cell r="V53">
            <v>53</v>
          </cell>
        </row>
        <row r="54">
          <cell r="B54">
            <v>20300</v>
          </cell>
          <cell r="C54" t="str">
            <v>East Carolina University</v>
          </cell>
          <cell r="D54">
            <v>374135353.39999753</v>
          </cell>
          <cell r="E54">
            <v>384458364.83999896</v>
          </cell>
          <cell r="F54">
            <v>3411596370.1930079</v>
          </cell>
          <cell r="G54">
            <v>4450859407.7966146</v>
          </cell>
          <cell r="M54">
            <v>21253621.16</v>
          </cell>
          <cell r="V54">
            <v>54</v>
          </cell>
        </row>
        <row r="55">
          <cell r="B55">
            <v>20400</v>
          </cell>
          <cell r="C55" t="str">
            <v>Elizabeth City State University</v>
          </cell>
          <cell r="D55">
            <v>24194754.610000022</v>
          </cell>
          <cell r="E55">
            <v>21065056.790000014</v>
          </cell>
          <cell r="F55">
            <v>190303612.04370016</v>
          </cell>
          <cell r="G55">
            <v>216730966.73224127</v>
          </cell>
          <cell r="M55">
            <v>1180498.3799999999</v>
          </cell>
          <cell r="V55">
            <v>55</v>
          </cell>
        </row>
        <row r="56">
          <cell r="B56">
            <v>20600</v>
          </cell>
          <cell r="C56" t="str">
            <v>Fayetteville State University</v>
          </cell>
          <cell r="D56">
            <v>46279011.609999999</v>
          </cell>
          <cell r="E56">
            <v>46059741.430000059</v>
          </cell>
          <cell r="F56">
            <v>379722128.42330003</v>
          </cell>
          <cell r="G56">
            <v>483077135.13638604</v>
          </cell>
          <cell r="M56">
            <v>2567090.4700000002</v>
          </cell>
          <cell r="V56">
            <v>56</v>
          </cell>
        </row>
        <row r="57">
          <cell r="B57">
            <v>20700</v>
          </cell>
          <cell r="C57" t="str">
            <v>N.C. A&amp;T University</v>
          </cell>
          <cell r="D57">
            <v>100701604.96999973</v>
          </cell>
          <cell r="E57">
            <v>100882755.96999997</v>
          </cell>
          <cell r="F57">
            <v>815989515.76950097</v>
          </cell>
          <cell r="G57">
            <v>1061976163.6406304</v>
          </cell>
          <cell r="M57">
            <v>5684012.8000000007</v>
          </cell>
          <cell r="V57">
            <v>57</v>
          </cell>
        </row>
        <row r="58">
          <cell r="B58">
            <v>20800</v>
          </cell>
          <cell r="C58" t="str">
            <v>N.C. Central University</v>
          </cell>
          <cell r="D58">
            <v>78164186.909999877</v>
          </cell>
          <cell r="E58">
            <v>78015479.829999864</v>
          </cell>
          <cell r="F58">
            <v>628971903.90429926</v>
          </cell>
          <cell r="G58">
            <v>837930452.33546937</v>
          </cell>
          <cell r="M58">
            <v>4372226.5500000007</v>
          </cell>
          <cell r="V58">
            <v>58</v>
          </cell>
        </row>
        <row r="59">
          <cell r="B59">
            <v>20900</v>
          </cell>
          <cell r="C59" t="str">
            <v>University Of North Carolina At Greensboro</v>
          </cell>
          <cell r="D59">
            <v>153703020.53999996</v>
          </cell>
          <cell r="E59">
            <v>153380773.23999989</v>
          </cell>
          <cell r="F59">
            <v>1334901916.7378001</v>
          </cell>
          <cell r="G59">
            <v>1726488746.8844199</v>
          </cell>
          <cell r="M59">
            <v>8688124</v>
          </cell>
          <cell r="V59">
            <v>59</v>
          </cell>
        </row>
        <row r="60">
          <cell r="B60">
            <v>21200</v>
          </cell>
          <cell r="C60" t="str">
            <v>UNC - Pembroke</v>
          </cell>
          <cell r="D60">
            <v>44476774.709999993</v>
          </cell>
          <cell r="E60">
            <v>48158850.890000053</v>
          </cell>
          <cell r="F60">
            <v>391930345.44640017</v>
          </cell>
          <cell r="G60">
            <v>565555534.55427539</v>
          </cell>
          <cell r="M60">
            <v>2683334.2999999998</v>
          </cell>
          <cell r="V60">
            <v>60</v>
          </cell>
        </row>
        <row r="61">
          <cell r="B61">
            <v>21300</v>
          </cell>
          <cell r="C61" t="str">
            <v>N.C. State University</v>
          </cell>
          <cell r="D61">
            <v>556878486.70999837</v>
          </cell>
          <cell r="E61">
            <v>581913565.08000124</v>
          </cell>
          <cell r="F61">
            <v>4923630164.3049107</v>
          </cell>
          <cell r="G61">
            <v>6771987881.9966269</v>
          </cell>
          <cell r="M61">
            <v>33170603.32</v>
          </cell>
          <cell r="V61">
            <v>61</v>
          </cell>
        </row>
        <row r="62">
          <cell r="B62">
            <v>21520</v>
          </cell>
          <cell r="C62" t="str">
            <v>UNC-CH CB 1260</v>
          </cell>
          <cell r="D62">
            <v>977823595.88999951</v>
          </cell>
          <cell r="E62">
            <v>1037963761.8100019</v>
          </cell>
          <cell r="F62">
            <v>9203325743.5181789</v>
          </cell>
          <cell r="G62">
            <v>12343375481.386206</v>
          </cell>
          <cell r="M62">
            <v>58923861.240000002</v>
          </cell>
          <cell r="V62">
            <v>62</v>
          </cell>
        </row>
        <row r="63">
          <cell r="B63">
            <v>21525</v>
          </cell>
          <cell r="C63" t="str">
            <v>UNC-General Administration</v>
          </cell>
          <cell r="D63">
            <v>26289411.439999998</v>
          </cell>
          <cell r="E63">
            <v>27240178.579999987</v>
          </cell>
          <cell r="F63">
            <v>215462075.18339983</v>
          </cell>
          <cell r="G63">
            <v>298915016.01031876</v>
          </cell>
          <cell r="M63">
            <v>1636125.2789071039</v>
          </cell>
          <cell r="V63">
            <v>63</v>
          </cell>
        </row>
        <row r="64">
          <cell r="B64">
            <v>21550</v>
          </cell>
          <cell r="C64" t="str">
            <v>UNC Health Care System</v>
          </cell>
          <cell r="D64">
            <v>497424933.12000048</v>
          </cell>
          <cell r="E64">
            <v>525945521.43999976</v>
          </cell>
          <cell r="F64">
            <v>4713269831.466692</v>
          </cell>
          <cell r="G64">
            <v>6670988864.1124773</v>
          </cell>
          <cell r="M64">
            <v>32115489.009999994</v>
          </cell>
          <cell r="V64">
            <v>64</v>
          </cell>
        </row>
        <row r="65">
          <cell r="B65">
            <v>21570</v>
          </cell>
          <cell r="C65" t="str">
            <v>University Of North Carolina Press</v>
          </cell>
          <cell r="D65">
            <v>2730178.14</v>
          </cell>
          <cell r="E65">
            <v>2811511.41</v>
          </cell>
          <cell r="F65">
            <v>21110274.446299996</v>
          </cell>
          <cell r="G65">
            <v>26798459.970199998</v>
          </cell>
          <cell r="M65">
            <v>165114.88999999998</v>
          </cell>
          <cell r="V65">
            <v>65</v>
          </cell>
        </row>
        <row r="66">
          <cell r="B66">
            <v>21800</v>
          </cell>
          <cell r="C66" t="str">
            <v>Western Carolina University</v>
          </cell>
          <cell r="D66">
            <v>81977394.010000005</v>
          </cell>
          <cell r="E66">
            <v>84770573.239999905</v>
          </cell>
          <cell r="F66">
            <v>716645001.98660028</v>
          </cell>
          <cell r="G66">
            <v>998094809.3206625</v>
          </cell>
          <cell r="M66">
            <v>4834362.2</v>
          </cell>
          <cell r="V66">
            <v>66</v>
          </cell>
        </row>
        <row r="67">
          <cell r="B67">
            <v>21900</v>
          </cell>
          <cell r="C67" t="str">
            <v>Winston-Salem State University</v>
          </cell>
          <cell r="D67">
            <v>55203377.569999985</v>
          </cell>
          <cell r="E67">
            <v>53762735.439999938</v>
          </cell>
          <cell r="F67">
            <v>455979947.9205001</v>
          </cell>
          <cell r="G67">
            <v>574886370.75963628</v>
          </cell>
          <cell r="M67">
            <v>3049632.5</v>
          </cell>
          <cell r="V67">
            <v>67</v>
          </cell>
        </row>
        <row r="68">
          <cell r="B68">
            <v>22000</v>
          </cell>
          <cell r="C68" t="str">
            <v>Department Of Public Instruction</v>
          </cell>
          <cell r="D68">
            <v>64904889.819999985</v>
          </cell>
          <cell r="E68">
            <v>61444720.999999948</v>
          </cell>
          <cell r="F68">
            <v>466149875.54069984</v>
          </cell>
          <cell r="G68">
            <v>564894877.32439375</v>
          </cell>
          <cell r="M68">
            <v>3547697.5900000003</v>
          </cell>
          <cell r="V68">
            <v>68</v>
          </cell>
        </row>
        <row r="69">
          <cell r="B69">
            <v>23000</v>
          </cell>
          <cell r="C69" t="str">
            <v>University Of North Carolina At Asheville</v>
          </cell>
          <cell r="D69">
            <v>37366144.430000015</v>
          </cell>
          <cell r="E69">
            <v>37896518.979999989</v>
          </cell>
          <cell r="F69">
            <v>316900261.63699943</v>
          </cell>
          <cell r="G69">
            <v>434366191.347305</v>
          </cell>
          <cell r="M69">
            <v>2215314.13</v>
          </cell>
          <cell r="V69">
            <v>69</v>
          </cell>
        </row>
        <row r="70">
          <cell r="B70">
            <v>23100</v>
          </cell>
          <cell r="C70" t="str">
            <v>University Of North Carolina At Charlotte</v>
          </cell>
          <cell r="D70">
            <v>205992830.08000067</v>
          </cell>
          <cell r="E70">
            <v>214830271.9000006</v>
          </cell>
          <cell r="F70">
            <v>1831324169.1407039</v>
          </cell>
          <cell r="G70">
            <v>2518260422.8764181</v>
          </cell>
          <cell r="M70">
            <v>12514087.529999999</v>
          </cell>
          <cell r="V70">
            <v>70</v>
          </cell>
        </row>
        <row r="71">
          <cell r="B71">
            <v>23200</v>
          </cell>
          <cell r="C71" t="str">
            <v>University Of North Carolina At Wilmington</v>
          </cell>
          <cell r="D71">
            <v>108198225.66999948</v>
          </cell>
          <cell r="E71">
            <v>113827268.77999999</v>
          </cell>
          <cell r="F71">
            <v>946326477.90640259</v>
          </cell>
          <cell r="G71">
            <v>1327351938.9052331</v>
          </cell>
          <cell r="M71">
            <v>6585519.0799999991</v>
          </cell>
          <cell r="V71">
            <v>71</v>
          </cell>
        </row>
        <row r="72">
          <cell r="B72">
            <v>30000</v>
          </cell>
          <cell r="C72" t="str">
            <v>Yancey County Schools</v>
          </cell>
          <cell r="D72">
            <v>13031347.669999994</v>
          </cell>
          <cell r="E72">
            <v>13112906.86999999</v>
          </cell>
          <cell r="F72">
            <v>112603928.53299998</v>
          </cell>
          <cell r="G72">
            <v>148858147.21044779</v>
          </cell>
          <cell r="M72">
            <v>747288.26</v>
          </cell>
          <cell r="V72">
            <v>72</v>
          </cell>
        </row>
        <row r="73">
          <cell r="B73">
            <v>30100</v>
          </cell>
          <cell r="C73" t="str">
            <v>Alamance County Schools</v>
          </cell>
          <cell r="D73">
            <v>105902601.34000026</v>
          </cell>
          <cell r="E73">
            <v>110519985.77999982</v>
          </cell>
          <cell r="F73">
            <v>943806604.37829947</v>
          </cell>
          <cell r="G73">
            <v>1315975123.4475124</v>
          </cell>
          <cell r="M73">
            <v>6391482.4500000002</v>
          </cell>
          <cell r="V73">
            <v>73</v>
          </cell>
        </row>
        <row r="74">
          <cell r="B74">
            <v>30102</v>
          </cell>
          <cell r="C74" t="str">
            <v>Clover Garden Charter School</v>
          </cell>
          <cell r="D74">
            <v>1519454.8899999997</v>
          </cell>
          <cell r="E74">
            <v>1936670.5900000003</v>
          </cell>
          <cell r="F74">
            <v>14860235.458700003</v>
          </cell>
          <cell r="G74">
            <v>24565618.844999999</v>
          </cell>
          <cell r="M74">
            <v>111275.96</v>
          </cell>
          <cell r="V74">
            <v>74</v>
          </cell>
        </row>
        <row r="75">
          <cell r="B75">
            <v>30103</v>
          </cell>
          <cell r="C75" t="str">
            <v>River Mill Academy Charter</v>
          </cell>
          <cell r="D75">
            <v>2123645.1999999993</v>
          </cell>
          <cell r="E75">
            <v>2194122.9700000007</v>
          </cell>
          <cell r="F75">
            <v>20471167.812699996</v>
          </cell>
          <cell r="G75">
            <v>28106871.640900012</v>
          </cell>
          <cell r="M75">
            <v>129638.95</v>
          </cell>
          <cell r="V75">
            <v>75</v>
          </cell>
        </row>
        <row r="76">
          <cell r="B76">
            <v>30104</v>
          </cell>
          <cell r="C76" t="str">
            <v>The Hawbridge School</v>
          </cell>
          <cell r="D76">
            <v>975550.09999999974</v>
          </cell>
          <cell r="E76">
            <v>1290327.7399999995</v>
          </cell>
          <cell r="F76">
            <v>10020105.476999996</v>
          </cell>
          <cell r="G76">
            <v>17922597.775549997</v>
          </cell>
          <cell r="M76">
            <v>72361.23</v>
          </cell>
          <cell r="V76">
            <v>76</v>
          </cell>
        </row>
        <row r="77">
          <cell r="B77">
            <v>30105</v>
          </cell>
          <cell r="C77" t="str">
            <v>Alamance Community College</v>
          </cell>
          <cell r="D77">
            <v>12276715.640000001</v>
          </cell>
          <cell r="E77">
            <v>12013260.689999999</v>
          </cell>
          <cell r="F77">
            <v>93694444.576300025</v>
          </cell>
          <cell r="G77">
            <v>122039540.98607707</v>
          </cell>
          <cell r="M77">
            <v>700821.97</v>
          </cell>
          <cell r="V77">
            <v>77</v>
          </cell>
        </row>
        <row r="78">
          <cell r="B78">
            <v>30200</v>
          </cell>
          <cell r="C78" t="str">
            <v>Alexander County Schools</v>
          </cell>
          <cell r="D78">
            <v>25525775.909999959</v>
          </cell>
          <cell r="E78">
            <v>25714708.279999994</v>
          </cell>
          <cell r="F78">
            <v>220167585.53150004</v>
          </cell>
          <cell r="G78">
            <v>289255275.02418065</v>
          </cell>
          <cell r="M78">
            <v>1467244.5999999999</v>
          </cell>
          <cell r="V78">
            <v>78</v>
          </cell>
        </row>
        <row r="79">
          <cell r="B79">
            <v>30300</v>
          </cell>
          <cell r="C79" t="str">
            <v>Alleghany County Schools</v>
          </cell>
          <cell r="D79">
            <v>8764748.0699999966</v>
          </cell>
          <cell r="E79">
            <v>8935775.4199999999</v>
          </cell>
          <cell r="F79">
            <v>74847802.275299981</v>
          </cell>
          <cell r="G79">
            <v>99135837.153100967</v>
          </cell>
          <cell r="M79">
            <v>514114.92000000004</v>
          </cell>
          <cell r="V79">
            <v>79</v>
          </cell>
        </row>
        <row r="80">
          <cell r="B80">
            <v>30400</v>
          </cell>
          <cell r="C80" t="str">
            <v>Anson County Schools</v>
          </cell>
          <cell r="D80">
            <v>18511623.109999988</v>
          </cell>
          <cell r="E80">
            <v>17862843.95999999</v>
          </cell>
          <cell r="F80">
            <v>145560271.24089998</v>
          </cell>
          <cell r="G80">
            <v>182571738.43050006</v>
          </cell>
          <cell r="M80">
            <v>1037458.53</v>
          </cell>
          <cell r="V80">
            <v>80</v>
          </cell>
        </row>
        <row r="81">
          <cell r="B81">
            <v>30405</v>
          </cell>
          <cell r="C81" t="str">
            <v>South Piedmont Community College</v>
          </cell>
          <cell r="D81">
            <v>10676622.369999995</v>
          </cell>
          <cell r="E81">
            <v>10981955.869999997</v>
          </cell>
          <cell r="F81">
            <v>94571837.140199959</v>
          </cell>
          <cell r="G81">
            <v>126665953.00343375</v>
          </cell>
          <cell r="M81">
            <v>631676.55999999994</v>
          </cell>
          <cell r="V81">
            <v>81</v>
          </cell>
        </row>
        <row r="82">
          <cell r="B82">
            <v>30500</v>
          </cell>
          <cell r="C82" t="str">
            <v>Ashe County Schools</v>
          </cell>
          <cell r="D82">
            <v>16891159.300000008</v>
          </cell>
          <cell r="E82">
            <v>17406464.430000011</v>
          </cell>
          <cell r="F82">
            <v>142492235.53230006</v>
          </cell>
          <cell r="G82">
            <v>192489327.76847321</v>
          </cell>
          <cell r="M82">
            <v>1000188.52</v>
          </cell>
          <cell r="V82">
            <v>82</v>
          </cell>
        </row>
        <row r="83">
          <cell r="B83">
            <v>30600</v>
          </cell>
          <cell r="C83" t="str">
            <v>Avery County Schools</v>
          </cell>
          <cell r="D83">
            <v>13347129.399999995</v>
          </cell>
          <cell r="E83">
            <v>13750307.159999993</v>
          </cell>
          <cell r="F83">
            <v>110626073.18459992</v>
          </cell>
          <cell r="G83">
            <v>149968079.5864</v>
          </cell>
          <cell r="M83">
            <v>781149.03999999992</v>
          </cell>
          <cell r="V83">
            <v>83</v>
          </cell>
        </row>
        <row r="84">
          <cell r="B84">
            <v>30601</v>
          </cell>
          <cell r="C84" t="str">
            <v>Grandfather Academy</v>
          </cell>
          <cell r="D84">
            <v>301713.57</v>
          </cell>
          <cell r="E84">
            <v>283559.88999999996</v>
          </cell>
          <cell r="F84">
            <v>2883222.6488999999</v>
          </cell>
          <cell r="G84">
            <v>3758350.7156000002</v>
          </cell>
          <cell r="M84">
            <v>16741.000000000004</v>
          </cell>
          <cell r="V84">
            <v>84</v>
          </cell>
        </row>
        <row r="85">
          <cell r="B85">
            <v>30700</v>
          </cell>
          <cell r="C85" t="str">
            <v>Beaufort County Schools</v>
          </cell>
          <cell r="D85">
            <v>35950135.379999995</v>
          </cell>
          <cell r="E85">
            <v>35413191.710000023</v>
          </cell>
          <cell r="F85">
            <v>295446375.5456</v>
          </cell>
          <cell r="G85">
            <v>384055889.41871679</v>
          </cell>
          <cell r="M85">
            <v>2064064.7600000002</v>
          </cell>
          <cell r="V85">
            <v>85</v>
          </cell>
        </row>
        <row r="86">
          <cell r="B86">
            <v>30705</v>
          </cell>
          <cell r="C86" t="str">
            <v>Beaufort County Community College</v>
          </cell>
          <cell r="D86">
            <v>7067343.4100000011</v>
          </cell>
          <cell r="E86">
            <v>7293056.6900000023</v>
          </cell>
          <cell r="F86">
            <v>55357607.234200016</v>
          </cell>
          <cell r="G86">
            <v>76342124.522497058</v>
          </cell>
          <cell r="M86">
            <v>429161.42999999993</v>
          </cell>
          <cell r="V86">
            <v>86</v>
          </cell>
        </row>
        <row r="87">
          <cell r="B87">
            <v>30800</v>
          </cell>
          <cell r="C87" t="str">
            <v>Bertie County Schools</v>
          </cell>
          <cell r="D87">
            <v>14889750.080000015</v>
          </cell>
          <cell r="E87">
            <v>14297118.020000001</v>
          </cell>
          <cell r="F87">
            <v>120965830.46959998</v>
          </cell>
          <cell r="G87">
            <v>149249889.03292903</v>
          </cell>
          <cell r="M87">
            <v>840230.13</v>
          </cell>
          <cell r="V87">
            <v>87</v>
          </cell>
        </row>
        <row r="88">
          <cell r="B88">
            <v>30900</v>
          </cell>
          <cell r="C88" t="str">
            <v>Bladen County Schools</v>
          </cell>
          <cell r="D88">
            <v>24470480.339999992</v>
          </cell>
          <cell r="E88">
            <v>23961633.410000011</v>
          </cell>
          <cell r="F88">
            <v>193657797.64629993</v>
          </cell>
          <cell r="G88">
            <v>249150663.22814754</v>
          </cell>
          <cell r="M88">
            <v>1375376.3199999998</v>
          </cell>
          <cell r="V88">
            <v>88</v>
          </cell>
        </row>
        <row r="89">
          <cell r="B89">
            <v>30905</v>
          </cell>
          <cell r="C89" t="str">
            <v>Bladen Community College</v>
          </cell>
          <cell r="D89">
            <v>5695714.0800000029</v>
          </cell>
          <cell r="E89">
            <v>5723122.6500000013</v>
          </cell>
          <cell r="F89">
            <v>42095421.583200015</v>
          </cell>
          <cell r="G89">
            <v>51575576.516830571</v>
          </cell>
          <cell r="M89">
            <v>315615.95</v>
          </cell>
          <cell r="V89">
            <v>89</v>
          </cell>
        </row>
        <row r="90">
          <cell r="B90">
            <v>31000</v>
          </cell>
          <cell r="C90" t="str">
            <v>Brunswick County Schools</v>
          </cell>
          <cell r="D90">
            <v>64948632.759999983</v>
          </cell>
          <cell r="E90">
            <v>64067581.710000083</v>
          </cell>
          <cell r="F90">
            <v>534620340.58959943</v>
          </cell>
          <cell r="G90">
            <v>709717633.272493</v>
          </cell>
          <cell r="M90">
            <v>3691012.3200000003</v>
          </cell>
          <cell r="V90">
            <v>90</v>
          </cell>
        </row>
        <row r="91">
          <cell r="B91">
            <v>31005</v>
          </cell>
          <cell r="C91" t="str">
            <v>Brunswick Community College</v>
          </cell>
          <cell r="D91">
            <v>7141530.990000003</v>
          </cell>
          <cell r="E91">
            <v>7512434.1100000022</v>
          </cell>
          <cell r="F91">
            <v>52990233.921899997</v>
          </cell>
          <cell r="G91">
            <v>70495969.770887136</v>
          </cell>
          <cell r="M91">
            <v>429428.59</v>
          </cell>
          <cell r="V91">
            <v>91</v>
          </cell>
        </row>
        <row r="92">
          <cell r="B92">
            <v>31100</v>
          </cell>
          <cell r="C92" t="str">
            <v>Buncombe County Schools</v>
          </cell>
          <cell r="D92">
            <v>127855359.8200004</v>
          </cell>
          <cell r="E92">
            <v>129776898.55999997</v>
          </cell>
          <cell r="F92">
            <v>1096255442.8021002</v>
          </cell>
          <cell r="G92">
            <v>1481539091.7470157</v>
          </cell>
          <cell r="M92">
            <v>7441833.4299999997</v>
          </cell>
          <cell r="V92">
            <v>92</v>
          </cell>
        </row>
        <row r="93">
          <cell r="B93">
            <v>31101</v>
          </cell>
          <cell r="C93" t="str">
            <v>F. Delany New School For Children</v>
          </cell>
          <cell r="D93">
            <v>752793.35</v>
          </cell>
          <cell r="E93">
            <v>758738.24999999988</v>
          </cell>
          <cell r="F93">
            <v>7874178.2448999994</v>
          </cell>
          <cell r="G93">
            <v>10039090.600400001</v>
          </cell>
          <cell r="M93">
            <v>43901.68</v>
          </cell>
          <cell r="V93">
            <v>93</v>
          </cell>
        </row>
        <row r="94">
          <cell r="B94">
            <v>31102</v>
          </cell>
          <cell r="C94" t="str">
            <v>Evergreen Community Charter School</v>
          </cell>
          <cell r="D94">
            <v>1767528.4500000009</v>
          </cell>
          <cell r="E94">
            <v>1780792.73</v>
          </cell>
          <cell r="F94">
            <v>17834011.990000006</v>
          </cell>
          <cell r="G94">
            <v>24905613.844707288</v>
          </cell>
          <cell r="M94">
            <v>100928.47</v>
          </cell>
          <cell r="V94">
            <v>94</v>
          </cell>
        </row>
        <row r="95">
          <cell r="B95">
            <v>31105</v>
          </cell>
          <cell r="C95" t="str">
            <v>Asheville-Buncombe Technical College</v>
          </cell>
          <cell r="D95">
            <v>21910659.469999976</v>
          </cell>
          <cell r="E95">
            <v>21942969.110000011</v>
          </cell>
          <cell r="F95">
            <v>181017184.37960017</v>
          </cell>
          <cell r="G95">
            <v>236729179.39203152</v>
          </cell>
          <cell r="M95">
            <v>1267278.3799999999</v>
          </cell>
          <cell r="V95">
            <v>95</v>
          </cell>
        </row>
        <row r="96">
          <cell r="B96">
            <v>31110</v>
          </cell>
          <cell r="C96" t="str">
            <v>Asheville City Schools</v>
          </cell>
          <cell r="D96">
            <v>28750380.699999977</v>
          </cell>
          <cell r="E96">
            <v>28443769.960000005</v>
          </cell>
          <cell r="F96">
            <v>261926022.04389995</v>
          </cell>
          <cell r="G96">
            <v>343947043.29053557</v>
          </cell>
          <cell r="M96">
            <v>1632015.24</v>
          </cell>
          <cell r="V96">
            <v>96</v>
          </cell>
        </row>
        <row r="97">
          <cell r="B97">
            <v>31200</v>
          </cell>
          <cell r="C97" t="str">
            <v>Burke County Schools</v>
          </cell>
          <cell r="D97">
            <v>62905900.439999983</v>
          </cell>
          <cell r="E97">
            <v>63059125.209999941</v>
          </cell>
          <cell r="F97">
            <v>540345065.27859974</v>
          </cell>
          <cell r="G97">
            <v>700390399.49469924</v>
          </cell>
          <cell r="M97">
            <v>3576358.79</v>
          </cell>
          <cell r="V97">
            <v>97</v>
          </cell>
        </row>
        <row r="98">
          <cell r="B98">
            <v>31205</v>
          </cell>
          <cell r="C98" t="str">
            <v>Western Piedmont Community College</v>
          </cell>
          <cell r="D98">
            <v>9037730.9999999981</v>
          </cell>
          <cell r="E98">
            <v>8767270.7700000014</v>
          </cell>
          <cell r="F98">
            <v>72265602.304499999</v>
          </cell>
          <cell r="G98">
            <v>86113188.520000011</v>
          </cell>
          <cell r="M98">
            <v>499527.33</v>
          </cell>
          <cell r="V98">
            <v>98</v>
          </cell>
        </row>
        <row r="99">
          <cell r="B99">
            <v>31300</v>
          </cell>
          <cell r="C99" t="str">
            <v>Cabarrus County Schools</v>
          </cell>
          <cell r="D99">
            <v>135311229.06999975</v>
          </cell>
          <cell r="E99">
            <v>143348965.94999999</v>
          </cell>
          <cell r="F99">
            <v>1257837736.1727977</v>
          </cell>
          <cell r="G99">
            <v>1768462598.34375</v>
          </cell>
          <cell r="M99">
            <v>8357210.9700000007</v>
          </cell>
          <cell r="V99">
            <v>99</v>
          </cell>
        </row>
        <row r="100">
          <cell r="B100">
            <v>31301</v>
          </cell>
          <cell r="C100" t="str">
            <v>Carolina International School</v>
          </cell>
          <cell r="D100">
            <v>2023366.7800000003</v>
          </cell>
          <cell r="E100">
            <v>2594207.0499999993</v>
          </cell>
          <cell r="F100">
            <v>20676946.978299998</v>
          </cell>
          <cell r="G100">
            <v>34071367.213900007</v>
          </cell>
          <cell r="M100">
            <v>160406.21000000002</v>
          </cell>
          <cell r="V100">
            <v>100</v>
          </cell>
        </row>
        <row r="101">
          <cell r="B101">
            <v>31320</v>
          </cell>
          <cell r="C101" t="str">
            <v>Kannapolis City Schools</v>
          </cell>
          <cell r="D101">
            <v>26524779.199999981</v>
          </cell>
          <cell r="E101">
            <v>27324139.419999998</v>
          </cell>
          <cell r="F101">
            <v>246221894.77109998</v>
          </cell>
          <cell r="G101">
            <v>331389648.85337532</v>
          </cell>
          <cell r="M101">
            <v>1579369.91</v>
          </cell>
          <cell r="V101">
            <v>101</v>
          </cell>
        </row>
        <row r="102">
          <cell r="B102">
            <v>31400</v>
          </cell>
          <cell r="C102" t="str">
            <v>Caldwell County Schools</v>
          </cell>
          <cell r="D102">
            <v>61460651.279999897</v>
          </cell>
          <cell r="E102">
            <v>62632254.550000124</v>
          </cell>
          <cell r="F102">
            <v>519676465.63999957</v>
          </cell>
          <cell r="G102">
            <v>690951239.94812691</v>
          </cell>
          <cell r="M102">
            <v>3601142.0500000003</v>
          </cell>
          <cell r="V102">
            <v>102</v>
          </cell>
        </row>
        <row r="103">
          <cell r="B103">
            <v>31405</v>
          </cell>
          <cell r="C103" t="str">
            <v>Caldwell Community College</v>
          </cell>
          <cell r="D103">
            <v>14777320.380000012</v>
          </cell>
          <cell r="E103">
            <v>14321380.540000012</v>
          </cell>
          <cell r="F103">
            <v>113182789.79310001</v>
          </cell>
          <cell r="G103">
            <v>139189350.79784983</v>
          </cell>
          <cell r="M103">
            <v>826096.32000000018</v>
          </cell>
          <cell r="V103">
            <v>103</v>
          </cell>
        </row>
        <row r="104">
          <cell r="B104">
            <v>31500</v>
          </cell>
          <cell r="C104" t="str">
            <v>Camden County Schools</v>
          </cell>
          <cell r="D104">
            <v>9852711.339999998</v>
          </cell>
          <cell r="E104">
            <v>10090422.93</v>
          </cell>
          <cell r="F104">
            <v>81809654.070100054</v>
          </cell>
          <cell r="G104">
            <v>106680078.60839999</v>
          </cell>
          <cell r="M104">
            <v>584050.2699999999</v>
          </cell>
          <cell r="V104">
            <v>104</v>
          </cell>
        </row>
        <row r="105">
          <cell r="B105">
            <v>31600</v>
          </cell>
          <cell r="C105" t="str">
            <v>Carteret County Schools</v>
          </cell>
          <cell r="D105">
            <v>44501315.880000032</v>
          </cell>
          <cell r="E105">
            <v>44557895.530000061</v>
          </cell>
          <cell r="F105">
            <v>366224690.73940021</v>
          </cell>
          <cell r="G105">
            <v>493095520.61112005</v>
          </cell>
          <cell r="M105">
            <v>2539583.1999999997</v>
          </cell>
          <cell r="V105">
            <v>105</v>
          </cell>
        </row>
        <row r="106">
          <cell r="B106">
            <v>31605</v>
          </cell>
          <cell r="C106" t="str">
            <v>Carteret Community College</v>
          </cell>
          <cell r="D106">
            <v>7012980.4799999986</v>
          </cell>
          <cell r="E106">
            <v>7142382.8599999985</v>
          </cell>
          <cell r="F106">
            <v>51480581.102199972</v>
          </cell>
          <cell r="G106">
            <v>67874025.654912695</v>
          </cell>
          <cell r="M106">
            <v>418219.78</v>
          </cell>
          <cell r="V106">
            <v>106</v>
          </cell>
        </row>
        <row r="107">
          <cell r="B107">
            <v>31700</v>
          </cell>
          <cell r="C107" t="str">
            <v>Caswell County Schools</v>
          </cell>
          <cell r="D107">
            <v>13968786.370000007</v>
          </cell>
          <cell r="E107">
            <v>13772995.999999993</v>
          </cell>
          <cell r="F107">
            <v>109954546.40759997</v>
          </cell>
          <cell r="G107">
            <v>143096515.73373985</v>
          </cell>
          <cell r="M107">
            <v>811590.37000000011</v>
          </cell>
          <cell r="V107">
            <v>107</v>
          </cell>
        </row>
        <row r="108">
          <cell r="B108">
            <v>31800</v>
          </cell>
          <cell r="C108" t="str">
            <v>Catawba County Schools</v>
          </cell>
          <cell r="D108">
            <v>81039419.090000018</v>
          </cell>
          <cell r="E108">
            <v>82414063.260000065</v>
          </cell>
          <cell r="F108">
            <v>687927268.97030091</v>
          </cell>
          <cell r="G108">
            <v>907197434.60667217</v>
          </cell>
          <cell r="M108">
            <v>4666941.1500000004</v>
          </cell>
          <cell r="V108">
            <v>108</v>
          </cell>
        </row>
        <row r="109">
          <cell r="B109">
            <v>31805</v>
          </cell>
          <cell r="C109" t="str">
            <v>Catawba Valley Community College</v>
          </cell>
          <cell r="D109">
            <v>17361800.369999994</v>
          </cell>
          <cell r="E109">
            <v>16926582.729999989</v>
          </cell>
          <cell r="F109">
            <v>130528452.04869987</v>
          </cell>
          <cell r="G109">
            <v>168763191.96074688</v>
          </cell>
          <cell r="M109">
            <v>984462.41000000015</v>
          </cell>
          <cell r="V109">
            <v>109</v>
          </cell>
        </row>
        <row r="110">
          <cell r="B110">
            <v>31810</v>
          </cell>
          <cell r="C110" t="str">
            <v>Hickory City Schools</v>
          </cell>
          <cell r="D110">
            <v>19785394.159999996</v>
          </cell>
          <cell r="E110">
            <v>20050932.22000001</v>
          </cell>
          <cell r="F110">
            <v>166799813.75370002</v>
          </cell>
          <cell r="G110">
            <v>225416660.24890015</v>
          </cell>
          <cell r="M110">
            <v>1164278.3999999999</v>
          </cell>
          <cell r="V110">
            <v>110</v>
          </cell>
        </row>
        <row r="111">
          <cell r="B111">
            <v>31820</v>
          </cell>
          <cell r="C111" t="str">
            <v>Newton-Conover City Schools</v>
          </cell>
          <cell r="D111">
            <v>16095314.310000001</v>
          </cell>
          <cell r="E111">
            <v>16854643.890000008</v>
          </cell>
          <cell r="F111">
            <v>145330374.45430011</v>
          </cell>
          <cell r="G111">
            <v>201114695.69890016</v>
          </cell>
          <cell r="M111">
            <v>966713.2899999998</v>
          </cell>
          <cell r="V111">
            <v>111</v>
          </cell>
        </row>
        <row r="112">
          <cell r="B112">
            <v>31900</v>
          </cell>
          <cell r="C112" t="str">
            <v>Chatham County Schools</v>
          </cell>
          <cell r="D112">
            <v>45419718.050000034</v>
          </cell>
          <cell r="E112">
            <v>45846473.449999966</v>
          </cell>
          <cell r="F112">
            <v>398867950.97809964</v>
          </cell>
          <cell r="G112">
            <v>529647263.10611236</v>
          </cell>
          <cell r="M112">
            <v>2656470.5000000005</v>
          </cell>
          <cell r="V112">
            <v>112</v>
          </cell>
        </row>
        <row r="113">
          <cell r="B113">
            <v>32000</v>
          </cell>
          <cell r="C113" t="str">
            <v>Cherokee County Schools</v>
          </cell>
          <cell r="D113">
            <v>17939030.000000004</v>
          </cell>
          <cell r="E113">
            <v>18666686.109999992</v>
          </cell>
          <cell r="F113">
            <v>151756448.22019994</v>
          </cell>
          <cell r="G113">
            <v>212912478.82260874</v>
          </cell>
          <cell r="M113">
            <v>1088380.05</v>
          </cell>
          <cell r="V113">
            <v>113</v>
          </cell>
        </row>
        <row r="114">
          <cell r="B114">
            <v>32005</v>
          </cell>
          <cell r="C114" t="str">
            <v>Tri-County Community College</v>
          </cell>
          <cell r="D114">
            <v>4433596.3600000013</v>
          </cell>
          <cell r="E114">
            <v>4742534.0500000007</v>
          </cell>
          <cell r="F114">
            <v>33707948.462099999</v>
          </cell>
          <cell r="G114">
            <v>48015712.040344745</v>
          </cell>
          <cell r="M114">
            <v>273319.93000000005</v>
          </cell>
          <cell r="V114">
            <v>114</v>
          </cell>
        </row>
        <row r="115">
          <cell r="B115">
            <v>32100</v>
          </cell>
          <cell r="C115" t="str">
            <v>Edenton-Chowan County Schools</v>
          </cell>
          <cell r="D115">
            <v>12579217.870000005</v>
          </cell>
          <cell r="E115">
            <v>12404863.179999989</v>
          </cell>
          <cell r="F115">
            <v>103670001.09210008</v>
          </cell>
          <cell r="G115">
            <v>132767746.29320997</v>
          </cell>
          <cell r="M115">
            <v>701321.67</v>
          </cell>
          <cell r="V115">
            <v>115</v>
          </cell>
        </row>
        <row r="116">
          <cell r="B116">
            <v>32200</v>
          </cell>
          <cell r="C116" t="str">
            <v>Clay County Schools</v>
          </cell>
          <cell r="D116">
            <v>7162579.6999999974</v>
          </cell>
          <cell r="E116">
            <v>7296762.5800000038</v>
          </cell>
          <cell r="F116">
            <v>58227961.717499994</v>
          </cell>
          <cell r="G116">
            <v>81734057.554073185</v>
          </cell>
          <cell r="M116">
            <v>423160.93</v>
          </cell>
          <cell r="V116">
            <v>116</v>
          </cell>
        </row>
        <row r="117">
          <cell r="B117">
            <v>32300</v>
          </cell>
          <cell r="C117" t="str">
            <v>Cleveland County Schools</v>
          </cell>
          <cell r="D117">
            <v>79222817.200000063</v>
          </cell>
          <cell r="E117">
            <v>80257674.519999996</v>
          </cell>
          <cell r="F117">
            <v>694105623.57039905</v>
          </cell>
          <cell r="G117">
            <v>929025133.40120316</v>
          </cell>
          <cell r="M117">
            <v>4600158.58</v>
          </cell>
          <cell r="V117">
            <v>117</v>
          </cell>
        </row>
        <row r="118">
          <cell r="B118">
            <v>32305</v>
          </cell>
          <cell r="C118" t="str">
            <v>Cleveland Technical College</v>
          </cell>
          <cell r="D118">
            <v>9432073.8199999966</v>
          </cell>
          <cell r="E118">
            <v>9632273.0300000012</v>
          </cell>
          <cell r="F118">
            <v>72434493.646200001</v>
          </cell>
          <cell r="G118">
            <v>95464721.90110001</v>
          </cell>
          <cell r="M118">
            <v>562796.46</v>
          </cell>
          <cell r="V118">
            <v>118</v>
          </cell>
        </row>
        <row r="119">
          <cell r="B119">
            <v>32400</v>
          </cell>
          <cell r="C119" t="str">
            <v>Columbus County Schools</v>
          </cell>
          <cell r="D119">
            <v>30307843.97000001</v>
          </cell>
          <cell r="E119">
            <v>31292810.310000047</v>
          </cell>
          <cell r="F119">
            <v>242031931.12379974</v>
          </cell>
          <cell r="G119">
            <v>329063471.68641323</v>
          </cell>
          <cell r="M119">
            <v>1803256.7000000002</v>
          </cell>
          <cell r="V119">
            <v>119</v>
          </cell>
        </row>
        <row r="120">
          <cell r="B120">
            <v>32405</v>
          </cell>
          <cell r="C120" t="str">
            <v>Southeastern Community College</v>
          </cell>
          <cell r="D120">
            <v>8855177.1099999994</v>
          </cell>
          <cell r="E120">
            <v>8446599.3999999985</v>
          </cell>
          <cell r="F120">
            <v>66011949.488999985</v>
          </cell>
          <cell r="G120">
            <v>82246311.512199968</v>
          </cell>
          <cell r="M120">
            <v>488429.27999999997</v>
          </cell>
          <cell r="V120">
            <v>120</v>
          </cell>
        </row>
        <row r="121">
          <cell r="B121">
            <v>32410</v>
          </cell>
          <cell r="C121" t="str">
            <v>Whiteville City Schools</v>
          </cell>
          <cell r="D121">
            <v>12562228.100000007</v>
          </cell>
          <cell r="E121">
            <v>12612983.220000003</v>
          </cell>
          <cell r="F121">
            <v>100461318.99999997</v>
          </cell>
          <cell r="G121">
            <v>131058988.42799997</v>
          </cell>
          <cell r="M121">
            <v>724239.97</v>
          </cell>
          <cell r="V121">
            <v>121</v>
          </cell>
        </row>
        <row r="122">
          <cell r="B122">
            <v>32500</v>
          </cell>
          <cell r="C122" t="str">
            <v>New Bern/Craven County Board Of Education</v>
          </cell>
          <cell r="D122">
            <v>65739933.16999986</v>
          </cell>
          <cell r="E122">
            <v>66814500.440000139</v>
          </cell>
          <cell r="F122">
            <v>553734799.86949992</v>
          </cell>
          <cell r="G122">
            <v>751463628.71451771</v>
          </cell>
          <cell r="M122">
            <v>3858650.53</v>
          </cell>
          <cell r="V122">
            <v>122</v>
          </cell>
        </row>
        <row r="123">
          <cell r="B123">
            <v>32505</v>
          </cell>
          <cell r="C123" t="str">
            <v>Craven Community College</v>
          </cell>
          <cell r="D123">
            <v>10164390.000000006</v>
          </cell>
          <cell r="E123">
            <v>10117872.079999996</v>
          </cell>
          <cell r="F123">
            <v>82144699.435000017</v>
          </cell>
          <cell r="G123">
            <v>109586342.02042952</v>
          </cell>
          <cell r="M123">
            <v>574795.8899999999</v>
          </cell>
          <cell r="V123">
            <v>123</v>
          </cell>
        </row>
        <row r="124">
          <cell r="B124">
            <v>32600</v>
          </cell>
          <cell r="C124" t="str">
            <v>Cumberland County Schools</v>
          </cell>
          <cell r="D124">
            <v>241973389.43999976</v>
          </cell>
          <cell r="E124">
            <v>236983812.70999849</v>
          </cell>
          <cell r="F124">
            <v>2087538107.7927005</v>
          </cell>
          <cell r="G124">
            <v>2698672922.500627</v>
          </cell>
          <cell r="M124">
            <v>13526134.420000002</v>
          </cell>
          <cell r="V124">
            <v>124</v>
          </cell>
        </row>
        <row r="125">
          <cell r="B125">
            <v>32605</v>
          </cell>
          <cell r="C125" t="str">
            <v>Fayetteville Technical Community College</v>
          </cell>
          <cell r="D125">
            <v>36527293.129999988</v>
          </cell>
          <cell r="E125">
            <v>37431550.5</v>
          </cell>
          <cell r="F125">
            <v>281698716.81259972</v>
          </cell>
          <cell r="G125">
            <v>383772986.3054682</v>
          </cell>
          <cell r="M125">
            <v>2132182.7000000002</v>
          </cell>
          <cell r="V125">
            <v>125</v>
          </cell>
        </row>
        <row r="126">
          <cell r="B126">
            <v>32700</v>
          </cell>
          <cell r="C126" t="str">
            <v>Currituck County Schools</v>
          </cell>
          <cell r="D126">
            <v>20244862.339999989</v>
          </cell>
          <cell r="E126">
            <v>20714552.539999999</v>
          </cell>
          <cell r="F126">
            <v>169456624.49879983</v>
          </cell>
          <cell r="G126">
            <v>229541841.44503731</v>
          </cell>
          <cell r="M126">
            <v>1207773.6499999999</v>
          </cell>
          <cell r="V126">
            <v>126</v>
          </cell>
        </row>
        <row r="127">
          <cell r="B127">
            <v>32800</v>
          </cell>
          <cell r="C127" t="str">
            <v>Dare County Schools</v>
          </cell>
          <cell r="D127">
            <v>31316632.339999981</v>
          </cell>
          <cell r="E127">
            <v>31559927.679999985</v>
          </cell>
          <cell r="F127">
            <v>231824683.23170018</v>
          </cell>
          <cell r="G127">
            <v>307712099.49276775</v>
          </cell>
          <cell r="M127">
            <v>1812643.01</v>
          </cell>
          <cell r="V127">
            <v>127</v>
          </cell>
        </row>
        <row r="128">
          <cell r="B128">
            <v>32900</v>
          </cell>
          <cell r="C128" t="str">
            <v>Davidson County Schools</v>
          </cell>
          <cell r="D128">
            <v>85207736.559999779</v>
          </cell>
          <cell r="E128">
            <v>86770011.830000177</v>
          </cell>
          <cell r="F128">
            <v>732544895.72070062</v>
          </cell>
          <cell r="G128">
            <v>979338173.18845117</v>
          </cell>
          <cell r="M128">
            <v>4967240.21</v>
          </cell>
          <cell r="V128">
            <v>128</v>
          </cell>
        </row>
        <row r="129">
          <cell r="B129">
            <v>32901</v>
          </cell>
          <cell r="C129" t="str">
            <v>Invest Collegiate Charter School</v>
          </cell>
          <cell r="D129">
            <v>1347489.2899999998</v>
          </cell>
          <cell r="E129">
            <v>2206162.0200000005</v>
          </cell>
          <cell r="F129">
            <v>13834081.556499997</v>
          </cell>
          <cell r="G129">
            <v>33655641.5145</v>
          </cell>
          <cell r="M129">
            <v>123637.35999999997</v>
          </cell>
          <cell r="V129">
            <v>129</v>
          </cell>
        </row>
        <row r="130">
          <cell r="B130">
            <v>32905</v>
          </cell>
          <cell r="C130" t="str">
            <v>Davidson County Community College</v>
          </cell>
          <cell r="D130">
            <v>13299918.769999998</v>
          </cell>
          <cell r="E130">
            <v>13363003.759999996</v>
          </cell>
          <cell r="F130">
            <v>108969942.02679999</v>
          </cell>
          <cell r="G130">
            <v>141526662.77274996</v>
          </cell>
          <cell r="M130">
            <v>768667.2300000001</v>
          </cell>
          <cell r="V130">
            <v>130</v>
          </cell>
        </row>
        <row r="131">
          <cell r="B131">
            <v>32910</v>
          </cell>
          <cell r="C131" t="str">
            <v>Lexington City Schools</v>
          </cell>
          <cell r="D131">
            <v>16201975.220000017</v>
          </cell>
          <cell r="E131">
            <v>16502634.739999995</v>
          </cell>
          <cell r="F131">
            <v>135416117.9043</v>
          </cell>
          <cell r="G131">
            <v>178247922.94302073</v>
          </cell>
          <cell r="M131">
            <v>957832.84</v>
          </cell>
          <cell r="V131">
            <v>131</v>
          </cell>
        </row>
        <row r="132">
          <cell r="B132">
            <v>32920</v>
          </cell>
          <cell r="C132" t="str">
            <v>Thomasville City Schools</v>
          </cell>
          <cell r="D132">
            <v>12994875.190000003</v>
          </cell>
          <cell r="E132">
            <v>12899764.759999992</v>
          </cell>
          <cell r="F132">
            <v>112511051.44719993</v>
          </cell>
          <cell r="G132">
            <v>146242903.88170004</v>
          </cell>
          <cell r="M132">
            <v>766288.93</v>
          </cell>
          <cell r="V132">
            <v>132</v>
          </cell>
        </row>
        <row r="133">
          <cell r="B133">
            <v>33000</v>
          </cell>
          <cell r="C133" t="str">
            <v>Davie County Schools</v>
          </cell>
          <cell r="D133">
            <v>32690806.749999974</v>
          </cell>
          <cell r="E133">
            <v>32554020.660000037</v>
          </cell>
          <cell r="F133">
            <v>286175444.66159993</v>
          </cell>
          <cell r="G133">
            <v>378285211.09255856</v>
          </cell>
          <cell r="M133">
            <v>1861430.54</v>
          </cell>
          <cell r="V133">
            <v>133</v>
          </cell>
        </row>
        <row r="134">
          <cell r="B134">
            <v>33001</v>
          </cell>
          <cell r="C134" t="str">
            <v>N.E. Regional School For Biotechnology</v>
          </cell>
          <cell r="D134">
            <v>583559.75</v>
          </cell>
          <cell r="E134">
            <v>746290.78</v>
          </cell>
          <cell r="F134">
            <v>6160817.843700001</v>
          </cell>
          <cell r="G134">
            <v>10066611.2788</v>
          </cell>
          <cell r="M134">
            <v>49703.859999999993</v>
          </cell>
          <cell r="V134">
            <v>134</v>
          </cell>
        </row>
        <row r="135">
          <cell r="B135">
            <v>33027</v>
          </cell>
          <cell r="C135" t="str">
            <v>Cornerstone Academy</v>
          </cell>
          <cell r="D135">
            <v>2098097.4</v>
          </cell>
          <cell r="E135">
            <v>2796774.3499999982</v>
          </cell>
          <cell r="F135">
            <v>22279178.684700012</v>
          </cell>
          <cell r="G135">
            <v>38902117.024400003</v>
          </cell>
          <cell r="M135">
            <v>153643.65000000002</v>
          </cell>
          <cell r="V135">
            <v>135</v>
          </cell>
        </row>
        <row r="136">
          <cell r="B136">
            <v>33100</v>
          </cell>
          <cell r="C136" t="str">
            <v>Duplin County Schools</v>
          </cell>
          <cell r="D136">
            <v>45657689.179999955</v>
          </cell>
          <cell r="E136">
            <v>48424353.820000038</v>
          </cell>
          <cell r="F136">
            <v>383169764.52360028</v>
          </cell>
          <cell r="G136">
            <v>540831654.12982905</v>
          </cell>
          <cell r="M136">
            <v>2815157.9</v>
          </cell>
          <cell r="V136">
            <v>136</v>
          </cell>
        </row>
        <row r="137">
          <cell r="B137">
            <v>33105</v>
          </cell>
          <cell r="C137" t="str">
            <v>James Sprunt Technical College</v>
          </cell>
          <cell r="D137">
            <v>6230244.6800000016</v>
          </cell>
          <cell r="E137">
            <v>5705826.6699999999</v>
          </cell>
          <cell r="F137">
            <v>48983556.219799981</v>
          </cell>
          <cell r="G137">
            <v>60795810.004299961</v>
          </cell>
          <cell r="M137">
            <v>325797.21999999991</v>
          </cell>
          <cell r="V137">
            <v>137</v>
          </cell>
        </row>
        <row r="138">
          <cell r="B138">
            <v>33200</v>
          </cell>
          <cell r="C138" t="str">
            <v>Durham Public Schools</v>
          </cell>
          <cell r="D138">
            <v>192393437.68000066</v>
          </cell>
          <cell r="E138">
            <v>198407653.93000114</v>
          </cell>
          <cell r="F138">
            <v>1705876350.6737006</v>
          </cell>
          <cell r="G138">
            <v>2360413438.8245788</v>
          </cell>
          <cell r="M138">
            <v>11538019.280000001</v>
          </cell>
          <cell r="V138">
            <v>138</v>
          </cell>
        </row>
        <row r="139">
          <cell r="B139">
            <v>33202</v>
          </cell>
          <cell r="C139" t="str">
            <v>Central Park School For Children</v>
          </cell>
          <cell r="D139">
            <v>1826455.58</v>
          </cell>
          <cell r="E139">
            <v>2083307.32</v>
          </cell>
          <cell r="F139">
            <v>18316075.637599997</v>
          </cell>
          <cell r="G139">
            <v>28241064.610799994</v>
          </cell>
          <cell r="M139">
            <v>129400.48999999999</v>
          </cell>
          <cell r="V139">
            <v>139</v>
          </cell>
        </row>
        <row r="140">
          <cell r="B140">
            <v>33203</v>
          </cell>
          <cell r="C140" t="str">
            <v>Healthy Start Academy</v>
          </cell>
          <cell r="D140">
            <v>1267860.8600000003</v>
          </cell>
          <cell r="E140">
            <v>1400711.38</v>
          </cell>
          <cell r="F140">
            <v>12715691.774200002</v>
          </cell>
          <cell r="G140">
            <v>19541158.916000001</v>
          </cell>
          <cell r="M140">
            <v>79264.840000000011</v>
          </cell>
          <cell r="V140">
            <v>140</v>
          </cell>
        </row>
        <row r="141">
          <cell r="B141">
            <v>33204</v>
          </cell>
          <cell r="C141" t="str">
            <v>Voyager Academy</v>
          </cell>
          <cell r="D141">
            <v>4636538.4700000025</v>
          </cell>
          <cell r="E141">
            <v>4874017.7599999988</v>
          </cell>
          <cell r="F141">
            <v>46426053.481499992</v>
          </cell>
          <cell r="G141">
            <v>68952111.42930001</v>
          </cell>
          <cell r="M141">
            <v>284204.88999999996</v>
          </cell>
          <cell r="V141">
            <v>141</v>
          </cell>
        </row>
        <row r="142">
          <cell r="B142">
            <v>33205</v>
          </cell>
          <cell r="C142" t="str">
            <v>Durham Technical Institute</v>
          </cell>
          <cell r="D142">
            <v>17003235.209999997</v>
          </cell>
          <cell r="E142">
            <v>17495640.5</v>
          </cell>
          <cell r="F142">
            <v>137046543.072</v>
          </cell>
          <cell r="G142">
            <v>190436540.39355904</v>
          </cell>
          <cell r="M142">
            <v>1025837.1900000001</v>
          </cell>
          <cell r="V142">
            <v>142</v>
          </cell>
        </row>
        <row r="143">
          <cell r="B143">
            <v>33206</v>
          </cell>
          <cell r="C143" t="str">
            <v>Bear Grass Charter School</v>
          </cell>
          <cell r="D143">
            <v>1281442.6299999999</v>
          </cell>
          <cell r="E143">
            <v>1272069.9199999997</v>
          </cell>
          <cell r="F143">
            <v>12167202.5986</v>
          </cell>
          <cell r="G143">
            <v>15561724.852200005</v>
          </cell>
          <cell r="M143">
            <v>72229.179999999993</v>
          </cell>
          <cell r="V143">
            <v>143</v>
          </cell>
        </row>
        <row r="144">
          <cell r="B144">
            <v>33207</v>
          </cell>
          <cell r="C144" t="str">
            <v>Invest Collegiate Charter (Buncombe)</v>
          </cell>
          <cell r="D144">
            <v>747052.84</v>
          </cell>
          <cell r="E144">
            <v>1940969.2600000007</v>
          </cell>
          <cell r="F144">
            <v>8592327.6204000004</v>
          </cell>
          <cell r="G144">
            <v>31930114.221099988</v>
          </cell>
          <cell r="M144">
            <v>137746.23000000001</v>
          </cell>
          <cell r="V144">
            <v>144</v>
          </cell>
        </row>
        <row r="145">
          <cell r="B145">
            <v>33208</v>
          </cell>
          <cell r="C145" t="str">
            <v>Kipp Halifax College Prep Charter</v>
          </cell>
          <cell r="D145">
            <v>233474.93999999997</v>
          </cell>
          <cell r="E145">
            <v>364821.84</v>
          </cell>
          <cell r="F145">
            <v>2361138.2366000004</v>
          </cell>
          <cell r="G145">
            <v>5103787.2952999994</v>
          </cell>
          <cell r="M145">
            <v>28186.83</v>
          </cell>
          <cell r="V145">
            <v>145</v>
          </cell>
        </row>
        <row r="146">
          <cell r="B146">
            <v>33209</v>
          </cell>
          <cell r="C146" t="str">
            <v>Pioneer Springs Community Charter</v>
          </cell>
          <cell r="D146">
            <v>478723.3</v>
          </cell>
          <cell r="E146">
            <v>801128.51</v>
          </cell>
          <cell r="F146">
            <v>5414746.1972000012</v>
          </cell>
          <cell r="G146">
            <v>11768698.4888</v>
          </cell>
          <cell r="M146">
            <v>45089.120000000003</v>
          </cell>
          <cell r="V146">
            <v>146</v>
          </cell>
        </row>
        <row r="147">
          <cell r="B147">
            <v>33300</v>
          </cell>
          <cell r="C147" t="str">
            <v>Edgecombe County Schools</v>
          </cell>
          <cell r="D147">
            <v>30039631.739999976</v>
          </cell>
          <cell r="E147">
            <v>30152921.930000052</v>
          </cell>
          <cell r="F147">
            <v>254249312.88950005</v>
          </cell>
          <cell r="G147">
            <v>340240809.52600038</v>
          </cell>
          <cell r="M147">
            <v>1724356.99</v>
          </cell>
          <cell r="V147">
            <v>147</v>
          </cell>
        </row>
        <row r="148">
          <cell r="B148">
            <v>33305</v>
          </cell>
          <cell r="C148" t="str">
            <v>Edgecombe Technical College</v>
          </cell>
          <cell r="D148">
            <v>9638960.1099999994</v>
          </cell>
          <cell r="E148">
            <v>9481893.4399999995</v>
          </cell>
          <cell r="F148">
            <v>67918415.264599994</v>
          </cell>
          <cell r="G148">
            <v>86758747.13913925</v>
          </cell>
          <cell r="M148">
            <v>553706.70000000007</v>
          </cell>
          <cell r="V148">
            <v>148</v>
          </cell>
        </row>
        <row r="149">
          <cell r="B149">
            <v>33400</v>
          </cell>
          <cell r="C149" t="str">
            <v>Winston-Salem-Forsyth County Schools</v>
          </cell>
          <cell r="D149">
            <v>267475359.33000049</v>
          </cell>
          <cell r="E149">
            <v>271727145.94999874</v>
          </cell>
          <cell r="F149">
            <v>2247124548.495707</v>
          </cell>
          <cell r="G149">
            <v>3025967618.994173</v>
          </cell>
          <cell r="M149">
            <v>15713796.310000002</v>
          </cell>
          <cell r="V149">
            <v>149</v>
          </cell>
        </row>
        <row r="150">
          <cell r="B150">
            <v>33402</v>
          </cell>
          <cell r="C150" t="str">
            <v>Arts Based Elementary Charter</v>
          </cell>
          <cell r="D150">
            <v>1600124.9800000007</v>
          </cell>
          <cell r="E150">
            <v>1807378.6900000004</v>
          </cell>
          <cell r="F150">
            <v>16724103.943499999</v>
          </cell>
          <cell r="G150">
            <v>23937073.506199997</v>
          </cell>
          <cell r="M150">
            <v>103491.48999999999</v>
          </cell>
          <cell r="V150">
            <v>150</v>
          </cell>
        </row>
        <row r="151">
          <cell r="B151">
            <v>33405</v>
          </cell>
          <cell r="C151" t="str">
            <v>Forsyth Technical Institute</v>
          </cell>
          <cell r="D151">
            <v>28325932.84999999</v>
          </cell>
          <cell r="E151">
            <v>29326717.320000004</v>
          </cell>
          <cell r="F151">
            <v>226003589.73210004</v>
          </cell>
          <cell r="G151">
            <v>304144971.65534997</v>
          </cell>
          <cell r="M151">
            <v>1679024.1600000001</v>
          </cell>
          <cell r="V151">
            <v>151</v>
          </cell>
        </row>
        <row r="152">
          <cell r="B152">
            <v>33500</v>
          </cell>
          <cell r="C152" t="str">
            <v>Franklin County Schools</v>
          </cell>
          <cell r="D152">
            <v>41685067.619999982</v>
          </cell>
          <cell r="E152">
            <v>43377886.109999992</v>
          </cell>
          <cell r="F152">
            <v>361955196.75179976</v>
          </cell>
          <cell r="G152">
            <v>505844242.20540476</v>
          </cell>
          <cell r="M152">
            <v>2528393.9399999995</v>
          </cell>
          <cell r="V152">
            <v>152</v>
          </cell>
        </row>
        <row r="153">
          <cell r="B153">
            <v>33501</v>
          </cell>
          <cell r="C153" t="str">
            <v>A Childs Garden Charter (AKA Cross Creek Charter)</v>
          </cell>
          <cell r="D153">
            <v>744154.34</v>
          </cell>
          <cell r="E153">
            <v>814819.99</v>
          </cell>
          <cell r="F153">
            <v>7457116.5794999991</v>
          </cell>
          <cell r="G153">
            <v>10504364.202400001</v>
          </cell>
          <cell r="M153">
            <v>49061.13</v>
          </cell>
          <cell r="V153">
            <v>153</v>
          </cell>
        </row>
        <row r="154">
          <cell r="B154">
            <v>33600</v>
          </cell>
          <cell r="C154" t="str">
            <v>Gaston County Schools</v>
          </cell>
          <cell r="D154">
            <v>132541224.41000038</v>
          </cell>
          <cell r="E154">
            <v>138243699.03999978</v>
          </cell>
          <cell r="F154">
            <v>1153602483.013</v>
          </cell>
          <cell r="G154">
            <v>1603241985.7174375</v>
          </cell>
          <cell r="M154">
            <v>8055759.8799999999</v>
          </cell>
          <cell r="V154">
            <v>154</v>
          </cell>
        </row>
        <row r="155">
          <cell r="B155">
            <v>33605</v>
          </cell>
          <cell r="C155" t="str">
            <v>Gaston College</v>
          </cell>
          <cell r="D155">
            <v>20628390.429999985</v>
          </cell>
          <cell r="E155">
            <v>21891172.329999983</v>
          </cell>
          <cell r="F155">
            <v>158200358.54609978</v>
          </cell>
          <cell r="G155">
            <v>213443448.58930016</v>
          </cell>
          <cell r="M155">
            <v>1278907.46</v>
          </cell>
          <cell r="V155">
            <v>155</v>
          </cell>
        </row>
        <row r="156">
          <cell r="B156">
            <v>33700</v>
          </cell>
          <cell r="C156" t="str">
            <v>Gates County Schools</v>
          </cell>
          <cell r="D156">
            <v>11002251.23000001</v>
          </cell>
          <cell r="E156">
            <v>10624542.059999999</v>
          </cell>
          <cell r="F156">
            <v>90149223.248599991</v>
          </cell>
          <cell r="G156">
            <v>113746970.07750002</v>
          </cell>
          <cell r="M156">
            <v>581800.07999999996</v>
          </cell>
          <cell r="V156">
            <v>156</v>
          </cell>
        </row>
        <row r="157">
          <cell r="B157">
            <v>33800</v>
          </cell>
          <cell r="C157" t="str">
            <v>Graham County Schools</v>
          </cell>
          <cell r="D157">
            <v>7488526.8900000053</v>
          </cell>
          <cell r="E157">
            <v>7657986.129999998</v>
          </cell>
          <cell r="F157">
            <v>63136367.960599981</v>
          </cell>
          <cell r="G157">
            <v>86004421.076900065</v>
          </cell>
          <cell r="M157">
            <v>448022.58999999997</v>
          </cell>
          <cell r="V157">
            <v>157</v>
          </cell>
        </row>
        <row r="158">
          <cell r="B158">
            <v>33900</v>
          </cell>
          <cell r="C158" t="str">
            <v>Granville County Schools And Oxford Orphanage</v>
          </cell>
          <cell r="D158">
            <v>38842735.289999992</v>
          </cell>
          <cell r="E158">
            <v>40592529.850000031</v>
          </cell>
          <cell r="F158">
            <v>330042793.80299991</v>
          </cell>
          <cell r="G158">
            <v>448699530.14413673</v>
          </cell>
          <cell r="M158">
            <v>2321466.9900000002</v>
          </cell>
          <cell r="V158">
            <v>158</v>
          </cell>
        </row>
        <row r="159">
          <cell r="B159">
            <v>34000</v>
          </cell>
          <cell r="C159" t="str">
            <v>Greene County Schools</v>
          </cell>
          <cell r="D159">
            <v>16898888.390000001</v>
          </cell>
          <cell r="E159">
            <v>16688110.669999991</v>
          </cell>
          <cell r="F159">
            <v>150543233.05450007</v>
          </cell>
          <cell r="G159">
            <v>195735824.92934257</v>
          </cell>
          <cell r="M159">
            <v>961712.79</v>
          </cell>
          <cell r="V159">
            <v>159</v>
          </cell>
        </row>
        <row r="160">
          <cell r="B160">
            <v>34100</v>
          </cell>
          <cell r="C160" t="str">
            <v>Guilford County Schools</v>
          </cell>
          <cell r="D160">
            <v>380089037.70000285</v>
          </cell>
          <cell r="E160">
            <v>379271646.59000385</v>
          </cell>
          <cell r="F160">
            <v>3367191402.8343058</v>
          </cell>
          <cell r="G160">
            <v>4441086748.0954542</v>
          </cell>
          <cell r="M160">
            <v>21659015.900000002</v>
          </cell>
          <cell r="V160">
            <v>160</v>
          </cell>
        </row>
        <row r="161">
          <cell r="B161">
            <v>34105</v>
          </cell>
          <cell r="C161" t="str">
            <v>Guilford Technical Community College</v>
          </cell>
          <cell r="D161">
            <v>35681492.379999988</v>
          </cell>
          <cell r="E161">
            <v>35328585.719999991</v>
          </cell>
          <cell r="F161">
            <v>291489891.90259999</v>
          </cell>
          <cell r="G161">
            <v>372585535.59367543</v>
          </cell>
          <cell r="M161">
            <v>2032892.2400000002</v>
          </cell>
          <cell r="V161">
            <v>161</v>
          </cell>
        </row>
        <row r="162">
          <cell r="B162">
            <v>34200</v>
          </cell>
          <cell r="C162" t="str">
            <v>Halifax County Schools</v>
          </cell>
          <cell r="D162">
            <v>18791556.239999983</v>
          </cell>
          <cell r="E162">
            <v>16579502.449999988</v>
          </cell>
          <cell r="F162">
            <v>148167777.89740002</v>
          </cell>
          <cell r="G162">
            <v>170585589.21027422</v>
          </cell>
          <cell r="M162">
            <v>895134.38</v>
          </cell>
          <cell r="V162">
            <v>162</v>
          </cell>
        </row>
        <row r="163">
          <cell r="B163">
            <v>34205</v>
          </cell>
          <cell r="C163" t="str">
            <v>Halifax Community College</v>
          </cell>
          <cell r="D163">
            <v>7243825.2300000023</v>
          </cell>
          <cell r="E163">
            <v>7032339.1499999976</v>
          </cell>
          <cell r="F163">
            <v>53943092.6435</v>
          </cell>
          <cell r="G163">
            <v>69599223.944643199</v>
          </cell>
          <cell r="M163">
            <v>398210.05</v>
          </cell>
          <cell r="V163">
            <v>163</v>
          </cell>
        </row>
        <row r="164">
          <cell r="B164">
            <v>34220</v>
          </cell>
          <cell r="C164" t="str">
            <v>Roanoke Rapids City Schools</v>
          </cell>
          <cell r="D164">
            <v>14949699.830000006</v>
          </cell>
          <cell r="E164">
            <v>15110977.050000003</v>
          </cell>
          <cell r="F164">
            <v>118429909.89819995</v>
          </cell>
          <cell r="G164">
            <v>155206534.69359991</v>
          </cell>
          <cell r="M164">
            <v>875993.44</v>
          </cell>
          <cell r="V164">
            <v>164</v>
          </cell>
        </row>
        <row r="165">
          <cell r="B165">
            <v>34230</v>
          </cell>
          <cell r="C165" t="str">
            <v>Weldon City Schools</v>
          </cell>
          <cell r="D165">
            <v>6700183.9900000012</v>
          </cell>
          <cell r="E165">
            <v>6807248.9900000021</v>
          </cell>
          <cell r="F165">
            <v>55045539.019500002</v>
          </cell>
          <cell r="G165">
            <v>73076508.394220456</v>
          </cell>
          <cell r="M165">
            <v>383407.63</v>
          </cell>
          <cell r="V165">
            <v>165</v>
          </cell>
        </row>
        <row r="166">
          <cell r="B166">
            <v>34300</v>
          </cell>
          <cell r="C166" t="str">
            <v>Harnett County Schools</v>
          </cell>
          <cell r="D166">
            <v>87666995.99999994</v>
          </cell>
          <cell r="E166">
            <v>88020095.33999981</v>
          </cell>
          <cell r="F166">
            <v>790961804.42079854</v>
          </cell>
          <cell r="G166">
            <v>1049072210.1307783</v>
          </cell>
          <cell r="M166">
            <v>5145791.63</v>
          </cell>
          <cell r="V166">
            <v>166</v>
          </cell>
        </row>
        <row r="167">
          <cell r="B167">
            <v>34400</v>
          </cell>
          <cell r="C167" t="str">
            <v>Haywood County Schools</v>
          </cell>
          <cell r="D167">
            <v>37703209.599999957</v>
          </cell>
          <cell r="E167">
            <v>38324638.400000051</v>
          </cell>
          <cell r="F167">
            <v>330333674.88579983</v>
          </cell>
          <cell r="G167">
            <v>445321897.43584991</v>
          </cell>
          <cell r="M167">
            <v>2200991.9500000002</v>
          </cell>
          <cell r="V167">
            <v>167</v>
          </cell>
        </row>
        <row r="168">
          <cell r="B168">
            <v>34405</v>
          </cell>
          <cell r="C168" t="str">
            <v>Haywood Technical College</v>
          </cell>
          <cell r="D168">
            <v>7796539.9800000051</v>
          </cell>
          <cell r="E168">
            <v>8141265.6999999993</v>
          </cell>
          <cell r="F168">
            <v>67443710.810500026</v>
          </cell>
          <cell r="G168">
            <v>93311472.113350034</v>
          </cell>
          <cell r="M168">
            <v>470881.04</v>
          </cell>
          <cell r="V168">
            <v>168</v>
          </cell>
        </row>
        <row r="169">
          <cell r="B169">
            <v>34500</v>
          </cell>
          <cell r="C169" t="str">
            <v>Henderson County Schools</v>
          </cell>
          <cell r="D169">
            <v>65171651.7999999</v>
          </cell>
          <cell r="E169">
            <v>66754769.790000111</v>
          </cell>
          <cell r="F169">
            <v>561355987.82840014</v>
          </cell>
          <cell r="G169">
            <v>765261550.13365066</v>
          </cell>
          <cell r="M169">
            <v>3820570.3299999996</v>
          </cell>
          <cell r="V169">
            <v>169</v>
          </cell>
        </row>
        <row r="170">
          <cell r="B170">
            <v>34501</v>
          </cell>
          <cell r="C170" t="str">
            <v>Mountain Community School</v>
          </cell>
          <cell r="D170">
            <v>804887.60000000009</v>
          </cell>
          <cell r="E170">
            <v>756108.58000000007</v>
          </cell>
          <cell r="F170">
            <v>7235431.0033</v>
          </cell>
          <cell r="G170">
            <v>8785160.5747999996</v>
          </cell>
          <cell r="M170">
            <v>43751.279999999992</v>
          </cell>
          <cell r="V170">
            <v>170</v>
          </cell>
        </row>
        <row r="171">
          <cell r="B171">
            <v>34505</v>
          </cell>
          <cell r="C171" t="str">
            <v>Blue Ridge Community College</v>
          </cell>
          <cell r="D171">
            <v>9196687.3600000031</v>
          </cell>
          <cell r="E171">
            <v>9672640.7699999996</v>
          </cell>
          <cell r="F171">
            <v>69681023.913699985</v>
          </cell>
          <cell r="G171">
            <v>94589426.762144983</v>
          </cell>
          <cell r="M171">
            <v>550374.14999999991</v>
          </cell>
          <cell r="V171">
            <v>171</v>
          </cell>
        </row>
        <row r="172">
          <cell r="B172">
            <v>34600</v>
          </cell>
          <cell r="C172" t="str">
            <v>Hertford County Schools</v>
          </cell>
          <cell r="D172">
            <v>16989970.689999994</v>
          </cell>
          <cell r="E172">
            <v>16910461.929999992</v>
          </cell>
          <cell r="F172">
            <v>137730573.17679998</v>
          </cell>
          <cell r="G172">
            <v>180240834.44930002</v>
          </cell>
          <cell r="M172">
            <v>969396.17</v>
          </cell>
          <cell r="V172">
            <v>172</v>
          </cell>
        </row>
        <row r="173">
          <cell r="B173">
            <v>34605</v>
          </cell>
          <cell r="C173" t="str">
            <v>Roanoke-Chowan Community College</v>
          </cell>
          <cell r="D173">
            <v>3903033.63</v>
          </cell>
          <cell r="E173">
            <v>4201772.21</v>
          </cell>
          <cell r="F173">
            <v>29988984.926500004</v>
          </cell>
          <cell r="G173">
            <v>42171665.991499998</v>
          </cell>
          <cell r="M173">
            <v>241490.59</v>
          </cell>
          <cell r="V173">
            <v>173</v>
          </cell>
        </row>
        <row r="174">
          <cell r="B174">
            <v>34700</v>
          </cell>
          <cell r="C174" t="str">
            <v>Hoke County Schools</v>
          </cell>
          <cell r="D174">
            <v>38046585.169999994</v>
          </cell>
          <cell r="E174">
            <v>39591307.19000005</v>
          </cell>
          <cell r="F174">
            <v>355386227.61370003</v>
          </cell>
          <cell r="G174">
            <v>502347260.23419255</v>
          </cell>
          <cell r="M174">
            <v>2283360.0299999998</v>
          </cell>
          <cell r="V174">
            <v>174</v>
          </cell>
        </row>
        <row r="175">
          <cell r="B175">
            <v>34800</v>
          </cell>
          <cell r="C175" t="str">
            <v>Hyde County Schools</v>
          </cell>
          <cell r="D175">
            <v>4912898.5600000024</v>
          </cell>
          <cell r="E175">
            <v>5121679.4700000016</v>
          </cell>
          <cell r="F175">
            <v>36137845.977499999</v>
          </cell>
          <cell r="G175">
            <v>51423047.80969999</v>
          </cell>
          <cell r="M175">
            <v>302836.2</v>
          </cell>
          <cell r="V175">
            <v>175</v>
          </cell>
        </row>
        <row r="176">
          <cell r="B176">
            <v>34900</v>
          </cell>
          <cell r="C176" t="str">
            <v>Iredell County Schools</v>
          </cell>
          <cell r="D176">
            <v>95953710.000000164</v>
          </cell>
          <cell r="E176">
            <v>96933813.520000041</v>
          </cell>
          <cell r="F176">
            <v>827633809.60330069</v>
          </cell>
          <cell r="G176">
            <v>1094443212.7282977</v>
          </cell>
          <cell r="M176">
            <v>5516097.8100000005</v>
          </cell>
          <cell r="V176">
            <v>176</v>
          </cell>
        </row>
        <row r="177">
          <cell r="B177">
            <v>34901</v>
          </cell>
          <cell r="C177" t="str">
            <v>American Renaissance Middle School</v>
          </cell>
          <cell r="D177">
            <v>2047338.7399999998</v>
          </cell>
          <cell r="E177">
            <v>2162233.81</v>
          </cell>
          <cell r="F177">
            <v>19571119.108699996</v>
          </cell>
          <cell r="G177">
            <v>27909201.869599998</v>
          </cell>
          <cell r="M177">
            <v>122589.16000000002</v>
          </cell>
          <cell r="V177">
            <v>177</v>
          </cell>
        </row>
        <row r="178">
          <cell r="B178">
            <v>34903</v>
          </cell>
          <cell r="C178" t="str">
            <v>Success Institute</v>
          </cell>
          <cell r="D178">
            <v>295846.37</v>
          </cell>
          <cell r="E178">
            <v>241292.06</v>
          </cell>
          <cell r="F178">
            <v>1952862.3412000001</v>
          </cell>
          <cell r="G178">
            <v>1750220.3961999998</v>
          </cell>
          <cell r="M178">
            <v>15207.669999999998</v>
          </cell>
          <cell r="V178">
            <v>178</v>
          </cell>
        </row>
        <row r="179">
          <cell r="B179">
            <v>34905</v>
          </cell>
          <cell r="C179" t="str">
            <v>Mitchell Community College</v>
          </cell>
          <cell r="D179">
            <v>10861096.220000008</v>
          </cell>
          <cell r="E179">
            <v>10185169.599999998</v>
          </cell>
          <cell r="F179">
            <v>88254760.301699966</v>
          </cell>
          <cell r="G179">
            <v>110145218.94029997</v>
          </cell>
          <cell r="M179">
            <v>574849.68999999994</v>
          </cell>
          <cell r="V179">
            <v>179</v>
          </cell>
        </row>
        <row r="180">
          <cell r="B180">
            <v>34910</v>
          </cell>
          <cell r="C180" t="str">
            <v>Mooresville City Schools</v>
          </cell>
          <cell r="D180">
            <v>27815335.029999979</v>
          </cell>
          <cell r="E180">
            <v>28760253.99000001</v>
          </cell>
          <cell r="F180">
            <v>249116192.37790003</v>
          </cell>
          <cell r="G180">
            <v>344826539.49079365</v>
          </cell>
          <cell r="M180">
            <v>1663838.31</v>
          </cell>
          <cell r="V180">
            <v>180</v>
          </cell>
        </row>
        <row r="181">
          <cell r="B181">
            <v>35000</v>
          </cell>
          <cell r="C181" t="str">
            <v>Jackson County Schools</v>
          </cell>
          <cell r="D181">
            <v>18809247.109999999</v>
          </cell>
          <cell r="E181">
            <v>18923949.79000001</v>
          </cell>
          <cell r="F181">
            <v>165578477.62439996</v>
          </cell>
          <cell r="G181">
            <v>221604541.90329152</v>
          </cell>
          <cell r="M181">
            <v>1123383.75</v>
          </cell>
          <cell r="V181">
            <v>181</v>
          </cell>
        </row>
        <row r="182">
          <cell r="B182">
            <v>35005</v>
          </cell>
          <cell r="C182" t="str">
            <v>Southwestern Community College</v>
          </cell>
          <cell r="D182">
            <v>9040718.5099999942</v>
          </cell>
          <cell r="E182">
            <v>9473854.3199999947</v>
          </cell>
          <cell r="F182">
            <v>76549898.889899999</v>
          </cell>
          <cell r="G182">
            <v>104446843.56925759</v>
          </cell>
          <cell r="M182">
            <v>546952.01</v>
          </cell>
          <cell r="V182">
            <v>182</v>
          </cell>
        </row>
        <row r="183">
          <cell r="B183">
            <v>35100</v>
          </cell>
          <cell r="C183" t="str">
            <v>Johnston County Schools</v>
          </cell>
          <cell r="D183">
            <v>155746591.00000027</v>
          </cell>
          <cell r="E183">
            <v>160761230.99999928</v>
          </cell>
          <cell r="F183">
            <v>1419794838.4342992</v>
          </cell>
          <cell r="G183">
            <v>1943610128.088058</v>
          </cell>
          <cell r="M183">
            <v>9279436.1999999993</v>
          </cell>
          <cell r="V183">
            <v>183</v>
          </cell>
        </row>
        <row r="184">
          <cell r="B184">
            <v>35105</v>
          </cell>
          <cell r="C184" t="str">
            <v>Johnston Technical College</v>
          </cell>
          <cell r="D184">
            <v>14689301.380000019</v>
          </cell>
          <cell r="E184">
            <v>15728539.479999999</v>
          </cell>
          <cell r="F184">
            <v>130060784.8611999</v>
          </cell>
          <cell r="G184">
            <v>180913688.44229022</v>
          </cell>
          <cell r="M184">
            <v>887406.2100000002</v>
          </cell>
          <cell r="V184">
            <v>184</v>
          </cell>
        </row>
        <row r="185">
          <cell r="B185">
            <v>35106</v>
          </cell>
          <cell r="C185" t="str">
            <v>Neuse Charter School</v>
          </cell>
          <cell r="D185">
            <v>2897664.0999999996</v>
          </cell>
          <cell r="E185">
            <v>3395559.830000001</v>
          </cell>
          <cell r="F185">
            <v>29906751.935900003</v>
          </cell>
          <cell r="G185">
            <v>45347219.3248</v>
          </cell>
          <cell r="M185">
            <v>191932.71</v>
          </cell>
          <cell r="V185">
            <v>185</v>
          </cell>
        </row>
        <row r="186">
          <cell r="B186">
            <v>35200</v>
          </cell>
          <cell r="C186" t="str">
            <v>Jones County Schools</v>
          </cell>
          <cell r="D186">
            <v>7932774.8499999987</v>
          </cell>
          <cell r="E186">
            <v>8278732.1899999976</v>
          </cell>
          <cell r="F186">
            <v>61090043.161999963</v>
          </cell>
          <cell r="G186">
            <v>83553045.66460003</v>
          </cell>
          <cell r="M186">
            <v>476656.06</v>
          </cell>
          <cell r="V186">
            <v>186</v>
          </cell>
        </row>
        <row r="187">
          <cell r="B187">
            <v>35300</v>
          </cell>
          <cell r="C187" t="str">
            <v>Sanford-Lee County Board Of Education</v>
          </cell>
          <cell r="D187">
            <v>46228675.499999963</v>
          </cell>
          <cell r="E187">
            <v>47527684.359999925</v>
          </cell>
          <cell r="F187">
            <v>405789074.6906001</v>
          </cell>
          <cell r="G187">
            <v>569720738.94249952</v>
          </cell>
          <cell r="M187">
            <v>2829384.72</v>
          </cell>
          <cell r="V187">
            <v>187</v>
          </cell>
        </row>
        <row r="188">
          <cell r="B188">
            <v>35305</v>
          </cell>
          <cell r="C188" t="str">
            <v>Central Carolina Community College</v>
          </cell>
          <cell r="D188">
            <v>17606707.239999987</v>
          </cell>
          <cell r="E188">
            <v>18830477.289999992</v>
          </cell>
          <cell r="F188">
            <v>147185182.02880001</v>
          </cell>
          <cell r="G188">
            <v>214516259.31055698</v>
          </cell>
          <cell r="M188">
            <v>1121723.2100000002</v>
          </cell>
          <cell r="V188">
            <v>188</v>
          </cell>
        </row>
        <row r="189">
          <cell r="B189">
            <v>35400</v>
          </cell>
          <cell r="C189" t="str">
            <v>Lenoir County Schools</v>
          </cell>
          <cell r="D189">
            <v>41247451.629999936</v>
          </cell>
          <cell r="E189">
            <v>41850396.309999958</v>
          </cell>
          <cell r="F189">
            <v>341011721.65120065</v>
          </cell>
          <cell r="G189">
            <v>455841642.2640931</v>
          </cell>
          <cell r="M189">
            <v>2417648.89</v>
          </cell>
          <cell r="V189">
            <v>189</v>
          </cell>
        </row>
        <row r="190">
          <cell r="B190">
            <v>35401</v>
          </cell>
          <cell r="C190" t="str">
            <v>Childrens Village Academy</v>
          </cell>
          <cell r="D190">
            <v>371769.55</v>
          </cell>
          <cell r="E190">
            <v>344520.31</v>
          </cell>
          <cell r="F190">
            <v>3208962.2691000002</v>
          </cell>
          <cell r="G190">
            <v>4197896.2397000007</v>
          </cell>
          <cell r="M190">
            <v>22698.78</v>
          </cell>
          <cell r="V190">
            <v>190</v>
          </cell>
        </row>
        <row r="191">
          <cell r="B191">
            <v>35405</v>
          </cell>
          <cell r="C191" t="str">
            <v>Lenoir County Community College</v>
          </cell>
          <cell r="D191">
            <v>13499277.029999997</v>
          </cell>
          <cell r="E191">
            <v>14071193.000000006</v>
          </cell>
          <cell r="F191">
            <v>112003256.63830002</v>
          </cell>
          <cell r="G191">
            <v>158082423.65269998</v>
          </cell>
          <cell r="M191">
            <v>816379.52</v>
          </cell>
          <cell r="V191">
            <v>191</v>
          </cell>
        </row>
        <row r="192">
          <cell r="B192">
            <v>35500</v>
          </cell>
          <cell r="C192" t="str">
            <v>Lincoln County Schools</v>
          </cell>
          <cell r="D192">
            <v>54233858.759999864</v>
          </cell>
          <cell r="E192">
            <v>55798882.090000018</v>
          </cell>
          <cell r="F192">
            <v>481781308.9702996</v>
          </cell>
          <cell r="G192">
            <v>649863438.98545659</v>
          </cell>
          <cell r="M192">
            <v>3177916.0800000005</v>
          </cell>
          <cell r="V192">
            <v>192</v>
          </cell>
        </row>
        <row r="193">
          <cell r="B193">
            <v>35600</v>
          </cell>
          <cell r="C193" t="str">
            <v>Macon County Schools</v>
          </cell>
          <cell r="D193">
            <v>22146187.539999947</v>
          </cell>
          <cell r="E193">
            <v>22403744.750000019</v>
          </cell>
          <cell r="F193">
            <v>187976347.73040006</v>
          </cell>
          <cell r="G193">
            <v>249039963.56705093</v>
          </cell>
          <cell r="M193">
            <v>1305102.3500000003</v>
          </cell>
          <cell r="V193">
            <v>193</v>
          </cell>
        </row>
        <row r="194">
          <cell r="B194">
            <v>35700</v>
          </cell>
          <cell r="C194" t="str">
            <v>Madison County Schools</v>
          </cell>
          <cell r="D194">
            <v>12825790.349999998</v>
          </cell>
          <cell r="E194">
            <v>12609939.180000005</v>
          </cell>
          <cell r="F194">
            <v>111991217.40370001</v>
          </cell>
          <cell r="G194">
            <v>140294928.03499994</v>
          </cell>
          <cell r="M194">
            <v>740681.17</v>
          </cell>
          <cell r="V194">
            <v>194</v>
          </cell>
        </row>
        <row r="195">
          <cell r="B195">
            <v>35800</v>
          </cell>
          <cell r="C195" t="str">
            <v>Martin County Schools</v>
          </cell>
          <cell r="D195">
            <v>20140409.27</v>
          </cell>
          <cell r="E195">
            <v>19721483.920000002</v>
          </cell>
          <cell r="F195">
            <v>158297787.06939995</v>
          </cell>
          <cell r="G195">
            <v>202087906.11369976</v>
          </cell>
          <cell r="M195">
            <v>1132700.52</v>
          </cell>
          <cell r="V195">
            <v>195</v>
          </cell>
        </row>
        <row r="196">
          <cell r="B196">
            <v>35805</v>
          </cell>
          <cell r="C196" t="str">
            <v>Martin Community College</v>
          </cell>
          <cell r="D196">
            <v>3054730.0500000007</v>
          </cell>
          <cell r="E196">
            <v>3495280.6200000006</v>
          </cell>
          <cell r="F196">
            <v>23109713.635900009</v>
          </cell>
          <cell r="G196">
            <v>31612496.356900003</v>
          </cell>
          <cell r="M196">
            <v>210359.18</v>
          </cell>
          <cell r="V196">
            <v>196</v>
          </cell>
        </row>
        <row r="197">
          <cell r="B197">
            <v>35900</v>
          </cell>
          <cell r="C197" t="str">
            <v>Mcdowell County Schools</v>
          </cell>
          <cell r="D197">
            <v>32296410.949999969</v>
          </cell>
          <cell r="E197">
            <v>33198038.550000027</v>
          </cell>
          <cell r="F197">
            <v>282897174.7049998</v>
          </cell>
          <cell r="G197">
            <v>379024722.38289273</v>
          </cell>
          <cell r="M197">
            <v>1899327.8199999998</v>
          </cell>
          <cell r="V197">
            <v>197</v>
          </cell>
        </row>
        <row r="198">
          <cell r="B198">
            <v>35905</v>
          </cell>
          <cell r="C198" t="str">
            <v>Mcdowell Technical College</v>
          </cell>
          <cell r="D198">
            <v>5550163.2800000012</v>
          </cell>
          <cell r="E198">
            <v>5626005.3199999994</v>
          </cell>
          <cell r="F198">
            <v>40331169.474400021</v>
          </cell>
          <cell r="G198">
            <v>49838384.816099986</v>
          </cell>
          <cell r="M198">
            <v>326862.16000000003</v>
          </cell>
          <cell r="V198">
            <v>198</v>
          </cell>
        </row>
        <row r="199">
          <cell r="B199">
            <v>36000</v>
          </cell>
          <cell r="C199" t="str">
            <v>Charlotte-Mecklenburg County Schools</v>
          </cell>
          <cell r="D199">
            <v>681625731.35000134</v>
          </cell>
          <cell r="E199">
            <v>714265233.25000679</v>
          </cell>
          <cell r="F199">
            <v>6344928233.2403946</v>
          </cell>
          <cell r="G199">
            <v>8895219968.9437866</v>
          </cell>
          <cell r="M199">
            <v>41564996.18</v>
          </cell>
          <cell r="V199">
            <v>199</v>
          </cell>
        </row>
        <row r="200">
          <cell r="B200">
            <v>36001</v>
          </cell>
          <cell r="C200" t="str">
            <v>Community Charter School</v>
          </cell>
          <cell r="D200">
            <v>372417.35</v>
          </cell>
          <cell r="E200">
            <v>353785.51</v>
          </cell>
          <cell r="F200">
            <v>3595364.1063999999</v>
          </cell>
          <cell r="G200">
            <v>4542279.4012000002</v>
          </cell>
          <cell r="M200">
            <v>20743.060000000001</v>
          </cell>
          <cell r="V200">
            <v>200</v>
          </cell>
        </row>
        <row r="201">
          <cell r="B201">
            <v>36002</v>
          </cell>
          <cell r="C201" t="str">
            <v>Kennedy Charter</v>
          </cell>
          <cell r="D201">
            <v>2425078.2400000002</v>
          </cell>
          <cell r="E201">
            <v>1857050.5799999996</v>
          </cell>
          <cell r="F201">
            <v>25196002.790000003</v>
          </cell>
          <cell r="G201">
            <v>24992530.963199999</v>
          </cell>
          <cell r="M201">
            <v>100328.58999999998</v>
          </cell>
          <cell r="V201">
            <v>201</v>
          </cell>
        </row>
        <row r="202">
          <cell r="B202">
            <v>36003</v>
          </cell>
          <cell r="C202" t="str">
            <v>Community School Of Davidson</v>
          </cell>
          <cell r="D202">
            <v>4658513.9599999981</v>
          </cell>
          <cell r="E202">
            <v>4819997.4300000006</v>
          </cell>
          <cell r="F202">
            <v>48379237.402099974</v>
          </cell>
          <cell r="G202">
            <v>66010446.137750059</v>
          </cell>
          <cell r="M202">
            <v>279634.84000000003</v>
          </cell>
          <cell r="V202">
            <v>202</v>
          </cell>
        </row>
        <row r="203">
          <cell r="B203">
            <v>36004</v>
          </cell>
          <cell r="C203" t="str">
            <v>Corvian Community School</v>
          </cell>
          <cell r="D203">
            <v>1786867.3900000006</v>
          </cell>
          <cell r="E203">
            <v>2255330.2499999995</v>
          </cell>
          <cell r="F203">
            <v>19739524.042199999</v>
          </cell>
          <cell r="G203">
            <v>33599579.738799989</v>
          </cell>
          <cell r="M203">
            <v>131096.16999999998</v>
          </cell>
          <cell r="V203">
            <v>203</v>
          </cell>
        </row>
        <row r="204">
          <cell r="B204">
            <v>36005</v>
          </cell>
          <cell r="C204" t="str">
            <v>Central Piedmont Community College</v>
          </cell>
          <cell r="D204">
            <v>65165142.030000031</v>
          </cell>
          <cell r="E204">
            <v>69143334.120000049</v>
          </cell>
          <cell r="F204">
            <v>531054589.96099967</v>
          </cell>
          <cell r="G204">
            <v>756899607.51857007</v>
          </cell>
          <cell r="M204">
            <v>4000939.22</v>
          </cell>
          <cell r="V204">
            <v>204</v>
          </cell>
        </row>
        <row r="205">
          <cell r="B205">
            <v>36006</v>
          </cell>
          <cell r="C205" t="str">
            <v>Lake Norman Charter School</v>
          </cell>
          <cell r="D205">
            <v>5823841.2600000016</v>
          </cell>
          <cell r="E205">
            <v>6132666.4799999995</v>
          </cell>
          <cell r="F205">
            <v>60069189.214000031</v>
          </cell>
          <cell r="G205">
            <v>82296269.40169999</v>
          </cell>
          <cell r="M205">
            <v>351875.18</v>
          </cell>
          <cell r="V205">
            <v>205</v>
          </cell>
        </row>
        <row r="206">
          <cell r="B206">
            <v>36007</v>
          </cell>
          <cell r="C206" t="str">
            <v>Socrates Academy</v>
          </cell>
          <cell r="D206">
            <v>2071786.96</v>
          </cell>
          <cell r="E206">
            <v>2123885.6199999996</v>
          </cell>
          <cell r="F206">
            <v>20947455.407699998</v>
          </cell>
          <cell r="G206">
            <v>27996668.607399989</v>
          </cell>
          <cell r="M206">
            <v>124428.83</v>
          </cell>
          <cell r="V206">
            <v>206</v>
          </cell>
        </row>
        <row r="207">
          <cell r="B207">
            <v>36008</v>
          </cell>
          <cell r="C207" t="str">
            <v>Pine Lake Prep Charter</v>
          </cell>
          <cell r="D207">
            <v>5639232.1999999993</v>
          </cell>
          <cell r="E207">
            <v>5994908.870000002</v>
          </cell>
          <cell r="F207">
            <v>61533643.993499979</v>
          </cell>
          <cell r="G207">
            <v>87251733.359599978</v>
          </cell>
          <cell r="M207">
            <v>336740.07999999996</v>
          </cell>
          <cell r="V207">
            <v>207</v>
          </cell>
        </row>
        <row r="208">
          <cell r="B208">
            <v>36009</v>
          </cell>
          <cell r="C208" t="str">
            <v>Charlotte Secondary Charter</v>
          </cell>
          <cell r="D208">
            <v>1668773.7199999997</v>
          </cell>
          <cell r="E208">
            <v>1841895.1</v>
          </cell>
          <cell r="F208">
            <v>16918037.484999999</v>
          </cell>
          <cell r="G208">
            <v>27122899.102750003</v>
          </cell>
          <cell r="M208">
            <v>110076.58</v>
          </cell>
          <cell r="V208">
            <v>208</v>
          </cell>
        </row>
        <row r="209">
          <cell r="B209">
            <v>36100</v>
          </cell>
          <cell r="C209" t="str">
            <v>Mitchell County Schools</v>
          </cell>
          <cell r="D209">
            <v>10832002.170000002</v>
          </cell>
          <cell r="E209">
            <v>10989867.26999999</v>
          </cell>
          <cell r="F209">
            <v>87150476.48909995</v>
          </cell>
          <cell r="G209">
            <v>114527189.78119996</v>
          </cell>
          <cell r="M209">
            <v>628618.34</v>
          </cell>
          <cell r="V209">
            <v>209</v>
          </cell>
        </row>
        <row r="210">
          <cell r="B210">
            <v>36102</v>
          </cell>
          <cell r="C210" t="str">
            <v>Kipp Charlotte Charter</v>
          </cell>
          <cell r="D210">
            <v>1482553.2</v>
          </cell>
          <cell r="E210">
            <v>1834403.22</v>
          </cell>
          <cell r="F210">
            <v>16364264.1558</v>
          </cell>
          <cell r="G210">
            <v>27713089.4113</v>
          </cell>
          <cell r="M210">
            <v>102156.22</v>
          </cell>
          <cell r="V210">
            <v>210</v>
          </cell>
        </row>
        <row r="211">
          <cell r="B211">
            <v>36105</v>
          </cell>
          <cell r="C211" t="str">
            <v>Mayland Technical College</v>
          </cell>
          <cell r="D211">
            <v>6093298.2900000019</v>
          </cell>
          <cell r="E211">
            <v>5969869.6899999995</v>
          </cell>
          <cell r="F211">
            <v>45558500.696099989</v>
          </cell>
          <cell r="G211">
            <v>58669980.106100015</v>
          </cell>
          <cell r="M211">
            <v>351269.18999999994</v>
          </cell>
          <cell r="V211">
            <v>211</v>
          </cell>
        </row>
        <row r="212">
          <cell r="B212">
            <v>36200</v>
          </cell>
          <cell r="C212" t="str">
            <v>Montgomery County Schools</v>
          </cell>
          <cell r="D212">
            <v>21942123.84</v>
          </cell>
          <cell r="E212">
            <v>22195620.610000007</v>
          </cell>
          <cell r="F212">
            <v>172980741.7345998</v>
          </cell>
          <cell r="G212">
            <v>235217459.57333708</v>
          </cell>
          <cell r="M212">
            <v>1280053.18</v>
          </cell>
          <cell r="V212">
            <v>212</v>
          </cell>
        </row>
        <row r="213">
          <cell r="B213">
            <v>36205</v>
          </cell>
          <cell r="C213" t="str">
            <v>Montgomery Community College</v>
          </cell>
          <cell r="D213">
            <v>3841057.79</v>
          </cell>
          <cell r="E213">
            <v>3891820.2999999989</v>
          </cell>
          <cell r="F213">
            <v>30920111.273899991</v>
          </cell>
          <cell r="G213">
            <v>41496389.026300006</v>
          </cell>
          <cell r="M213">
            <v>223448.52</v>
          </cell>
          <cell r="V213">
            <v>213</v>
          </cell>
        </row>
        <row r="214">
          <cell r="B214">
            <v>36300</v>
          </cell>
          <cell r="C214" t="str">
            <v>Moore County Schools</v>
          </cell>
          <cell r="D214">
            <v>62785133.499999993</v>
          </cell>
          <cell r="E214">
            <v>65112504.539999925</v>
          </cell>
          <cell r="F214">
            <v>539842785.9162997</v>
          </cell>
          <cell r="G214">
            <v>743835092.31826484</v>
          </cell>
          <cell r="M214">
            <v>3827040.9699999993</v>
          </cell>
          <cell r="V214">
            <v>214</v>
          </cell>
        </row>
        <row r="215">
          <cell r="B215">
            <v>36301</v>
          </cell>
          <cell r="C215" t="str">
            <v>Academy Of Moore County</v>
          </cell>
          <cell r="D215">
            <v>648816.75</v>
          </cell>
          <cell r="E215">
            <v>726906.58000000007</v>
          </cell>
          <cell r="F215">
            <v>5795161.1009999998</v>
          </cell>
          <cell r="G215">
            <v>9600362.6270000003</v>
          </cell>
          <cell r="M215">
            <v>40808.53</v>
          </cell>
          <cell r="V215">
            <v>215</v>
          </cell>
        </row>
        <row r="216">
          <cell r="B216">
            <v>36302</v>
          </cell>
          <cell r="C216" t="str">
            <v>Stars Charter School</v>
          </cell>
          <cell r="D216">
            <v>1398097.9100000001</v>
          </cell>
          <cell r="E216">
            <v>1436669.5200000003</v>
          </cell>
          <cell r="F216">
            <v>13425178.953499999</v>
          </cell>
          <cell r="G216">
            <v>18896299.531399991</v>
          </cell>
          <cell r="M216">
            <v>81262.929999999993</v>
          </cell>
          <cell r="V216">
            <v>216</v>
          </cell>
        </row>
        <row r="217">
          <cell r="B217">
            <v>36305</v>
          </cell>
          <cell r="C217" t="str">
            <v>Sandhills Community College</v>
          </cell>
          <cell r="D217">
            <v>14337065.23</v>
          </cell>
          <cell r="E217">
            <v>14893977.860000012</v>
          </cell>
          <cell r="F217">
            <v>107568019.03640008</v>
          </cell>
          <cell r="G217">
            <v>149767204.85058302</v>
          </cell>
          <cell r="M217">
            <v>853154.71000000008</v>
          </cell>
          <cell r="V217">
            <v>217</v>
          </cell>
        </row>
        <row r="218">
          <cell r="B218">
            <v>36400</v>
          </cell>
          <cell r="C218" t="str">
            <v>Nash-Rocky Mount Schools</v>
          </cell>
          <cell r="D218">
            <v>72903363.039999947</v>
          </cell>
          <cell r="E218">
            <v>73556121.539999887</v>
          </cell>
          <cell r="F218">
            <v>597417872.85470033</v>
          </cell>
          <cell r="G218">
            <v>798178934.62570596</v>
          </cell>
          <cell r="M218">
            <v>4324194.4699999988</v>
          </cell>
          <cell r="V218">
            <v>218</v>
          </cell>
        </row>
        <row r="219">
          <cell r="B219">
            <v>36405</v>
          </cell>
          <cell r="C219" t="str">
            <v>Nash Technical College</v>
          </cell>
          <cell r="D219">
            <v>11692311.660000008</v>
          </cell>
          <cell r="E219">
            <v>12522920.060000004</v>
          </cell>
          <cell r="F219">
            <v>95025215.57510002</v>
          </cell>
          <cell r="G219">
            <v>135739117.66581658</v>
          </cell>
          <cell r="M219">
            <v>730429.57000000007</v>
          </cell>
          <cell r="V219">
            <v>219</v>
          </cell>
        </row>
        <row r="220">
          <cell r="B220">
            <v>36500</v>
          </cell>
          <cell r="C220" t="str">
            <v>New Hanover County Schools</v>
          </cell>
          <cell r="D220">
            <v>135092597.5099999</v>
          </cell>
          <cell r="E220">
            <v>137779977.63999993</v>
          </cell>
          <cell r="F220">
            <v>1152882798.6836998</v>
          </cell>
          <cell r="G220">
            <v>1576913735.8970599</v>
          </cell>
          <cell r="M220">
            <v>7912128.7299999995</v>
          </cell>
          <cell r="V220">
            <v>220</v>
          </cell>
        </row>
        <row r="221">
          <cell r="B221">
            <v>36501</v>
          </cell>
          <cell r="C221" t="str">
            <v>Cape Fear Center For Inquiry</v>
          </cell>
          <cell r="D221">
            <v>1583938.7699999998</v>
          </cell>
          <cell r="E221">
            <v>1499516.45</v>
          </cell>
          <cell r="F221">
            <v>14106043.319899995</v>
          </cell>
          <cell r="G221">
            <v>18846349.271299999</v>
          </cell>
          <cell r="M221">
            <v>85130.3</v>
          </cell>
          <cell r="V221">
            <v>221</v>
          </cell>
        </row>
        <row r="222">
          <cell r="B222">
            <v>36502</v>
          </cell>
          <cell r="C222" t="str">
            <v>Wilmington Preparatory Academy</v>
          </cell>
          <cell r="D222">
            <v>560379.66</v>
          </cell>
          <cell r="E222">
            <v>539505.5</v>
          </cell>
          <cell r="F222">
            <v>5876054.9932999983</v>
          </cell>
          <cell r="G222">
            <v>7778712.3083000015</v>
          </cell>
          <cell r="M222">
            <v>31806.739999999994</v>
          </cell>
          <cell r="V222">
            <v>222</v>
          </cell>
        </row>
        <row r="223">
          <cell r="B223">
            <v>36505</v>
          </cell>
          <cell r="C223" t="str">
            <v>Cape Fear Community College</v>
          </cell>
          <cell r="D223">
            <v>28826965.719999984</v>
          </cell>
          <cell r="E223">
            <v>29087117.839999989</v>
          </cell>
          <cell r="F223">
            <v>236703345.02600005</v>
          </cell>
          <cell r="G223">
            <v>314693107.06327885</v>
          </cell>
          <cell r="M223">
            <v>1739101.93</v>
          </cell>
          <cell r="V223">
            <v>223</v>
          </cell>
        </row>
        <row r="224">
          <cell r="B224">
            <v>36600</v>
          </cell>
          <cell r="C224" t="str">
            <v>Northampton County Schools</v>
          </cell>
          <cell r="D224">
            <v>11823180.790000005</v>
          </cell>
          <cell r="E224">
            <v>11393591.629999992</v>
          </cell>
          <cell r="F224">
            <v>93567183.885199919</v>
          </cell>
          <cell r="G224">
            <v>116482565.12861156</v>
          </cell>
          <cell r="M224">
            <v>670916.19999999995</v>
          </cell>
          <cell r="V224">
            <v>224</v>
          </cell>
        </row>
        <row r="225">
          <cell r="B225">
            <v>36601</v>
          </cell>
          <cell r="C225" t="str">
            <v>Gaston College Preparatory Charter</v>
          </cell>
          <cell r="D225">
            <v>3706030.3400000003</v>
          </cell>
          <cell r="E225">
            <v>4426537.1399999978</v>
          </cell>
          <cell r="F225">
            <v>39304146.120499998</v>
          </cell>
          <cell r="G225">
            <v>62609065.780770883</v>
          </cell>
          <cell r="M225">
            <v>264305.57</v>
          </cell>
          <cell r="V225">
            <v>225</v>
          </cell>
        </row>
        <row r="226">
          <cell r="B226">
            <v>36700</v>
          </cell>
          <cell r="C226" t="str">
            <v>Onslow County Schools</v>
          </cell>
          <cell r="D226">
            <v>119711175.93999976</v>
          </cell>
          <cell r="E226">
            <v>117141754.23999991</v>
          </cell>
          <cell r="F226">
            <v>1047976760.6706997</v>
          </cell>
          <cell r="G226">
            <v>1363004321.263164</v>
          </cell>
          <cell r="M226">
            <v>6720931.9200000009</v>
          </cell>
          <cell r="V226">
            <v>226</v>
          </cell>
        </row>
        <row r="227">
          <cell r="B227">
            <v>36701</v>
          </cell>
          <cell r="C227" t="str">
            <v>Zeca School Of The Arts And Technology</v>
          </cell>
          <cell r="D227">
            <v>325087.43</v>
          </cell>
          <cell r="E227">
            <v>473452.91000000003</v>
          </cell>
          <cell r="F227">
            <v>3247661.4950000001</v>
          </cell>
          <cell r="G227">
            <v>6984671.1623</v>
          </cell>
          <cell r="M227">
            <v>26841.470000000005</v>
          </cell>
          <cell r="V227">
            <v>227</v>
          </cell>
        </row>
        <row r="228">
          <cell r="B228">
            <v>36705</v>
          </cell>
          <cell r="C228" t="str">
            <v>Coastal Carolina Community College</v>
          </cell>
          <cell r="D228">
            <v>13786702.849999988</v>
          </cell>
          <cell r="E228">
            <v>13842596.460000001</v>
          </cell>
          <cell r="F228">
            <v>118717728.37600003</v>
          </cell>
          <cell r="G228">
            <v>158358736.23645002</v>
          </cell>
          <cell r="M228">
            <v>826433.60999999987</v>
          </cell>
          <cell r="V228">
            <v>228</v>
          </cell>
        </row>
        <row r="229">
          <cell r="B229">
            <v>36800</v>
          </cell>
          <cell r="C229" t="str">
            <v>Orange County Schools</v>
          </cell>
          <cell r="D229">
            <v>43797069.859999955</v>
          </cell>
          <cell r="E229">
            <v>45896753.31000001</v>
          </cell>
          <cell r="F229">
            <v>369240434.89219964</v>
          </cell>
          <cell r="G229">
            <v>515808782.89304972</v>
          </cell>
          <cell r="M229">
            <v>2640320.61</v>
          </cell>
          <cell r="V229">
            <v>229</v>
          </cell>
        </row>
        <row r="230">
          <cell r="B230">
            <v>36802</v>
          </cell>
          <cell r="C230" t="str">
            <v>Orange Charter School</v>
          </cell>
          <cell r="D230">
            <v>1012131.9400000003</v>
          </cell>
          <cell r="E230">
            <v>1024131.2600000001</v>
          </cell>
          <cell r="F230">
            <v>10932912.840900004</v>
          </cell>
          <cell r="G230">
            <v>13835151.160499997</v>
          </cell>
          <cell r="M230">
            <v>54759.369999999995</v>
          </cell>
          <cell r="V230">
            <v>230</v>
          </cell>
        </row>
        <row r="231">
          <cell r="B231">
            <v>36810</v>
          </cell>
          <cell r="C231" t="str">
            <v>Chapel Hill - Carboro City Schools</v>
          </cell>
          <cell r="D231">
            <v>82091462.299999923</v>
          </cell>
          <cell r="E231">
            <v>85427898.969999939</v>
          </cell>
          <cell r="F231">
            <v>725648211.6998986</v>
          </cell>
          <cell r="G231">
            <v>1009278391.727854</v>
          </cell>
          <cell r="M231">
            <v>4839997.24</v>
          </cell>
          <cell r="V231">
            <v>231</v>
          </cell>
        </row>
        <row r="232">
          <cell r="B232">
            <v>36900</v>
          </cell>
          <cell r="C232" t="str">
            <v>Pamlico County Schools</v>
          </cell>
          <cell r="D232">
            <v>8276477.8999999985</v>
          </cell>
          <cell r="E232">
            <v>8727933.4099999983</v>
          </cell>
          <cell r="F232">
            <v>68860717.255400002</v>
          </cell>
          <cell r="G232">
            <v>96356129.171299979</v>
          </cell>
          <cell r="M232">
            <v>507007.10000000003</v>
          </cell>
          <cell r="V232">
            <v>232</v>
          </cell>
        </row>
        <row r="233">
          <cell r="B233">
            <v>36901</v>
          </cell>
          <cell r="C233" t="str">
            <v>Arapahoe Charter School</v>
          </cell>
          <cell r="D233">
            <v>2546730.4500000002</v>
          </cell>
          <cell r="E233">
            <v>2816867.1299999994</v>
          </cell>
          <cell r="F233">
            <v>22593282.805899989</v>
          </cell>
          <cell r="G233">
            <v>31532940.005000003</v>
          </cell>
          <cell r="M233">
            <v>166782.29</v>
          </cell>
          <cell r="V233">
            <v>233</v>
          </cell>
        </row>
        <row r="234">
          <cell r="B234">
            <v>36905</v>
          </cell>
          <cell r="C234" t="str">
            <v>Pamlico Community College</v>
          </cell>
          <cell r="D234">
            <v>3291835.7600000012</v>
          </cell>
          <cell r="E234">
            <v>3036657.6600000006</v>
          </cell>
          <cell r="F234">
            <v>24846593.831100002</v>
          </cell>
          <cell r="G234">
            <v>28863283.236099988</v>
          </cell>
          <cell r="M234">
            <v>183315.44</v>
          </cell>
          <cell r="V234">
            <v>234</v>
          </cell>
        </row>
        <row r="235">
          <cell r="B235">
            <v>37000</v>
          </cell>
          <cell r="C235" t="str">
            <v>Elizabeth City And Pasquotank County Schools</v>
          </cell>
          <cell r="D235">
            <v>28283915.580000017</v>
          </cell>
          <cell r="E235">
            <v>29918337.110000029</v>
          </cell>
          <cell r="F235">
            <v>235091392.97449979</v>
          </cell>
          <cell r="G235">
            <v>332757912.24252808</v>
          </cell>
          <cell r="M235">
            <v>1733528.52</v>
          </cell>
          <cell r="V235">
            <v>235</v>
          </cell>
        </row>
        <row r="236">
          <cell r="B236">
            <v>37001</v>
          </cell>
          <cell r="C236" t="str">
            <v>N.E. ACADEMY OF AEROSPACE &amp; ADV.TECH</v>
          </cell>
          <cell r="D236">
            <v>0</v>
          </cell>
          <cell r="E236">
            <v>343321.99000000005</v>
          </cell>
          <cell r="F236">
            <v>0</v>
          </cell>
          <cell r="G236">
            <v>5375081.3422999987</v>
          </cell>
          <cell r="M236">
            <v>29411.79</v>
          </cell>
          <cell r="V236">
            <v>236</v>
          </cell>
        </row>
        <row r="237">
          <cell r="B237">
            <v>37005</v>
          </cell>
          <cell r="C237" t="str">
            <v>College Of The Albemarle</v>
          </cell>
          <cell r="D237">
            <v>7947206.5199999996</v>
          </cell>
          <cell r="E237">
            <v>7770150.4700000007</v>
          </cell>
          <cell r="F237">
            <v>61645795.853700005</v>
          </cell>
          <cell r="G237">
            <v>78274982.212499976</v>
          </cell>
          <cell r="M237">
            <v>463201.9</v>
          </cell>
          <cell r="V237">
            <v>237</v>
          </cell>
        </row>
        <row r="238">
          <cell r="B238">
            <v>37100</v>
          </cell>
          <cell r="C238" t="str">
            <v>Pender County Schools</v>
          </cell>
          <cell r="D238">
            <v>38430995.06999997</v>
          </cell>
          <cell r="E238">
            <v>39904202.460000046</v>
          </cell>
          <cell r="F238">
            <v>336470444.75389999</v>
          </cell>
          <cell r="G238">
            <v>469086413.25363415</v>
          </cell>
          <cell r="M238">
            <v>2336761.85</v>
          </cell>
          <cell r="V238">
            <v>238</v>
          </cell>
        </row>
        <row r="239">
          <cell r="B239">
            <v>37200</v>
          </cell>
          <cell r="C239" t="str">
            <v>Perquimans County Schools</v>
          </cell>
          <cell r="D239">
            <v>9499604.230000006</v>
          </cell>
          <cell r="E239">
            <v>9714594.7999999952</v>
          </cell>
          <cell r="F239">
            <v>79215399.174700037</v>
          </cell>
          <cell r="G239">
            <v>106077821.91629998</v>
          </cell>
          <cell r="M239">
            <v>567620.79999999993</v>
          </cell>
          <cell r="V239">
            <v>239</v>
          </cell>
        </row>
        <row r="240">
          <cell r="B240">
            <v>37300</v>
          </cell>
          <cell r="C240" t="str">
            <v>Person County Schools</v>
          </cell>
          <cell r="D240">
            <v>23288484.989999991</v>
          </cell>
          <cell r="E240">
            <v>23993814.67999997</v>
          </cell>
          <cell r="F240">
            <v>204621407.07539988</v>
          </cell>
          <cell r="G240">
            <v>278889167.66180271</v>
          </cell>
          <cell r="M240">
            <v>1419914.53</v>
          </cell>
          <cell r="V240">
            <v>240</v>
          </cell>
        </row>
        <row r="241">
          <cell r="B241">
            <v>37301</v>
          </cell>
          <cell r="C241" t="str">
            <v>Roxboro Community School</v>
          </cell>
          <cell r="D241">
            <v>2519270.84</v>
          </cell>
          <cell r="E241">
            <v>2604506.2000000002</v>
          </cell>
          <cell r="F241">
            <v>22298726.6503</v>
          </cell>
          <cell r="G241">
            <v>30536191.651600003</v>
          </cell>
          <cell r="M241">
            <v>143750.54999999999</v>
          </cell>
          <cell r="V241">
            <v>241</v>
          </cell>
        </row>
        <row r="242">
          <cell r="B242">
            <v>37305</v>
          </cell>
          <cell r="C242" t="str">
            <v>Piedmont Community College</v>
          </cell>
          <cell r="D242">
            <v>9427772.1599999983</v>
          </cell>
          <cell r="E242">
            <v>8940572.0300000012</v>
          </cell>
          <cell r="F242">
            <v>71251716.794399947</v>
          </cell>
          <cell r="G242">
            <v>81814079.883749932</v>
          </cell>
          <cell r="M242">
            <v>506041.13</v>
          </cell>
          <cell r="V242">
            <v>242</v>
          </cell>
        </row>
        <row r="243">
          <cell r="B243">
            <v>37400</v>
          </cell>
          <cell r="C243" t="str">
            <v>Pitt County Schools</v>
          </cell>
          <cell r="D243">
            <v>111901705.91000032</v>
          </cell>
          <cell r="E243">
            <v>113908109.3899996</v>
          </cell>
          <cell r="F243">
            <v>1015222513.2668983</v>
          </cell>
          <cell r="G243">
            <v>1375046115.4647663</v>
          </cell>
          <cell r="M243">
            <v>6548688.5199999996</v>
          </cell>
          <cell r="V243">
            <v>243</v>
          </cell>
        </row>
        <row r="244">
          <cell r="B244">
            <v>37405</v>
          </cell>
          <cell r="C244" t="str">
            <v>Pitt Community College</v>
          </cell>
          <cell r="D244">
            <v>25363928.390000012</v>
          </cell>
          <cell r="E244">
            <v>26844527.370000001</v>
          </cell>
          <cell r="F244">
            <v>217162532.4836998</v>
          </cell>
          <cell r="G244">
            <v>305333633.06653422</v>
          </cell>
          <cell r="M244">
            <v>1548872.51</v>
          </cell>
          <cell r="V244">
            <v>244</v>
          </cell>
        </row>
        <row r="245">
          <cell r="B245">
            <v>37500</v>
          </cell>
          <cell r="C245" t="str">
            <v>Polk County Schools</v>
          </cell>
          <cell r="D245">
            <v>14528971.859999998</v>
          </cell>
          <cell r="E245">
            <v>14478684.469999995</v>
          </cell>
          <cell r="F245">
            <v>118690091.12200011</v>
          </cell>
          <cell r="G245">
            <v>155277060.76849994</v>
          </cell>
          <cell r="M245">
            <v>841742.28</v>
          </cell>
          <cell r="V245">
            <v>245</v>
          </cell>
        </row>
        <row r="246">
          <cell r="B246">
            <v>37600</v>
          </cell>
          <cell r="C246" t="str">
            <v>Randolph County Schools</v>
          </cell>
          <cell r="D246">
            <v>81682815.009999752</v>
          </cell>
          <cell r="E246">
            <v>81665226.429999739</v>
          </cell>
          <cell r="F246">
            <v>713376818.49110115</v>
          </cell>
          <cell r="G246">
            <v>949215821.66498089</v>
          </cell>
          <cell r="M246">
            <v>4672122.43</v>
          </cell>
          <cell r="V246">
            <v>246</v>
          </cell>
        </row>
        <row r="247">
          <cell r="B247">
            <v>37601</v>
          </cell>
          <cell r="C247" t="str">
            <v>Uwharrie Charter Academy</v>
          </cell>
          <cell r="D247">
            <v>835420.74000000011</v>
          </cell>
          <cell r="E247">
            <v>2114213.23</v>
          </cell>
          <cell r="F247">
            <v>8570310.6278000027</v>
          </cell>
          <cell r="G247">
            <v>30084825.061999999</v>
          </cell>
          <cell r="M247">
            <v>125594.41</v>
          </cell>
          <cell r="V247">
            <v>247</v>
          </cell>
        </row>
        <row r="248">
          <cell r="B248">
            <v>37605</v>
          </cell>
          <cell r="C248" t="str">
            <v>Randolph Community College</v>
          </cell>
          <cell r="D248">
            <v>9562718.540000001</v>
          </cell>
          <cell r="E248">
            <v>9863149.0599999987</v>
          </cell>
          <cell r="F248">
            <v>81836905.871999949</v>
          </cell>
          <cell r="G248">
            <v>114348177.09332833</v>
          </cell>
          <cell r="M248">
            <v>581399.93999999994</v>
          </cell>
          <cell r="V248">
            <v>248</v>
          </cell>
        </row>
        <row r="249">
          <cell r="B249">
            <v>37610</v>
          </cell>
          <cell r="C249" t="str">
            <v>Asheboro City Schools</v>
          </cell>
          <cell r="D249">
            <v>24350927.729999993</v>
          </cell>
          <cell r="E249">
            <v>23483385.259999994</v>
          </cell>
          <cell r="F249">
            <v>228714052.10609978</v>
          </cell>
          <cell r="G249">
            <v>290741738.90029997</v>
          </cell>
          <cell r="M249">
            <v>1340299.8400000001</v>
          </cell>
          <cell r="V249">
            <v>249</v>
          </cell>
        </row>
        <row r="250">
          <cell r="B250">
            <v>37700</v>
          </cell>
          <cell r="C250" t="str">
            <v>Richmond County Schools</v>
          </cell>
          <cell r="D250">
            <v>34781088.399999917</v>
          </cell>
          <cell r="E250">
            <v>35867836.239999972</v>
          </cell>
          <cell r="F250">
            <v>296270128.56899995</v>
          </cell>
          <cell r="G250">
            <v>405573250.77566701</v>
          </cell>
          <cell r="M250">
            <v>2067469.7099999997</v>
          </cell>
          <cell r="V250">
            <v>250</v>
          </cell>
        </row>
        <row r="251">
          <cell r="B251">
            <v>37705</v>
          </cell>
          <cell r="C251" t="str">
            <v>Richmond Technical College</v>
          </cell>
          <cell r="D251">
            <v>10110215.08</v>
          </cell>
          <cell r="E251">
            <v>10587343.410000011</v>
          </cell>
          <cell r="F251">
            <v>85567069.112599939</v>
          </cell>
          <cell r="G251">
            <v>117724140.23142754</v>
          </cell>
          <cell r="M251">
            <v>613177.19000000006</v>
          </cell>
          <cell r="V251">
            <v>251</v>
          </cell>
        </row>
        <row r="252">
          <cell r="B252">
            <v>37800</v>
          </cell>
          <cell r="C252" t="str">
            <v>Robeson County Schools</v>
          </cell>
          <cell r="D252">
            <v>108356457.42000027</v>
          </cell>
          <cell r="E252">
            <v>110477153.28999995</v>
          </cell>
          <cell r="F252">
            <v>902323700.24900234</v>
          </cell>
          <cell r="G252">
            <v>1221532959.1897588</v>
          </cell>
          <cell r="M252">
            <v>6326977.4499999993</v>
          </cell>
          <cell r="V252">
            <v>252</v>
          </cell>
        </row>
        <row r="253">
          <cell r="B253">
            <v>37801</v>
          </cell>
          <cell r="C253" t="str">
            <v>Southeastern Academy Charter School</v>
          </cell>
          <cell r="D253">
            <v>637397.55999999994</v>
          </cell>
          <cell r="E253">
            <v>600184.69000000006</v>
          </cell>
          <cell r="F253">
            <v>6186088.5873000007</v>
          </cell>
          <cell r="G253">
            <v>7657240.9675000003</v>
          </cell>
          <cell r="M253">
            <v>38806.61</v>
          </cell>
          <cell r="V253">
            <v>253</v>
          </cell>
        </row>
        <row r="254">
          <cell r="B254">
            <v>37805</v>
          </cell>
          <cell r="C254" t="str">
            <v>Robeson Community College</v>
          </cell>
          <cell r="D254">
            <v>10648976.35</v>
          </cell>
          <cell r="E254">
            <v>9578945.2599999998</v>
          </cell>
          <cell r="F254">
            <v>84158159.942699954</v>
          </cell>
          <cell r="G254">
            <v>100100336.04870005</v>
          </cell>
          <cell r="M254">
            <v>541747.73</v>
          </cell>
          <cell r="V254">
            <v>254</v>
          </cell>
        </row>
        <row r="255">
          <cell r="B255">
            <v>37900</v>
          </cell>
          <cell r="C255" t="str">
            <v>Rockingham County Schools</v>
          </cell>
          <cell r="D255">
            <v>63788916.289999969</v>
          </cell>
          <cell r="E255">
            <v>62086132.349999972</v>
          </cell>
          <cell r="F255">
            <v>524759215.40360004</v>
          </cell>
          <cell r="G255">
            <v>664846029.47670257</v>
          </cell>
          <cell r="M255">
            <v>3565967.19</v>
          </cell>
          <cell r="V255">
            <v>255</v>
          </cell>
        </row>
        <row r="256">
          <cell r="B256">
            <v>37901</v>
          </cell>
          <cell r="C256" t="str">
            <v>Bethany Community Middle School</v>
          </cell>
          <cell r="D256">
            <v>780924.93</v>
          </cell>
          <cell r="E256">
            <v>832947.65000000026</v>
          </cell>
          <cell r="F256">
            <v>7018197.645299999</v>
          </cell>
          <cell r="G256">
            <v>9814330.6091000009</v>
          </cell>
          <cell r="M256">
            <v>42854.89</v>
          </cell>
          <cell r="V256">
            <v>256</v>
          </cell>
        </row>
        <row r="257">
          <cell r="B257">
            <v>37905</v>
          </cell>
          <cell r="C257" t="str">
            <v>Rockingham Community College</v>
          </cell>
          <cell r="D257">
            <v>7778931.8099999996</v>
          </cell>
          <cell r="E257">
            <v>7801983.4299999978</v>
          </cell>
          <cell r="F257">
            <v>57406366.161199987</v>
          </cell>
          <cell r="G257">
            <v>75719521.621150032</v>
          </cell>
          <cell r="M257">
            <v>449728.66</v>
          </cell>
          <cell r="V257">
            <v>257</v>
          </cell>
        </row>
        <row r="258">
          <cell r="B258">
            <v>38000</v>
          </cell>
          <cell r="C258" t="str">
            <v>Rowan-Salisbury School System</v>
          </cell>
          <cell r="D258">
            <v>93362198.820000276</v>
          </cell>
          <cell r="E258">
            <v>93746939.509999946</v>
          </cell>
          <cell r="F258">
            <v>793698172.59009814</v>
          </cell>
          <cell r="G258">
            <v>1063827735.6275914</v>
          </cell>
          <cell r="M258">
            <v>5413838.29</v>
          </cell>
          <cell r="V258">
            <v>258</v>
          </cell>
        </row>
        <row r="259">
          <cell r="B259">
            <v>38005</v>
          </cell>
          <cell r="C259" t="str">
            <v>Rowan-Cabarrus Community College</v>
          </cell>
          <cell r="D259">
            <v>19918552.10000002</v>
          </cell>
          <cell r="E259">
            <v>20810332.490000002</v>
          </cell>
          <cell r="F259">
            <v>161598615.2383002</v>
          </cell>
          <cell r="G259">
            <v>226478136.59690002</v>
          </cell>
          <cell r="M259">
            <v>1167285.67</v>
          </cell>
          <cell r="V259">
            <v>259</v>
          </cell>
        </row>
        <row r="260">
          <cell r="B260">
            <v>38100</v>
          </cell>
          <cell r="C260" t="str">
            <v>Rutherford County Schools</v>
          </cell>
          <cell r="D260">
            <v>43183112.209999971</v>
          </cell>
          <cell r="E260">
            <v>44237044.530000061</v>
          </cell>
          <cell r="F260">
            <v>360698115.76579976</v>
          </cell>
          <cell r="G260">
            <v>483787440.85721403</v>
          </cell>
          <cell r="M260">
            <v>2560035.0000000005</v>
          </cell>
          <cell r="V260">
            <v>260</v>
          </cell>
        </row>
        <row r="261">
          <cell r="B261">
            <v>38105</v>
          </cell>
          <cell r="C261" t="str">
            <v>Isothermal Community College</v>
          </cell>
          <cell r="D261">
            <v>8802007.5899999961</v>
          </cell>
          <cell r="E261">
            <v>9339358.4699999988</v>
          </cell>
          <cell r="F261">
            <v>75400891.181099996</v>
          </cell>
          <cell r="G261">
            <v>102012225.57402246</v>
          </cell>
          <cell r="M261">
            <v>525648.88000000012</v>
          </cell>
          <cell r="V261">
            <v>261</v>
          </cell>
        </row>
        <row r="262">
          <cell r="B262">
            <v>38200</v>
          </cell>
          <cell r="C262" t="str">
            <v>Sampson County Schools</v>
          </cell>
          <cell r="D262">
            <v>40974163.04999996</v>
          </cell>
          <cell r="E262">
            <v>41825389.139999889</v>
          </cell>
          <cell r="F262">
            <v>357751195.88000005</v>
          </cell>
          <cell r="G262">
            <v>476345202.25749987</v>
          </cell>
          <cell r="M262">
            <v>2394730.9</v>
          </cell>
          <cell r="V262">
            <v>262</v>
          </cell>
        </row>
        <row r="263">
          <cell r="B263">
            <v>38205</v>
          </cell>
          <cell r="C263" t="str">
            <v>Sampson Community College</v>
          </cell>
          <cell r="D263">
            <v>6809356.2499999991</v>
          </cell>
          <cell r="E263">
            <v>6738604.7900000019</v>
          </cell>
          <cell r="F263">
            <v>50760854.61150001</v>
          </cell>
          <cell r="G263">
            <v>65200642.752300002</v>
          </cell>
          <cell r="M263">
            <v>382844.23</v>
          </cell>
          <cell r="V263">
            <v>263</v>
          </cell>
        </row>
        <row r="264">
          <cell r="B264">
            <v>38210</v>
          </cell>
          <cell r="C264" t="str">
            <v>Clinton City Schools</v>
          </cell>
          <cell r="D264">
            <v>14910915.760000002</v>
          </cell>
          <cell r="E264">
            <v>15077834.040000003</v>
          </cell>
          <cell r="F264">
            <v>124967237.19019994</v>
          </cell>
          <cell r="G264">
            <v>174115813.97849998</v>
          </cell>
          <cell r="M264">
            <v>866001.07999999973</v>
          </cell>
          <cell r="V264">
            <v>264</v>
          </cell>
        </row>
        <row r="265">
          <cell r="B265">
            <v>38300</v>
          </cell>
          <cell r="C265" t="str">
            <v>Scotland County Schools</v>
          </cell>
          <cell r="D265">
            <v>33250291.189999994</v>
          </cell>
          <cell r="E265">
            <v>32869761.020000018</v>
          </cell>
          <cell r="F265">
            <v>277818315.56569958</v>
          </cell>
          <cell r="G265">
            <v>369430242.53882217</v>
          </cell>
          <cell r="M265">
            <v>1899623.67</v>
          </cell>
          <cell r="V265">
            <v>265</v>
          </cell>
        </row>
        <row r="266">
          <cell r="B266">
            <v>38400</v>
          </cell>
          <cell r="C266" t="str">
            <v>Stanly County Schools</v>
          </cell>
          <cell r="D266">
            <v>41381967.420000002</v>
          </cell>
          <cell r="E266">
            <v>40948904.550000034</v>
          </cell>
          <cell r="F266">
            <v>353675187.89529991</v>
          </cell>
          <cell r="G266">
            <v>458713322.32009977</v>
          </cell>
          <cell r="M266">
            <v>2338191.9500000002</v>
          </cell>
          <cell r="V266">
            <v>266</v>
          </cell>
        </row>
        <row r="267">
          <cell r="B267">
            <v>38402</v>
          </cell>
          <cell r="C267" t="str">
            <v>Gray Stone Day School</v>
          </cell>
          <cell r="D267">
            <v>1218280.83</v>
          </cell>
          <cell r="E267">
            <v>1315384.7700000005</v>
          </cell>
          <cell r="F267">
            <v>11651870.913300002</v>
          </cell>
          <cell r="G267">
            <v>16404845.884299995</v>
          </cell>
          <cell r="M267">
            <v>77575.659999999989</v>
          </cell>
          <cell r="V267">
            <v>267</v>
          </cell>
        </row>
        <row r="268">
          <cell r="B268">
            <v>38405</v>
          </cell>
          <cell r="C268" t="str">
            <v>Stanly Community College</v>
          </cell>
          <cell r="D268">
            <v>9663701.2000000142</v>
          </cell>
          <cell r="E268">
            <v>10006684.970000004</v>
          </cell>
          <cell r="F268">
            <v>85062473.5581</v>
          </cell>
          <cell r="G268">
            <v>117070466.92346326</v>
          </cell>
          <cell r="M268">
            <v>568260.92999999993</v>
          </cell>
          <cell r="V268">
            <v>268</v>
          </cell>
        </row>
        <row r="269">
          <cell r="B269">
            <v>38500</v>
          </cell>
          <cell r="C269" t="str">
            <v>Stokes County Schools</v>
          </cell>
          <cell r="D269">
            <v>33087526.24999997</v>
          </cell>
          <cell r="E269">
            <v>33024718.000000022</v>
          </cell>
          <cell r="F269">
            <v>283709400.18790001</v>
          </cell>
          <cell r="G269">
            <v>367779268.44990003</v>
          </cell>
          <cell r="M269">
            <v>1881183.72</v>
          </cell>
          <cell r="V269">
            <v>269</v>
          </cell>
        </row>
        <row r="270">
          <cell r="B270">
            <v>38600</v>
          </cell>
          <cell r="C270" t="str">
            <v>Surry County Schools</v>
          </cell>
          <cell r="D270">
            <v>40057872.370000042</v>
          </cell>
          <cell r="E270">
            <v>40492841.820000008</v>
          </cell>
          <cell r="F270">
            <v>347133163.2832002</v>
          </cell>
          <cell r="G270">
            <v>450038630.31700045</v>
          </cell>
          <cell r="M270">
            <v>2319120.38</v>
          </cell>
          <cell r="V270">
            <v>270</v>
          </cell>
        </row>
        <row r="271">
          <cell r="B271">
            <v>38601</v>
          </cell>
          <cell r="C271" t="str">
            <v>Bridges Charter Schools</v>
          </cell>
          <cell r="D271">
            <v>513466.89</v>
          </cell>
          <cell r="E271">
            <v>503972.35</v>
          </cell>
          <cell r="F271">
            <v>4986086.0928000007</v>
          </cell>
          <cell r="G271">
            <v>6343044.9625999983</v>
          </cell>
          <cell r="M271">
            <v>27891.790000000005</v>
          </cell>
          <cell r="V271">
            <v>271</v>
          </cell>
        </row>
        <row r="272">
          <cell r="B272">
            <v>38602</v>
          </cell>
          <cell r="C272" t="str">
            <v>Millennium Charter Academy</v>
          </cell>
          <cell r="D272">
            <v>2035596.7999999991</v>
          </cell>
          <cell r="E272">
            <v>2406930.850000001</v>
          </cell>
          <cell r="F272">
            <v>18149306.434799999</v>
          </cell>
          <cell r="G272">
            <v>28381714.315299999</v>
          </cell>
          <cell r="M272">
            <v>139367.79000000004</v>
          </cell>
          <cell r="V272">
            <v>272</v>
          </cell>
        </row>
        <row r="273">
          <cell r="B273">
            <v>38605</v>
          </cell>
          <cell r="C273" t="str">
            <v>Surry Community College</v>
          </cell>
          <cell r="D273">
            <v>11438038.360000035</v>
          </cell>
          <cell r="E273">
            <v>11448381.560000028</v>
          </cell>
          <cell r="F273">
            <v>94828334.557799995</v>
          </cell>
          <cell r="G273">
            <v>126935357.52603805</v>
          </cell>
          <cell r="M273">
            <v>658377.12999999989</v>
          </cell>
          <cell r="V273">
            <v>273</v>
          </cell>
        </row>
        <row r="274">
          <cell r="B274">
            <v>38610</v>
          </cell>
          <cell r="C274" t="str">
            <v>Mount Airy City Schools</v>
          </cell>
          <cell r="D274">
            <v>8890998.370000001</v>
          </cell>
          <cell r="E274">
            <v>8723212.9699999988</v>
          </cell>
          <cell r="F274">
            <v>70998858.683700025</v>
          </cell>
          <cell r="G274">
            <v>94146473.734893695</v>
          </cell>
          <cell r="M274">
            <v>506704.94000000006</v>
          </cell>
          <cell r="V274">
            <v>274</v>
          </cell>
        </row>
        <row r="275">
          <cell r="B275">
            <v>38620</v>
          </cell>
          <cell r="C275" t="str">
            <v>Elkin City Schools</v>
          </cell>
          <cell r="D275">
            <v>6833302.9399999995</v>
          </cell>
          <cell r="E275">
            <v>7242311.8899999987</v>
          </cell>
          <cell r="F275">
            <v>58085682.29989998</v>
          </cell>
          <cell r="G275">
            <v>78110918.488299996</v>
          </cell>
          <cell r="M275">
            <v>408218.96</v>
          </cell>
          <cell r="V275">
            <v>275</v>
          </cell>
        </row>
        <row r="276">
          <cell r="B276">
            <v>38700</v>
          </cell>
          <cell r="C276" t="str">
            <v>Swain County Schools</v>
          </cell>
          <cell r="D276">
            <v>11268823.930000007</v>
          </cell>
          <cell r="E276">
            <v>11830318.769999996</v>
          </cell>
          <cell r="F276">
            <v>96961019.411199942</v>
          </cell>
          <cell r="G276">
            <v>134614575.16590005</v>
          </cell>
          <cell r="M276">
            <v>695262.58</v>
          </cell>
          <cell r="V276">
            <v>276</v>
          </cell>
        </row>
        <row r="277">
          <cell r="B277">
            <v>38701</v>
          </cell>
          <cell r="C277" t="str">
            <v>Mountain Discovery Charter</v>
          </cell>
          <cell r="D277">
            <v>820089.14000000013</v>
          </cell>
          <cell r="E277">
            <v>838007.07999999984</v>
          </cell>
          <cell r="F277">
            <v>6984409.6221000012</v>
          </cell>
          <cell r="G277">
            <v>8612914.3969999999</v>
          </cell>
          <cell r="M277">
            <v>46407.740000000005</v>
          </cell>
          <cell r="V277">
            <v>277</v>
          </cell>
        </row>
        <row r="278">
          <cell r="B278">
            <v>38800</v>
          </cell>
          <cell r="C278" t="str">
            <v>Transylvania County Schools</v>
          </cell>
          <cell r="D278">
            <v>19983453.780000027</v>
          </cell>
          <cell r="E278">
            <v>20528974.84999999</v>
          </cell>
          <cell r="F278">
            <v>172151942.25239989</v>
          </cell>
          <cell r="G278">
            <v>234270874.67191151</v>
          </cell>
          <cell r="M278">
            <v>1183559.3500000001</v>
          </cell>
          <cell r="V278">
            <v>278</v>
          </cell>
        </row>
        <row r="279">
          <cell r="B279">
            <v>38801</v>
          </cell>
          <cell r="C279" t="str">
            <v>Brevard Academy Charter School</v>
          </cell>
          <cell r="D279">
            <v>898938.9</v>
          </cell>
          <cell r="E279">
            <v>1091578.8099999996</v>
          </cell>
          <cell r="F279">
            <v>9481104.9682</v>
          </cell>
          <cell r="G279">
            <v>15967793.701299999</v>
          </cell>
          <cell r="M279">
            <v>67668.319999999992</v>
          </cell>
          <cell r="V279">
            <v>279</v>
          </cell>
        </row>
        <row r="280">
          <cell r="B280">
            <v>38900</v>
          </cell>
          <cell r="C280" t="str">
            <v>Tyrrell County Schools</v>
          </cell>
          <cell r="D280">
            <v>4364451.68</v>
          </cell>
          <cell r="E280">
            <v>4694135.16</v>
          </cell>
          <cell r="F280">
            <v>34923798.645199992</v>
          </cell>
          <cell r="G280">
            <v>52229110.774300009</v>
          </cell>
          <cell r="M280">
            <v>248292.71999999997</v>
          </cell>
          <cell r="V280">
            <v>280</v>
          </cell>
        </row>
        <row r="281">
          <cell r="B281">
            <v>39000</v>
          </cell>
          <cell r="C281" t="str">
            <v>Union County Schools</v>
          </cell>
          <cell r="D281">
            <v>190647668.46999985</v>
          </cell>
          <cell r="E281">
            <v>197758811.1799998</v>
          </cell>
          <cell r="F281">
            <v>1750621017.5796063</v>
          </cell>
          <cell r="G281">
            <v>2369137246.5597515</v>
          </cell>
          <cell r="M281">
            <v>11453925.499999998</v>
          </cell>
          <cell r="V281">
            <v>281</v>
          </cell>
        </row>
        <row r="282">
          <cell r="B282">
            <v>39100</v>
          </cell>
          <cell r="C282" t="str">
            <v>Vance County Schools</v>
          </cell>
          <cell r="D282">
            <v>34259285.379999943</v>
          </cell>
          <cell r="E282">
            <v>34567866.200000018</v>
          </cell>
          <cell r="F282">
            <v>271532880.98360014</v>
          </cell>
          <cell r="G282">
            <v>363455087.54461664</v>
          </cell>
          <cell r="M282">
            <v>2025289.7299999997</v>
          </cell>
          <cell r="V282">
            <v>282</v>
          </cell>
        </row>
        <row r="283">
          <cell r="B283">
            <v>39101</v>
          </cell>
          <cell r="C283" t="str">
            <v>Vance Charter School</v>
          </cell>
          <cell r="D283">
            <v>2177496.3699999996</v>
          </cell>
          <cell r="E283">
            <v>2334424.14</v>
          </cell>
          <cell r="F283">
            <v>18404018.759900007</v>
          </cell>
          <cell r="G283">
            <v>25911098.315099992</v>
          </cell>
          <cell r="M283">
            <v>131441.69</v>
          </cell>
          <cell r="V283">
            <v>283</v>
          </cell>
        </row>
        <row r="284">
          <cell r="B284">
            <v>39105</v>
          </cell>
          <cell r="C284" t="str">
            <v>Vance-Granville Community College</v>
          </cell>
          <cell r="D284">
            <v>13688532.530000007</v>
          </cell>
          <cell r="E284">
            <v>13797491.369999997</v>
          </cell>
          <cell r="F284">
            <v>112008866.23739998</v>
          </cell>
          <cell r="G284">
            <v>150078304.02877954</v>
          </cell>
          <cell r="M284">
            <v>804936.95000000007</v>
          </cell>
          <cell r="V284">
            <v>284</v>
          </cell>
        </row>
        <row r="285">
          <cell r="B285">
            <v>39200</v>
          </cell>
          <cell r="C285" t="str">
            <v>Wake County Schools</v>
          </cell>
          <cell r="D285">
            <v>761649414.85998964</v>
          </cell>
          <cell r="E285">
            <v>801554623.66998684</v>
          </cell>
          <cell r="F285">
            <v>6819007778.1695232</v>
          </cell>
          <cell r="G285">
            <v>9571225636.3460255</v>
          </cell>
          <cell r="M285">
            <v>47022986.980000004</v>
          </cell>
          <cell r="V285">
            <v>285</v>
          </cell>
        </row>
        <row r="286">
          <cell r="B286">
            <v>39201</v>
          </cell>
          <cell r="C286" t="str">
            <v>Endeavor Charter School</v>
          </cell>
          <cell r="D286">
            <v>1937844.0899999996</v>
          </cell>
          <cell r="E286">
            <v>2039344.5000000002</v>
          </cell>
          <cell r="F286">
            <v>21167081.140799999</v>
          </cell>
          <cell r="G286">
            <v>30491247.617300011</v>
          </cell>
          <cell r="M286">
            <v>119094.57</v>
          </cell>
          <cell r="V286">
            <v>286</v>
          </cell>
        </row>
        <row r="287">
          <cell r="B287">
            <v>39204</v>
          </cell>
          <cell r="C287" t="str">
            <v>Southern Wake Academy</v>
          </cell>
          <cell r="D287">
            <v>1197555.01</v>
          </cell>
          <cell r="E287">
            <v>1435585.1600000004</v>
          </cell>
          <cell r="F287">
            <v>13042614.8125</v>
          </cell>
          <cell r="G287">
            <v>19834743.711599998</v>
          </cell>
          <cell r="M287">
            <v>90124.459999999992</v>
          </cell>
          <cell r="V287">
            <v>287</v>
          </cell>
        </row>
        <row r="288">
          <cell r="B288">
            <v>39205</v>
          </cell>
          <cell r="C288" t="str">
            <v>Wake Technical College</v>
          </cell>
          <cell r="D288">
            <v>63844071.410000034</v>
          </cell>
          <cell r="E288">
            <v>68393645.809999987</v>
          </cell>
          <cell r="F288">
            <v>521547953.68370003</v>
          </cell>
          <cell r="G288">
            <v>745561686.77654827</v>
          </cell>
          <cell r="M288">
            <v>4030820.8299999996</v>
          </cell>
          <cell r="V288">
            <v>288</v>
          </cell>
        </row>
        <row r="289">
          <cell r="B289">
            <v>39208</v>
          </cell>
          <cell r="C289" t="str">
            <v>East Wake Academy</v>
          </cell>
          <cell r="D289">
            <v>4247247.47</v>
          </cell>
          <cell r="E289">
            <v>4537560.049999998</v>
          </cell>
          <cell r="F289">
            <v>43372862.843100026</v>
          </cell>
          <cell r="G289">
            <v>61438280.4956</v>
          </cell>
          <cell r="M289">
            <v>255686.84999999998</v>
          </cell>
          <cell r="V289">
            <v>289</v>
          </cell>
        </row>
        <row r="290">
          <cell r="B290">
            <v>39209</v>
          </cell>
          <cell r="C290" t="str">
            <v>Casa Esperanza Montessori</v>
          </cell>
          <cell r="D290">
            <v>1850462.0099999995</v>
          </cell>
          <cell r="E290">
            <v>2186947.2299999995</v>
          </cell>
          <cell r="F290">
            <v>19835204.991799999</v>
          </cell>
          <cell r="G290">
            <v>30282722.122099999</v>
          </cell>
          <cell r="M290">
            <v>125458.52</v>
          </cell>
          <cell r="V290">
            <v>290</v>
          </cell>
        </row>
        <row r="291">
          <cell r="B291">
            <v>39300</v>
          </cell>
          <cell r="C291" t="str">
            <v>Warren County Schools</v>
          </cell>
          <cell r="D291">
            <v>12981046.279999994</v>
          </cell>
          <cell r="E291">
            <v>13365534.219999993</v>
          </cell>
          <cell r="F291">
            <v>105374481.47899997</v>
          </cell>
          <cell r="G291">
            <v>143888381.35777506</v>
          </cell>
          <cell r="M291">
            <v>752832.02</v>
          </cell>
          <cell r="V291">
            <v>291</v>
          </cell>
        </row>
        <row r="292">
          <cell r="B292">
            <v>39301</v>
          </cell>
          <cell r="C292" t="str">
            <v>Haliwa-Saponi Tribal Charter</v>
          </cell>
          <cell r="D292">
            <v>702751.4600000002</v>
          </cell>
          <cell r="E292">
            <v>722763.86</v>
          </cell>
          <cell r="F292">
            <v>6683961.976999999</v>
          </cell>
          <cell r="G292">
            <v>8247477.8591000019</v>
          </cell>
          <cell r="M292">
            <v>43539.86</v>
          </cell>
          <cell r="V292">
            <v>292</v>
          </cell>
        </row>
        <row r="293">
          <cell r="B293">
            <v>39400</v>
          </cell>
          <cell r="C293" t="str">
            <v>Washington County Schools</v>
          </cell>
          <cell r="D293">
            <v>9643449.1900000032</v>
          </cell>
          <cell r="E293">
            <v>9595562.179999996</v>
          </cell>
          <cell r="F293">
            <v>73616912.124099985</v>
          </cell>
          <cell r="G293">
            <v>96844541.096299961</v>
          </cell>
          <cell r="M293">
            <v>550640.34</v>
          </cell>
          <cell r="V293">
            <v>293</v>
          </cell>
        </row>
        <row r="294">
          <cell r="B294">
            <v>39401</v>
          </cell>
          <cell r="C294" t="str">
            <v>Henderson Collegiate Charter School</v>
          </cell>
          <cell r="D294">
            <v>1451889.09</v>
          </cell>
          <cell r="E294">
            <v>2125000.5299999989</v>
          </cell>
          <cell r="F294">
            <v>16786869.914900005</v>
          </cell>
          <cell r="G294">
            <v>33551726.885499999</v>
          </cell>
          <cell r="M294">
            <v>139832.41999999998</v>
          </cell>
          <cell r="V294">
            <v>294</v>
          </cell>
        </row>
        <row r="295">
          <cell r="B295">
            <v>39500</v>
          </cell>
          <cell r="C295" t="str">
            <v>Watauga County Schools</v>
          </cell>
          <cell r="D295">
            <v>25549609.91</v>
          </cell>
          <cell r="E295">
            <v>25922978.730000019</v>
          </cell>
          <cell r="F295">
            <v>216404304.2802003</v>
          </cell>
          <cell r="G295">
            <v>293719126.91107219</v>
          </cell>
          <cell r="M295">
            <v>1489020.64</v>
          </cell>
          <cell r="V295">
            <v>295</v>
          </cell>
        </row>
        <row r="296">
          <cell r="B296">
            <v>39501</v>
          </cell>
          <cell r="C296" t="str">
            <v>Two Rivers Community School</v>
          </cell>
          <cell r="D296">
            <v>893460.40999999992</v>
          </cell>
          <cell r="E296">
            <v>832761.98999999976</v>
          </cell>
          <cell r="F296">
            <v>8644717.6546999998</v>
          </cell>
          <cell r="G296">
            <v>9666635.809249999</v>
          </cell>
          <cell r="M296">
            <v>47281.659999999996</v>
          </cell>
          <cell r="V296">
            <v>296</v>
          </cell>
        </row>
        <row r="297">
          <cell r="B297">
            <v>39600</v>
          </cell>
          <cell r="C297" t="str">
            <v>Wayne County Schools</v>
          </cell>
          <cell r="D297">
            <v>85906727.890000015</v>
          </cell>
          <cell r="E297">
            <v>87409006.83999984</v>
          </cell>
          <cell r="F297">
            <v>710508566.16589868</v>
          </cell>
          <cell r="G297">
            <v>949163875.94100547</v>
          </cell>
          <cell r="M297">
            <v>5039145.9999999991</v>
          </cell>
          <cell r="V297">
            <v>297</v>
          </cell>
        </row>
        <row r="298">
          <cell r="B298">
            <v>39605</v>
          </cell>
          <cell r="C298" t="str">
            <v>Wayne Community College</v>
          </cell>
          <cell r="D298">
            <v>13188727.540000005</v>
          </cell>
          <cell r="E298">
            <v>13057119.070000004</v>
          </cell>
          <cell r="F298">
            <v>104881992.38679998</v>
          </cell>
          <cell r="G298">
            <v>136584894.22963971</v>
          </cell>
          <cell r="M298">
            <v>763935.26000000013</v>
          </cell>
          <cell r="V298">
            <v>298</v>
          </cell>
        </row>
        <row r="299">
          <cell r="B299">
            <v>39700</v>
          </cell>
          <cell r="C299" t="str">
            <v>Wilkes County Schools</v>
          </cell>
          <cell r="D299">
            <v>49093707.789999977</v>
          </cell>
          <cell r="E299">
            <v>50024277.060000062</v>
          </cell>
          <cell r="F299">
            <v>432520649.78840041</v>
          </cell>
          <cell r="G299">
            <v>575175662.19549978</v>
          </cell>
          <cell r="M299">
            <v>2876157.31</v>
          </cell>
          <cell r="V299">
            <v>299</v>
          </cell>
        </row>
        <row r="300">
          <cell r="B300">
            <v>39703</v>
          </cell>
          <cell r="C300" t="str">
            <v>Pinnacle Classical Academy</v>
          </cell>
          <cell r="D300">
            <v>934413.28000000014</v>
          </cell>
          <cell r="E300">
            <v>1235890.25</v>
          </cell>
          <cell r="F300">
            <v>9573447.0162000004</v>
          </cell>
          <cell r="G300">
            <v>17925342.557399999</v>
          </cell>
          <cell r="M300">
            <v>73239.760000000009</v>
          </cell>
          <cell r="V300">
            <v>300</v>
          </cell>
        </row>
        <row r="301">
          <cell r="B301">
            <v>39705</v>
          </cell>
          <cell r="C301" t="str">
            <v>Wilkes Community College</v>
          </cell>
          <cell r="D301">
            <v>12218429.58</v>
          </cell>
          <cell r="E301">
            <v>12760252.279999996</v>
          </cell>
          <cell r="F301">
            <v>98422805.129699931</v>
          </cell>
          <cell r="G301">
            <v>134980747.61914989</v>
          </cell>
          <cell r="M301">
            <v>732158.12</v>
          </cell>
          <cell r="V301">
            <v>301</v>
          </cell>
        </row>
        <row r="302">
          <cell r="B302">
            <v>39800</v>
          </cell>
          <cell r="C302" t="str">
            <v>Wilson County Schools</v>
          </cell>
          <cell r="D302">
            <v>55933788.470000021</v>
          </cell>
          <cell r="E302">
            <v>56969445.149999999</v>
          </cell>
          <cell r="F302">
            <v>485916403.00089908</v>
          </cell>
          <cell r="G302">
            <v>636552998.30438864</v>
          </cell>
          <cell r="M302">
            <v>3274399.4299999992</v>
          </cell>
          <cell r="V302">
            <v>302</v>
          </cell>
        </row>
        <row r="303">
          <cell r="B303">
            <v>39805</v>
          </cell>
          <cell r="C303" t="str">
            <v>Wilson Community College</v>
          </cell>
          <cell r="D303">
            <v>6840307.2700000098</v>
          </cell>
          <cell r="E303">
            <v>6996756.6699999981</v>
          </cell>
          <cell r="F303">
            <v>54232943.107400022</v>
          </cell>
          <cell r="G303">
            <v>71594491.994422868</v>
          </cell>
          <cell r="M303">
            <v>415480.67</v>
          </cell>
          <cell r="V303">
            <v>303</v>
          </cell>
        </row>
        <row r="304">
          <cell r="B304">
            <v>39900</v>
          </cell>
          <cell r="C304" t="str">
            <v>Yadkin County Schools</v>
          </cell>
          <cell r="D304">
            <v>28016785.089999966</v>
          </cell>
          <cell r="E304">
            <v>28981653.340000022</v>
          </cell>
          <cell r="F304">
            <v>236605083.61979997</v>
          </cell>
          <cell r="G304">
            <v>314396250.08479983</v>
          </cell>
          <cell r="M304">
            <v>1665447.19</v>
          </cell>
          <cell r="V304">
            <v>304</v>
          </cell>
        </row>
        <row r="305">
          <cell r="B305">
            <v>40000</v>
          </cell>
          <cell r="C305" t="str">
            <v>Consolidated Judicial Retirement System</v>
          </cell>
          <cell r="D305">
            <v>58246712.150000252</v>
          </cell>
          <cell r="E305">
            <v>68245416.099999994</v>
          </cell>
          <cell r="F305">
            <v>322339173.42939967</v>
          </cell>
          <cell r="G305">
            <v>509405989.16756624</v>
          </cell>
          <cell r="M305">
            <v>3870056.6</v>
          </cell>
          <cell r="V305">
            <v>305</v>
          </cell>
        </row>
        <row r="306">
          <cell r="B306">
            <v>51000</v>
          </cell>
          <cell r="C306" t="str">
            <v>Highway - Administrative</v>
          </cell>
          <cell r="D306">
            <v>516632772.63999844</v>
          </cell>
          <cell r="E306">
            <v>517068074.63000035</v>
          </cell>
          <cell r="F306">
            <v>3856998675.9863172</v>
          </cell>
          <cell r="G306">
            <v>4795804738.3380404</v>
          </cell>
          <cell r="M306">
            <v>28186402.90469946</v>
          </cell>
          <cell r="V306">
            <v>306</v>
          </cell>
        </row>
        <row r="307">
          <cell r="B307">
            <v>60000</v>
          </cell>
          <cell r="C307" t="str">
            <v>Legislative Retirement System</v>
          </cell>
          <cell r="D307">
            <v>3480312.46108949</v>
          </cell>
          <cell r="E307">
            <v>3577761.2099999958</v>
          </cell>
          <cell r="F307">
            <v>18168347.144803762</v>
          </cell>
          <cell r="G307">
            <v>24436426.90976106</v>
          </cell>
          <cell r="M307">
            <v>202482.98</v>
          </cell>
          <cell r="V307">
            <v>307</v>
          </cell>
        </row>
        <row r="308">
          <cell r="B308">
            <v>90901</v>
          </cell>
          <cell r="C308" t="str">
            <v>BLADEN COUNTY</v>
          </cell>
          <cell r="D308">
            <v>12515089.329999994</v>
          </cell>
          <cell r="E308">
            <v>11590746.199999994</v>
          </cell>
          <cell r="F308">
            <v>101585339.71730012</v>
          </cell>
          <cell r="G308">
            <v>121726805.52031019</v>
          </cell>
          <cell r="M308">
            <v>739032.75</v>
          </cell>
          <cell r="V308">
            <v>308</v>
          </cell>
        </row>
        <row r="309">
          <cell r="B309">
            <v>91041</v>
          </cell>
          <cell r="C309" t="str">
            <v>TOWN OF SUNSET BEACH</v>
          </cell>
          <cell r="D309">
            <v>2052996.7000000002</v>
          </cell>
          <cell r="E309">
            <v>1903519.8499999999</v>
          </cell>
          <cell r="F309">
            <v>18423033.021899998</v>
          </cell>
          <cell r="G309">
            <v>22076590.634999998</v>
          </cell>
          <cell r="M309">
            <v>118940.75</v>
          </cell>
          <cell r="V309">
            <v>309</v>
          </cell>
        </row>
        <row r="310">
          <cell r="B310">
            <v>91111</v>
          </cell>
          <cell r="C310" t="str">
            <v>TOWN OF BILTMORE FOREST</v>
          </cell>
          <cell r="D310">
            <v>1304370.94</v>
          </cell>
          <cell r="E310">
            <v>1313182.8800000004</v>
          </cell>
          <cell r="F310">
            <v>10251385.783499997</v>
          </cell>
          <cell r="G310">
            <v>11927687.519399997</v>
          </cell>
          <cell r="M310">
            <v>78071.010000000009</v>
          </cell>
          <cell r="V310">
            <v>310</v>
          </cell>
        </row>
        <row r="311">
          <cell r="B311">
            <v>91151</v>
          </cell>
          <cell r="C311" t="str">
            <v>TOWN OF BLACK MOUNTAIN</v>
          </cell>
          <cell r="D311">
            <v>3014976.4899999998</v>
          </cell>
          <cell r="E311">
            <v>3061219.0699999989</v>
          </cell>
          <cell r="F311">
            <v>26484554.139599994</v>
          </cell>
          <cell r="G311">
            <v>34714498.57093589</v>
          </cell>
          <cell r="M311">
            <v>180532</v>
          </cell>
          <cell r="V311">
            <v>311</v>
          </cell>
        </row>
        <row r="312">
          <cell r="B312">
            <v>98101</v>
          </cell>
          <cell r="C312" t="str">
            <v>RUTHERFORD COUNTY</v>
          </cell>
          <cell r="D312">
            <v>14351736.530000001</v>
          </cell>
          <cell r="E312">
            <v>14678204.360000007</v>
          </cell>
          <cell r="F312">
            <v>118117157.41689992</v>
          </cell>
          <cell r="G312">
            <v>157660588.45182958</v>
          </cell>
          <cell r="M312">
            <v>910108.62999999989</v>
          </cell>
          <cell r="V312">
            <v>312</v>
          </cell>
        </row>
        <row r="313">
          <cell r="B313">
            <v>98103</v>
          </cell>
          <cell r="C313" t="str">
            <v>RUTHERFORD POLK MCDOWELL DIST BRD OF HEALTH</v>
          </cell>
          <cell r="D313">
            <v>3323433.9099999983</v>
          </cell>
          <cell r="E313">
            <v>3153137.0500000007</v>
          </cell>
          <cell r="F313">
            <v>25177216.456699997</v>
          </cell>
          <cell r="G313">
            <v>31727401.273866609</v>
          </cell>
          <cell r="M313">
            <v>195983.55000000002</v>
          </cell>
          <cell r="V313">
            <v>313</v>
          </cell>
        </row>
        <row r="314">
          <cell r="B314">
            <v>98111</v>
          </cell>
          <cell r="C314" t="str">
            <v>TOWN OF FOREST CITY</v>
          </cell>
          <cell r="D314">
            <v>5254881.5899999989</v>
          </cell>
          <cell r="E314">
            <v>5413019.1199999982</v>
          </cell>
          <cell r="F314">
            <v>45440376.601999998</v>
          </cell>
          <cell r="G314">
            <v>60001728.72075171</v>
          </cell>
          <cell r="M314">
            <v>315543.51999999996</v>
          </cell>
          <cell r="V314">
            <v>314</v>
          </cell>
        </row>
        <row r="315">
          <cell r="B315">
            <v>98131</v>
          </cell>
          <cell r="C315" t="str">
            <v>TOWN OF LAKE LURE</v>
          </cell>
          <cell r="D315">
            <v>1390849.2300000002</v>
          </cell>
          <cell r="E315">
            <v>1643984.0100000002</v>
          </cell>
          <cell r="F315">
            <v>12213426.577499995</v>
          </cell>
          <cell r="G315">
            <v>16897171.661800001</v>
          </cell>
          <cell r="M315">
            <v>92959.1</v>
          </cell>
          <cell r="V315">
            <v>315</v>
          </cell>
        </row>
        <row r="316">
          <cell r="B316">
            <v>99401</v>
          </cell>
          <cell r="C316" t="str">
            <v>WASHINGTON COUNTY</v>
          </cell>
          <cell r="D316">
            <v>5176794.7299999967</v>
          </cell>
          <cell r="E316">
            <v>5152816.6399999987</v>
          </cell>
          <cell r="F316">
            <v>39414615.532899983</v>
          </cell>
          <cell r="G316">
            <v>51757330.603164405</v>
          </cell>
          <cell r="M316">
            <v>317353.44</v>
          </cell>
          <cell r="V316">
            <v>316</v>
          </cell>
        </row>
        <row r="317">
          <cell r="B317">
            <v>99521</v>
          </cell>
          <cell r="C317" t="str">
            <v>TOWN OF BLOWING ROCK</v>
          </cell>
          <cell r="D317">
            <v>1995396.3399999999</v>
          </cell>
          <cell r="E317">
            <v>1946333.6400000004</v>
          </cell>
          <cell r="F317">
            <v>18443253.3299</v>
          </cell>
          <cell r="G317">
            <v>23032820.853925698</v>
          </cell>
          <cell r="M317">
            <v>125012.06</v>
          </cell>
          <cell r="R317" t="str">
            <v>False</v>
          </cell>
          <cell r="V317">
            <v>317</v>
          </cell>
        </row>
        <row r="318">
          <cell r="B318">
            <v>99831</v>
          </cell>
          <cell r="C318" t="str">
            <v>TOWN OF BLACK CREEK</v>
          </cell>
          <cell r="D318">
            <v>252746.16</v>
          </cell>
          <cell r="E318">
            <v>277867.58999999997</v>
          </cell>
          <cell r="F318">
            <v>2108571.2378000002</v>
          </cell>
          <cell r="G318">
            <v>2935521.3997</v>
          </cell>
          <cell r="M318">
            <v>19565.890000000003</v>
          </cell>
          <cell r="R318" t="str">
            <v>False</v>
          </cell>
          <cell r="V318">
            <v>318</v>
          </cell>
        </row>
      </sheetData>
      <sheetData sheetId="16">
        <row r="12">
          <cell r="P12">
            <v>1</v>
          </cell>
        </row>
      </sheetData>
      <sheetData sheetId="17"/>
      <sheetData sheetId="18"/>
      <sheetData sheetId="19"/>
      <sheetData sheetId="20"/>
      <sheetData sheetId="21"/>
      <sheetData sheetId="22">
        <row r="8">
          <cell r="L8">
            <v>1</v>
          </cell>
        </row>
      </sheetData>
      <sheetData sheetId="23">
        <row r="16">
          <cell r="B16">
            <v>10200</v>
          </cell>
          <cell r="C16" t="str">
            <v>North Carolina Education Lottery</v>
          </cell>
          <cell r="D16">
            <v>9.2975964199316333E-4</v>
          </cell>
          <cell r="E16">
            <v>1608700.9717741364</v>
          </cell>
          <cell r="F16">
            <v>1254341.0405541244</v>
          </cell>
          <cell r="G16">
            <v>21319</v>
          </cell>
          <cell r="H16">
            <v>-448884.73357642355</v>
          </cell>
          <cell r="I16">
            <v>-18575.697230208028</v>
          </cell>
          <cell r="J16">
            <v>1357518.5607777569</v>
          </cell>
          <cell r="K16">
            <v>0</v>
          </cell>
          <cell r="L16">
            <v>-71326.278781496105</v>
          </cell>
          <cell r="M16">
            <v>12800.011833711942</v>
          </cell>
          <cell r="N16">
            <v>482.5266590016119</v>
          </cell>
          <cell r="O16">
            <v>-217.75900575121878</v>
          </cell>
          <cell r="P16">
            <v>0</v>
          </cell>
          <cell r="Q16">
            <v>0</v>
          </cell>
          <cell r="R16">
            <v>0</v>
          </cell>
          <cell r="S16">
            <v>3716157.6430048523</v>
          </cell>
          <cell r="T16">
            <v>106594.64999999991</v>
          </cell>
          <cell r="U16">
            <v>6787592.8038887838</v>
          </cell>
          <cell r="V16">
            <v>51200.047334847768</v>
          </cell>
          <cell r="W16">
            <v>0</v>
          </cell>
          <cell r="X16">
            <v>6945387.5012236312</v>
          </cell>
          <cell r="Y16">
            <v>0</v>
          </cell>
          <cell r="Z16">
            <v>0</v>
          </cell>
          <cell r="AA16">
            <v>0</v>
          </cell>
          <cell r="AB16">
            <v>92878.486151040124</v>
          </cell>
          <cell r="AC16">
            <v>92878.486151040124</v>
          </cell>
          <cell r="AD16" t="str">
            <v>N/A</v>
          </cell>
          <cell r="AE16">
            <v>1373062</v>
          </cell>
          <cell r="AF16">
            <v>1373062</v>
          </cell>
          <cell r="AG16">
            <v>1373062</v>
          </cell>
          <cell r="AH16">
            <v>1373062</v>
          </cell>
          <cell r="AI16">
            <v>1360262</v>
          </cell>
          <cell r="AJ16">
            <v>0</v>
          </cell>
          <cell r="AK16">
            <v>6852510</v>
          </cell>
          <cell r="AL16">
            <v>30717456</v>
          </cell>
          <cell r="AM16">
            <v>3716157.6430048523</v>
          </cell>
          <cell r="AN16">
            <v>-838417.64999999991</v>
          </cell>
          <cell r="AO16">
            <v>6745914.3650725922</v>
          </cell>
          <cell r="AP16">
            <v>0</v>
          </cell>
          <cell r="AQ16">
            <v>106594.64999999991</v>
          </cell>
          <cell r="AR16">
            <v>0</v>
          </cell>
          <cell r="AS16">
            <v>0</v>
          </cell>
          <cell r="AT16">
            <v>40447705.008077443</v>
          </cell>
          <cell r="AU16">
            <v>9.2649452119676168E-4</v>
          </cell>
          <cell r="AV16">
            <v>0</v>
          </cell>
          <cell r="AW16">
            <v>0</v>
          </cell>
          <cell r="AY16">
            <v>0</v>
          </cell>
          <cell r="AZ16">
            <v>0</v>
          </cell>
          <cell r="BA16">
            <v>0</v>
          </cell>
          <cell r="BB16">
            <v>0</v>
          </cell>
          <cell r="BC16">
            <v>0</v>
          </cell>
          <cell r="BD16">
            <v>0</v>
          </cell>
          <cell r="BE16">
            <v>0</v>
          </cell>
          <cell r="BF16">
            <v>0</v>
          </cell>
          <cell r="BG16">
            <v>0</v>
          </cell>
          <cell r="BH16">
            <v>0</v>
          </cell>
          <cell r="BJ16">
            <v>0</v>
          </cell>
          <cell r="BL16">
            <v>0</v>
          </cell>
          <cell r="BM16">
            <v>0</v>
          </cell>
          <cell r="BN16">
            <v>0</v>
          </cell>
          <cell r="BO16">
            <v>0</v>
          </cell>
          <cell r="BQ16">
            <v>0</v>
          </cell>
          <cell r="BR16">
            <v>0</v>
          </cell>
          <cell r="BS16">
            <v>0</v>
          </cell>
          <cell r="BT16">
            <v>0</v>
          </cell>
          <cell r="CB16">
            <v>0</v>
          </cell>
          <cell r="CC16">
            <v>0</v>
          </cell>
          <cell r="CD16">
            <v>0</v>
          </cell>
          <cell r="CE16">
            <v>0</v>
          </cell>
          <cell r="CF16">
            <v>0</v>
          </cell>
          <cell r="CI16">
            <v>0</v>
          </cell>
          <cell r="CJ16">
            <v>0</v>
          </cell>
          <cell r="CK16">
            <v>0</v>
          </cell>
          <cell r="CV16">
            <v>9.2975964199316333E-4</v>
          </cell>
          <cell r="DG16">
            <v>40447705</v>
          </cell>
          <cell r="DR16">
            <v>14107712.330000008</v>
          </cell>
          <cell r="EC16">
            <v>2.867063351865212</v>
          </cell>
          <cell r="EN16">
            <v>2.4095909012463064E-2</v>
          </cell>
        </row>
        <row r="17">
          <cell r="B17" t="str">
            <v>SPA</v>
          </cell>
          <cell r="C17" t="str">
            <v>NC State Ports Authority (subset of DOT)</v>
          </cell>
          <cell r="D17">
            <v>6.0591550498597594E-4</v>
          </cell>
          <cell r="E17">
            <v>1048375.1043381204</v>
          </cell>
          <cell r="F17">
            <v>817442.11157917243</v>
          </cell>
          <cell r="G17">
            <v>161699</v>
          </cell>
          <cell r="H17">
            <v>-292533.90633560531</v>
          </cell>
          <cell r="I17">
            <v>-12105.604996555499</v>
          </cell>
          <cell r="J17">
            <v>884681.91899378877</v>
          </cell>
          <cell r="K17">
            <v>0</v>
          </cell>
          <cell r="L17">
            <v>-46482.65667244191</v>
          </cell>
          <cell r="M17">
            <v>8341.6458230255903</v>
          </cell>
          <cell r="N17">
            <v>314.45802877762179</v>
          </cell>
          <cell r="O17">
            <v>-141.91147042276543</v>
          </cell>
          <cell r="P17">
            <v>0</v>
          </cell>
          <cell r="Q17">
            <v>0</v>
          </cell>
          <cell r="R17">
            <v>0</v>
          </cell>
          <cell r="S17">
            <v>2569590.1592878592</v>
          </cell>
          <cell r="T17">
            <v>808493.76502732246</v>
          </cell>
          <cell r="U17">
            <v>4423409.5949689439</v>
          </cell>
          <cell r="V17">
            <v>33366.583292102361</v>
          </cell>
          <cell r="W17">
            <v>0</v>
          </cell>
          <cell r="X17">
            <v>5265269.9432883691</v>
          </cell>
          <cell r="Y17">
            <v>0</v>
          </cell>
          <cell r="Z17">
            <v>0</v>
          </cell>
          <cell r="AA17">
            <v>0</v>
          </cell>
          <cell r="AB17">
            <v>60528.024982777497</v>
          </cell>
          <cell r="AC17">
            <v>60528.024982777497</v>
          </cell>
          <cell r="AD17" t="str">
            <v>N/A</v>
          </cell>
          <cell r="AE17">
            <v>1042617</v>
          </cell>
          <cell r="AF17">
            <v>1042616</v>
          </cell>
          <cell r="AG17">
            <v>1042616</v>
          </cell>
          <cell r="AH17">
            <v>1042616</v>
          </cell>
          <cell r="AI17">
            <v>1034274</v>
          </cell>
          <cell r="AJ17">
            <v>0</v>
          </cell>
          <cell r="AK17">
            <v>5204739</v>
          </cell>
          <cell r="AL17">
            <v>19275112</v>
          </cell>
          <cell r="AM17">
            <v>2569590.1592878592</v>
          </cell>
          <cell r="AN17">
            <v>-690060.76502732246</v>
          </cell>
          <cell r="AO17">
            <v>4396248.1532782689</v>
          </cell>
          <cell r="AP17">
            <v>0</v>
          </cell>
          <cell r="AQ17">
            <v>808493.76502732246</v>
          </cell>
          <cell r="AR17">
            <v>0</v>
          </cell>
          <cell r="AS17">
            <v>0</v>
          </cell>
          <cell r="AT17">
            <v>26359383.312566128</v>
          </cell>
          <cell r="AU17">
            <v>5.8137255472740955E-4</v>
          </cell>
          <cell r="AV17">
            <v>0</v>
          </cell>
          <cell r="AW17">
            <v>0</v>
          </cell>
          <cell r="AY17">
            <v>0</v>
          </cell>
          <cell r="AZ17">
            <v>0</v>
          </cell>
          <cell r="BA17">
            <v>0</v>
          </cell>
          <cell r="BB17">
            <v>0</v>
          </cell>
          <cell r="BC17">
            <v>0</v>
          </cell>
          <cell r="BD17">
            <v>0</v>
          </cell>
          <cell r="BE17">
            <v>0</v>
          </cell>
          <cell r="BF17">
            <v>0</v>
          </cell>
          <cell r="BG17">
            <v>0</v>
          </cell>
          <cell r="BH17">
            <v>0</v>
          </cell>
          <cell r="BJ17">
            <v>0</v>
          </cell>
          <cell r="BL17">
            <v>0</v>
          </cell>
          <cell r="BM17">
            <v>0</v>
          </cell>
          <cell r="BN17">
            <v>0</v>
          </cell>
          <cell r="BO17">
            <v>0</v>
          </cell>
          <cell r="BQ17">
            <v>0</v>
          </cell>
          <cell r="BR17">
            <v>0</v>
          </cell>
          <cell r="BS17">
            <v>0</v>
          </cell>
          <cell r="BT17">
            <v>0</v>
          </cell>
          <cell r="CB17">
            <v>0</v>
          </cell>
          <cell r="CC17">
            <v>0</v>
          </cell>
          <cell r="CD17">
            <v>0</v>
          </cell>
          <cell r="CE17">
            <v>0</v>
          </cell>
          <cell r="CF17">
            <v>0</v>
          </cell>
          <cell r="CI17">
            <v>0</v>
          </cell>
          <cell r="CJ17">
            <v>0</v>
          </cell>
          <cell r="CK17">
            <v>0</v>
          </cell>
          <cell r="CV17">
            <v>6.0591550498597594E-4</v>
          </cell>
          <cell r="DG17">
            <v>26359384</v>
          </cell>
          <cell r="DR17">
            <v>11585996.839999992</v>
          </cell>
          <cell r="EC17">
            <v>2.2751071283737736</v>
          </cell>
          <cell r="EN17">
            <v>2.4095909012463064E-2</v>
          </cell>
        </row>
        <row r="18">
          <cell r="B18" t="str">
            <v>GTPA</v>
          </cell>
          <cell r="C18" t="str">
            <v>NC Global TransPark Authority (subset of DOT)</v>
          </cell>
          <cell r="D18">
            <v>1.522404319666764E-5</v>
          </cell>
          <cell r="E18">
            <v>26341.144505163142</v>
          </cell>
          <cell r="F18">
            <v>20538.794460697234</v>
          </cell>
          <cell r="G18">
            <v>-7164</v>
          </cell>
          <cell r="H18">
            <v>-7350.1153046847003</v>
          </cell>
          <cell r="I18">
            <v>-304.16163949067806</v>
          </cell>
          <cell r="J18">
            <v>22228.240801304451</v>
          </cell>
          <cell r="K18">
            <v>0</v>
          </cell>
          <cell r="L18">
            <v>-1167.908672502952</v>
          </cell>
          <cell r="M18">
            <v>209.58958022370311</v>
          </cell>
          <cell r="N18">
            <v>7.9009739382065716</v>
          </cell>
          <cell r="O18">
            <v>-3.5656231570915278</v>
          </cell>
          <cell r="P18">
            <v>0</v>
          </cell>
          <cell r="Q18">
            <v>0</v>
          </cell>
          <cell r="R18">
            <v>0</v>
          </cell>
          <cell r="S18">
            <v>53335.919081491324</v>
          </cell>
          <cell r="T18">
            <v>9694.6502732240442</v>
          </cell>
          <cell r="U18">
            <v>111141.20400652227</v>
          </cell>
          <cell r="V18">
            <v>838.35832089481244</v>
          </cell>
          <cell r="W18">
            <v>0</v>
          </cell>
          <cell r="X18">
            <v>121674.21260064113</v>
          </cell>
          <cell r="Y18">
            <v>45516</v>
          </cell>
          <cell r="Z18">
            <v>0</v>
          </cell>
          <cell r="AA18">
            <v>0</v>
          </cell>
          <cell r="AB18">
            <v>1520.8081974533902</v>
          </cell>
          <cell r="AC18">
            <v>47036.808197453392</v>
          </cell>
          <cell r="AD18" t="str">
            <v>N/A</v>
          </cell>
          <cell r="AE18">
            <v>14970</v>
          </cell>
          <cell r="AF18">
            <v>14970</v>
          </cell>
          <cell r="AG18">
            <v>14970</v>
          </cell>
          <cell r="AH18">
            <v>14970</v>
          </cell>
          <cell r="AI18">
            <v>14760</v>
          </cell>
          <cell r="AJ18">
            <v>0</v>
          </cell>
          <cell r="AK18">
            <v>74640</v>
          </cell>
          <cell r="AL18">
            <v>559364</v>
          </cell>
          <cell r="AM18">
            <v>53335.919081491324</v>
          </cell>
          <cell r="AN18">
            <v>-25039.650273224044</v>
          </cell>
          <cell r="AO18">
            <v>110458.75412996369</v>
          </cell>
          <cell r="AP18">
            <v>0</v>
          </cell>
          <cell r="AQ18">
            <v>-35821.349726775952</v>
          </cell>
          <cell r="AR18">
            <v>0</v>
          </cell>
          <cell r="AS18">
            <v>0</v>
          </cell>
          <cell r="AT18">
            <v>662297.67321145511</v>
          </cell>
          <cell r="AU18">
            <v>1.6871427572934688E-5</v>
          </cell>
          <cell r="AV18">
            <v>0</v>
          </cell>
          <cell r="AW18">
            <v>0</v>
          </cell>
          <cell r="AY18">
            <v>0</v>
          </cell>
          <cell r="AZ18">
            <v>0</v>
          </cell>
          <cell r="BA18">
            <v>0</v>
          </cell>
          <cell r="BB18">
            <v>0</v>
          </cell>
          <cell r="BC18">
            <v>0</v>
          </cell>
          <cell r="BD18">
            <v>0</v>
          </cell>
          <cell r="BE18">
            <v>0</v>
          </cell>
          <cell r="BF18">
            <v>0</v>
          </cell>
          <cell r="BG18">
            <v>0</v>
          </cell>
          <cell r="BH18">
            <v>0</v>
          </cell>
          <cell r="BJ18">
            <v>0</v>
          </cell>
          <cell r="BL18">
            <v>0</v>
          </cell>
          <cell r="BM18">
            <v>0</v>
          </cell>
          <cell r="BN18">
            <v>0</v>
          </cell>
          <cell r="BO18">
            <v>0</v>
          </cell>
          <cell r="BQ18">
            <v>0</v>
          </cell>
          <cell r="BR18">
            <v>0</v>
          </cell>
          <cell r="BS18">
            <v>0</v>
          </cell>
          <cell r="BT18">
            <v>0</v>
          </cell>
          <cell r="CB18">
            <v>0</v>
          </cell>
          <cell r="CC18">
            <v>0</v>
          </cell>
          <cell r="CD18">
            <v>0</v>
          </cell>
          <cell r="CE18">
            <v>0</v>
          </cell>
          <cell r="CF18">
            <v>0</v>
          </cell>
          <cell r="CI18">
            <v>0</v>
          </cell>
          <cell r="CJ18">
            <v>0</v>
          </cell>
          <cell r="CK18">
            <v>0</v>
          </cell>
          <cell r="CV18">
            <v>1.522404319666764E-5</v>
          </cell>
          <cell r="DG18">
            <v>662298</v>
          </cell>
          <cell r="DR18">
            <v>413152.68</v>
          </cell>
          <cell r="EC18">
            <v>1.6030345004660262</v>
          </cell>
          <cell r="EN18">
            <v>2.4095909012463064E-2</v>
          </cell>
        </row>
        <row r="19">
          <cell r="B19" t="str">
            <v>SEAA</v>
          </cell>
          <cell r="C19" t="str">
            <v>State Education Assistance Authority (subset of UNC General Administration)</v>
          </cell>
          <cell r="D19">
            <v>9.683277732053869E-5</v>
          </cell>
          <cell r="E19">
            <v>167543.28316638697</v>
          </cell>
          <cell r="F19">
            <v>130637.34020935645</v>
          </cell>
          <cell r="G19">
            <v>-23095</v>
          </cell>
          <cell r="H19">
            <v>-46750.529368874006</v>
          </cell>
          <cell r="I19">
            <v>-1934.6251140891181</v>
          </cell>
          <cell r="J19">
            <v>141383.09146489849</v>
          </cell>
          <cell r="K19">
            <v>0</v>
          </cell>
          <cell r="L19">
            <v>-7428.5023337268731</v>
          </cell>
          <cell r="M19">
            <v>1333.0979745872887</v>
          </cell>
          <cell r="N19">
            <v>50.254274773813172</v>
          </cell>
          <cell r="O19">
            <v>-22.679204776243367</v>
          </cell>
          <cell r="P19">
            <v>0</v>
          </cell>
          <cell r="Q19">
            <v>0</v>
          </cell>
          <cell r="R19">
            <v>0</v>
          </cell>
          <cell r="S19">
            <v>361715.73106853681</v>
          </cell>
          <cell r="T19">
            <v>24352.601092896177</v>
          </cell>
          <cell r="U19">
            <v>706915.45732449251</v>
          </cell>
          <cell r="V19">
            <v>5332.3918983491549</v>
          </cell>
          <cell r="W19">
            <v>0</v>
          </cell>
          <cell r="X19">
            <v>736600.45031573786</v>
          </cell>
          <cell r="Y19">
            <v>139827</v>
          </cell>
          <cell r="Z19">
            <v>0</v>
          </cell>
          <cell r="AA19">
            <v>0</v>
          </cell>
          <cell r="AB19">
            <v>9673.1255704455907</v>
          </cell>
          <cell r="AC19">
            <v>149500.12557044558</v>
          </cell>
          <cell r="AD19" t="str">
            <v>N/A</v>
          </cell>
          <cell r="AE19">
            <v>117688</v>
          </cell>
          <cell r="AF19">
            <v>117686</v>
          </cell>
          <cell r="AG19">
            <v>117686</v>
          </cell>
          <cell r="AH19">
            <v>117686</v>
          </cell>
          <cell r="AI19">
            <v>116352</v>
          </cell>
          <cell r="AJ19">
            <v>0</v>
          </cell>
          <cell r="AK19">
            <v>587098</v>
          </cell>
          <cell r="AL19">
            <v>3378234</v>
          </cell>
          <cell r="AM19">
            <v>361715.73106853681</v>
          </cell>
          <cell r="AN19">
            <v>-114494.60109289618</v>
          </cell>
          <cell r="AO19">
            <v>702574.72365239612</v>
          </cell>
          <cell r="AP19">
            <v>0</v>
          </cell>
          <cell r="AQ19">
            <v>-115474.39890710382</v>
          </cell>
          <cell r="AR19">
            <v>0</v>
          </cell>
          <cell r="AS19">
            <v>0</v>
          </cell>
          <cell r="AT19">
            <v>4212555.454720933</v>
          </cell>
          <cell r="AU19">
            <v>1.0189371226110923E-4</v>
          </cell>
          <cell r="AV19">
            <v>0</v>
          </cell>
          <cell r="AW19">
            <v>0</v>
          </cell>
          <cell r="AY19">
            <v>0</v>
          </cell>
          <cell r="AZ19">
            <v>0</v>
          </cell>
          <cell r="BA19">
            <v>0</v>
          </cell>
          <cell r="BB19">
            <v>0</v>
          </cell>
          <cell r="BC19">
            <v>0</v>
          </cell>
          <cell r="BD19">
            <v>0</v>
          </cell>
          <cell r="BE19">
            <v>0</v>
          </cell>
          <cell r="BF19">
            <v>0</v>
          </cell>
          <cell r="BG19">
            <v>0</v>
          </cell>
          <cell r="BH19">
            <v>0</v>
          </cell>
          <cell r="BJ19">
            <v>0</v>
          </cell>
          <cell r="BL19">
            <v>0</v>
          </cell>
          <cell r="BM19">
            <v>0</v>
          </cell>
          <cell r="BN19">
            <v>0</v>
          </cell>
          <cell r="BO19">
            <v>0</v>
          </cell>
          <cell r="BQ19">
            <v>0</v>
          </cell>
          <cell r="BR19">
            <v>0</v>
          </cell>
          <cell r="BS19">
            <v>0</v>
          </cell>
          <cell r="BT19">
            <v>0</v>
          </cell>
          <cell r="CB19">
            <v>0</v>
          </cell>
          <cell r="CC19">
            <v>0</v>
          </cell>
          <cell r="CD19">
            <v>0</v>
          </cell>
          <cell r="CE19">
            <v>0</v>
          </cell>
          <cell r="CF19">
            <v>0</v>
          </cell>
          <cell r="CI19">
            <v>0</v>
          </cell>
          <cell r="CJ19">
            <v>0</v>
          </cell>
          <cell r="CK19">
            <v>0</v>
          </cell>
          <cell r="CV19">
            <v>9.683277732053869E-5</v>
          </cell>
          <cell r="DG19">
            <v>4212555</v>
          </cell>
          <cell r="DR19">
            <v>1806684.4100000004</v>
          </cell>
          <cell r="EC19">
            <v>2.3316496100168371</v>
          </cell>
          <cell r="EN19">
            <v>2.4095909012463064E-2</v>
          </cell>
        </row>
        <row r="20">
          <cell r="B20" t="str">
            <v>SHP</v>
          </cell>
          <cell r="C20" t="str">
            <v>State Health Plan (subset of Department of Treasurer)</v>
          </cell>
          <cell r="D20">
            <v>1.2782000866170282E-4</v>
          </cell>
          <cell r="E20">
            <v>221158.41864834551</v>
          </cell>
          <cell r="F20">
            <v>172442.29091795365</v>
          </cell>
          <cell r="G20">
            <v>115</v>
          </cell>
          <cell r="H20">
            <v>-61711.057290940706</v>
          </cell>
          <cell r="I20">
            <v>-2553.7199869983365</v>
          </cell>
          <cell r="J20">
            <v>186626.76498310638</v>
          </cell>
          <cell r="K20">
            <v>0</v>
          </cell>
          <cell r="L20">
            <v>-9805.6800487850178</v>
          </cell>
          <cell r="M20">
            <v>1759.6995498186934</v>
          </cell>
          <cell r="N20">
            <v>66.336028095250526</v>
          </cell>
          <cell r="O20">
            <v>-29.936724228657418</v>
          </cell>
          <cell r="P20">
            <v>0</v>
          </cell>
          <cell r="Q20">
            <v>0</v>
          </cell>
          <cell r="R20">
            <v>0</v>
          </cell>
          <cell r="S20">
            <v>508068.1160763668</v>
          </cell>
          <cell r="T20">
            <v>34436.103825136641</v>
          </cell>
          <cell r="U20">
            <v>933133.82491553191</v>
          </cell>
          <cell r="V20">
            <v>7038.7981992747737</v>
          </cell>
          <cell r="W20">
            <v>0</v>
          </cell>
          <cell r="X20">
            <v>974608.72693994339</v>
          </cell>
          <cell r="Y20">
            <v>33862</v>
          </cell>
          <cell r="Z20">
            <v>0</v>
          </cell>
          <cell r="AA20">
            <v>0</v>
          </cell>
          <cell r="AB20">
            <v>12768.599934991682</v>
          </cell>
          <cell r="AC20">
            <v>46630.599934991682</v>
          </cell>
          <cell r="AD20" t="str">
            <v>N/A</v>
          </cell>
          <cell r="AE20">
            <v>185948</v>
          </cell>
          <cell r="AF20">
            <v>185947</v>
          </cell>
          <cell r="AG20">
            <v>185947</v>
          </cell>
          <cell r="AH20">
            <v>185947</v>
          </cell>
          <cell r="AI20">
            <v>184187</v>
          </cell>
          <cell r="AJ20">
            <v>0</v>
          </cell>
          <cell r="AK20">
            <v>927976</v>
          </cell>
          <cell r="AL20">
            <v>4278442</v>
          </cell>
          <cell r="AM20">
            <v>508068.1160763668</v>
          </cell>
          <cell r="AN20">
            <v>-153883.10382513664</v>
          </cell>
          <cell r="AO20">
            <v>927404.02317981503</v>
          </cell>
          <cell r="AP20">
            <v>0</v>
          </cell>
          <cell r="AQ20">
            <v>574.10382513664081</v>
          </cell>
          <cell r="AR20">
            <v>0</v>
          </cell>
          <cell r="AS20">
            <v>0</v>
          </cell>
          <cell r="AT20">
            <v>5560605.1392561821</v>
          </cell>
          <cell r="AU20">
            <v>1.2904562970872618E-4</v>
          </cell>
          <cell r="AV20">
            <v>0</v>
          </cell>
          <cell r="AW20">
            <v>0</v>
          </cell>
          <cell r="AY20">
            <v>0</v>
          </cell>
          <cell r="AZ20">
            <v>0</v>
          </cell>
          <cell r="BA20">
            <v>0</v>
          </cell>
          <cell r="BB20">
            <v>0</v>
          </cell>
          <cell r="BC20">
            <v>0</v>
          </cell>
          <cell r="BD20">
            <v>0</v>
          </cell>
          <cell r="BE20">
            <v>0</v>
          </cell>
          <cell r="BF20">
            <v>0</v>
          </cell>
          <cell r="BG20">
            <v>0</v>
          </cell>
          <cell r="BH20">
            <v>0</v>
          </cell>
          <cell r="BJ20">
            <v>0</v>
          </cell>
          <cell r="BL20">
            <v>0</v>
          </cell>
          <cell r="BM20">
            <v>0</v>
          </cell>
          <cell r="BN20">
            <v>0</v>
          </cell>
          <cell r="BO20">
            <v>0</v>
          </cell>
          <cell r="BQ20">
            <v>0</v>
          </cell>
          <cell r="BR20">
            <v>0</v>
          </cell>
          <cell r="BS20">
            <v>0</v>
          </cell>
          <cell r="BT20">
            <v>0</v>
          </cell>
          <cell r="CB20">
            <v>0</v>
          </cell>
          <cell r="CC20">
            <v>0</v>
          </cell>
          <cell r="CD20">
            <v>0</v>
          </cell>
          <cell r="CE20">
            <v>0</v>
          </cell>
          <cell r="CF20">
            <v>0</v>
          </cell>
          <cell r="CI20">
            <v>0</v>
          </cell>
          <cell r="CJ20">
            <v>0</v>
          </cell>
          <cell r="CK20">
            <v>0</v>
          </cell>
          <cell r="CV20">
            <v>1.2782000866170282E-4</v>
          </cell>
          <cell r="DG20">
            <v>5560605</v>
          </cell>
          <cell r="DR20">
            <v>2028909.9300000002</v>
          </cell>
          <cell r="EC20">
            <v>2.740685980081925</v>
          </cell>
          <cell r="EN20">
            <v>2.4095909012463064E-2</v>
          </cell>
        </row>
        <row r="21">
          <cell r="B21">
            <v>10400</v>
          </cell>
          <cell r="C21" t="str">
            <v>Department Of Justice</v>
          </cell>
          <cell r="D21">
            <v>2.7120260227884259E-3</v>
          </cell>
          <cell r="E21">
            <v>4692437.3798196847</v>
          </cell>
          <cell r="F21">
            <v>3658801.0382357636</v>
          </cell>
          <cell r="G21">
            <v>-97610</v>
          </cell>
          <cell r="H21">
            <v>-1309356.7667466705</v>
          </cell>
          <cell r="I21">
            <v>-54183.653499700398</v>
          </cell>
          <cell r="J21">
            <v>3959760.6703546713</v>
          </cell>
          <cell r="K21">
            <v>0</v>
          </cell>
          <cell r="L21">
            <v>-208052.39916565636</v>
          </cell>
          <cell r="M21">
            <v>37336.49388201972</v>
          </cell>
          <cell r="N21">
            <v>1407.4872653067373</v>
          </cell>
          <cell r="O21">
            <v>-635.18361479727719</v>
          </cell>
          <cell r="P21">
            <v>0</v>
          </cell>
          <cell r="Q21">
            <v>0</v>
          </cell>
          <cell r="R21">
            <v>0</v>
          </cell>
          <cell r="S21">
            <v>10679905.066530623</v>
          </cell>
          <cell r="T21">
            <v>270493.90999999922</v>
          </cell>
          <cell r="U21">
            <v>19798803.351773355</v>
          </cell>
          <cell r="V21">
            <v>149345.97552807888</v>
          </cell>
          <cell r="W21">
            <v>0</v>
          </cell>
          <cell r="X21">
            <v>20218643.237301435</v>
          </cell>
          <cell r="Y21">
            <v>758542</v>
          </cell>
          <cell r="Z21">
            <v>0</v>
          </cell>
          <cell r="AA21">
            <v>0</v>
          </cell>
          <cell r="AB21">
            <v>270918.26749850198</v>
          </cell>
          <cell r="AC21">
            <v>1029460.267498502</v>
          </cell>
          <cell r="AD21" t="str">
            <v>N/A</v>
          </cell>
          <cell r="AE21">
            <v>3845305</v>
          </cell>
          <cell r="AF21">
            <v>3845304</v>
          </cell>
          <cell r="AG21">
            <v>3845304</v>
          </cell>
          <cell r="AH21">
            <v>3845304</v>
          </cell>
          <cell r="AI21">
            <v>3807967</v>
          </cell>
          <cell r="AJ21">
            <v>0</v>
          </cell>
          <cell r="AK21">
            <v>19189184</v>
          </cell>
          <cell r="AL21">
            <v>90826099</v>
          </cell>
          <cell r="AM21">
            <v>10679905.066530623</v>
          </cell>
          <cell r="AN21">
            <v>-2712836.9099999992</v>
          </cell>
          <cell r="AO21">
            <v>19677231.059802935</v>
          </cell>
          <cell r="AP21">
            <v>0</v>
          </cell>
          <cell r="AQ21">
            <v>-488048.09000000078</v>
          </cell>
          <cell r="AR21">
            <v>0</v>
          </cell>
          <cell r="AS21">
            <v>0</v>
          </cell>
          <cell r="AT21">
            <v>117982350.12633355</v>
          </cell>
          <cell r="AU21">
            <v>2.7394808535894772E-3</v>
          </cell>
          <cell r="AV21">
            <v>0</v>
          </cell>
          <cell r="AW21">
            <v>0</v>
          </cell>
          <cell r="AY21">
            <v>0</v>
          </cell>
          <cell r="AZ21">
            <v>0</v>
          </cell>
          <cell r="BA21">
            <v>0</v>
          </cell>
          <cell r="BB21">
            <v>0</v>
          </cell>
          <cell r="BC21">
            <v>0</v>
          </cell>
          <cell r="BD21">
            <v>0</v>
          </cell>
          <cell r="BE21">
            <v>0</v>
          </cell>
          <cell r="BF21">
            <v>0</v>
          </cell>
          <cell r="BG21">
            <v>0</v>
          </cell>
          <cell r="BH21">
            <v>0</v>
          </cell>
          <cell r="BJ21">
            <v>0</v>
          </cell>
          <cell r="BL21">
            <v>0</v>
          </cell>
          <cell r="BM21">
            <v>0</v>
          </cell>
          <cell r="BN21">
            <v>0</v>
          </cell>
          <cell r="BO21">
            <v>0</v>
          </cell>
          <cell r="BQ21">
            <v>0</v>
          </cell>
          <cell r="BR21">
            <v>0</v>
          </cell>
          <cell r="BS21">
            <v>0</v>
          </cell>
          <cell r="BT21">
            <v>0</v>
          </cell>
          <cell r="CB21">
            <v>0</v>
          </cell>
          <cell r="CC21">
            <v>0</v>
          </cell>
          <cell r="CD21">
            <v>0</v>
          </cell>
          <cell r="CE21">
            <v>0</v>
          </cell>
          <cell r="CF21">
            <v>0</v>
          </cell>
          <cell r="CI21">
            <v>0</v>
          </cell>
          <cell r="CJ21">
            <v>0</v>
          </cell>
          <cell r="CK21">
            <v>0</v>
          </cell>
          <cell r="CV21">
            <v>2.7120260227884259E-3</v>
          </cell>
          <cell r="DG21">
            <v>117982350</v>
          </cell>
          <cell r="DR21">
            <v>46652416.75000006</v>
          </cell>
          <cell r="EC21">
            <v>2.528965447433114</v>
          </cell>
          <cell r="EN21">
            <v>2.4095909012463064E-2</v>
          </cell>
        </row>
        <row r="22">
          <cell r="B22">
            <v>10500</v>
          </cell>
          <cell r="C22" t="str">
            <v>State Auditor</v>
          </cell>
          <cell r="D22">
            <v>6.1190789513673456E-4</v>
          </cell>
          <cell r="E22">
            <v>1058743.3365385518</v>
          </cell>
          <cell r="F22">
            <v>825526.46000388521</v>
          </cell>
          <cell r="G22">
            <v>-115823</v>
          </cell>
          <cell r="H22">
            <v>-295427.01153701288</v>
          </cell>
          <cell r="I22">
            <v>-12225.327148494842</v>
          </cell>
          <cell r="J22">
            <v>893431.25644151645</v>
          </cell>
          <cell r="K22">
            <v>0</v>
          </cell>
          <cell r="L22">
            <v>-46942.361386602483</v>
          </cell>
          <cell r="M22">
            <v>8424.1431281113419</v>
          </cell>
          <cell r="N22">
            <v>317.56795941806251</v>
          </cell>
          <cell r="O22">
            <v>-143.31494811997459</v>
          </cell>
          <cell r="P22">
            <v>0</v>
          </cell>
          <cell r="Q22">
            <v>0</v>
          </cell>
          <cell r="R22">
            <v>0</v>
          </cell>
          <cell r="S22">
            <v>2315881.7490512528</v>
          </cell>
          <cell r="T22">
            <v>47831.930000000051</v>
          </cell>
          <cell r="U22">
            <v>4467156.2822075821</v>
          </cell>
          <cell r="V22">
            <v>33696.572512445367</v>
          </cell>
          <cell r="W22">
            <v>0</v>
          </cell>
          <cell r="X22">
            <v>4548684.7847200269</v>
          </cell>
          <cell r="Y22">
            <v>626945</v>
          </cell>
          <cell r="Z22">
            <v>0</v>
          </cell>
          <cell r="AA22">
            <v>0</v>
          </cell>
          <cell r="AB22">
            <v>61126.635742474202</v>
          </cell>
          <cell r="AC22">
            <v>688071.63574247423</v>
          </cell>
          <cell r="AD22" t="str">
            <v>N/A</v>
          </cell>
          <cell r="AE22">
            <v>773807</v>
          </cell>
          <cell r="AF22">
            <v>773807</v>
          </cell>
          <cell r="AG22">
            <v>773807</v>
          </cell>
          <cell r="AH22">
            <v>773807</v>
          </cell>
          <cell r="AI22">
            <v>765383</v>
          </cell>
          <cell r="AJ22">
            <v>0</v>
          </cell>
          <cell r="AK22">
            <v>3860611</v>
          </cell>
          <cell r="AL22">
            <v>21039830</v>
          </cell>
          <cell r="AM22">
            <v>2315881.7490512528</v>
          </cell>
          <cell r="AN22">
            <v>-596251.93000000005</v>
          </cell>
          <cell r="AO22">
            <v>4439726.2189775538</v>
          </cell>
          <cell r="AP22">
            <v>0</v>
          </cell>
          <cell r="AQ22">
            <v>-579113.06999999995</v>
          </cell>
          <cell r="AR22">
            <v>0</v>
          </cell>
          <cell r="AS22">
            <v>0</v>
          </cell>
          <cell r="AT22">
            <v>26620072.968028806</v>
          </cell>
          <cell r="AU22">
            <v>6.3459966366926637E-4</v>
          </cell>
          <cell r="AV22">
            <v>0</v>
          </cell>
          <cell r="AW22">
            <v>0</v>
          </cell>
          <cell r="AY22">
            <v>0</v>
          </cell>
          <cell r="AZ22">
            <v>0</v>
          </cell>
          <cell r="BA22">
            <v>0</v>
          </cell>
          <cell r="BB22">
            <v>0</v>
          </cell>
          <cell r="BC22">
            <v>0</v>
          </cell>
          <cell r="BD22">
            <v>0</v>
          </cell>
          <cell r="BE22">
            <v>0</v>
          </cell>
          <cell r="BF22">
            <v>0</v>
          </cell>
          <cell r="BG22">
            <v>0</v>
          </cell>
          <cell r="BH22">
            <v>0</v>
          </cell>
          <cell r="BJ22">
            <v>0</v>
          </cell>
          <cell r="BL22">
            <v>0</v>
          </cell>
          <cell r="BM22">
            <v>0</v>
          </cell>
          <cell r="BN22">
            <v>0</v>
          </cell>
          <cell r="BO22">
            <v>0</v>
          </cell>
          <cell r="BQ22">
            <v>0</v>
          </cell>
          <cell r="BR22">
            <v>0</v>
          </cell>
          <cell r="BS22">
            <v>0</v>
          </cell>
          <cell r="BT22">
            <v>0</v>
          </cell>
          <cell r="CB22">
            <v>0</v>
          </cell>
          <cell r="CC22">
            <v>0</v>
          </cell>
          <cell r="CD22">
            <v>0</v>
          </cell>
          <cell r="CE22">
            <v>0</v>
          </cell>
          <cell r="CF22">
            <v>0</v>
          </cell>
          <cell r="CI22">
            <v>0</v>
          </cell>
          <cell r="CJ22">
            <v>0</v>
          </cell>
          <cell r="CK22">
            <v>0</v>
          </cell>
          <cell r="CV22">
            <v>6.1190789513673456E-4</v>
          </cell>
          <cell r="DG22">
            <v>26620073</v>
          </cell>
          <cell r="DR22">
            <v>9868361.1599999983</v>
          </cell>
          <cell r="EC22">
            <v>2.6975171022216626</v>
          </cell>
          <cell r="EN22">
            <v>2.4095909012463064E-2</v>
          </cell>
        </row>
        <row r="23">
          <cell r="B23">
            <v>10700</v>
          </cell>
          <cell r="C23" t="str">
            <v>Department Of Cultural Resources</v>
          </cell>
          <cell r="D23">
            <v>3.7215068930898806E-3</v>
          </cell>
          <cell r="E23">
            <v>6439074.665086248</v>
          </cell>
          <cell r="F23">
            <v>5020694.1857582079</v>
          </cell>
          <cell r="G23">
            <v>11728570</v>
          </cell>
          <cell r="H23">
            <v>-1796730.6331196493</v>
          </cell>
          <cell r="I23">
            <v>-74352.103666248498</v>
          </cell>
          <cell r="J23">
            <v>5433678.1822468303</v>
          </cell>
          <cell r="K23">
            <v>0</v>
          </cell>
          <cell r="L23">
            <v>-285494.47207103024</v>
          </cell>
          <cell r="M23">
            <v>51234.028795521008</v>
          </cell>
          <cell r="N23">
            <v>1931.3876473757862</v>
          </cell>
          <cell r="O23">
            <v>-871.61412943058087</v>
          </cell>
          <cell r="P23">
            <v>0</v>
          </cell>
          <cell r="Q23">
            <v>0</v>
          </cell>
          <cell r="R23">
            <v>0</v>
          </cell>
          <cell r="S23">
            <v>26517733.626547825</v>
          </cell>
          <cell r="T23">
            <v>58642846.25</v>
          </cell>
          <cell r="U23">
            <v>27168390.911234155</v>
          </cell>
          <cell r="V23">
            <v>204936.11518208403</v>
          </cell>
          <cell r="W23">
            <v>0</v>
          </cell>
          <cell r="X23">
            <v>86016173.276416242</v>
          </cell>
          <cell r="Y23">
            <v>0</v>
          </cell>
          <cell r="Z23">
            <v>0</v>
          </cell>
          <cell r="AA23">
            <v>0</v>
          </cell>
          <cell r="AB23">
            <v>371760.51833124249</v>
          </cell>
          <cell r="AC23">
            <v>371760.51833124249</v>
          </cell>
          <cell r="AD23" t="str">
            <v>N/A</v>
          </cell>
          <cell r="AE23">
            <v>17139130</v>
          </cell>
          <cell r="AF23">
            <v>17139130</v>
          </cell>
          <cell r="AG23">
            <v>17139130</v>
          </cell>
          <cell r="AH23">
            <v>17139130</v>
          </cell>
          <cell r="AI23">
            <v>17087896</v>
          </cell>
          <cell r="AJ23">
            <v>0</v>
          </cell>
          <cell r="AK23">
            <v>85644416</v>
          </cell>
          <cell r="AL23">
            <v>53077697</v>
          </cell>
          <cell r="AM23">
            <v>26517733.626547825</v>
          </cell>
          <cell r="AN23">
            <v>-3341643.25</v>
          </cell>
          <cell r="AO23">
            <v>27001566.508084998</v>
          </cell>
          <cell r="AP23">
            <v>0</v>
          </cell>
          <cell r="AQ23">
            <v>58642846.25</v>
          </cell>
          <cell r="AR23">
            <v>0</v>
          </cell>
          <cell r="AS23">
            <v>0</v>
          </cell>
          <cell r="AT23">
            <v>161898200.13463283</v>
          </cell>
          <cell r="AU23">
            <v>1.6009201690367701E-3</v>
          </cell>
          <cell r="AV23">
            <v>0</v>
          </cell>
          <cell r="AW23">
            <v>0</v>
          </cell>
          <cell r="AY23">
            <v>0</v>
          </cell>
          <cell r="AZ23">
            <v>0</v>
          </cell>
          <cell r="BA23">
            <v>0</v>
          </cell>
          <cell r="BB23">
            <v>0</v>
          </cell>
          <cell r="BC23">
            <v>0</v>
          </cell>
          <cell r="BD23">
            <v>0</v>
          </cell>
          <cell r="BE23">
            <v>0</v>
          </cell>
          <cell r="BF23">
            <v>0</v>
          </cell>
          <cell r="BG23">
            <v>0</v>
          </cell>
          <cell r="BH23">
            <v>0</v>
          </cell>
          <cell r="BJ23">
            <v>0</v>
          </cell>
          <cell r="BL23">
            <v>0</v>
          </cell>
          <cell r="BM23">
            <v>0</v>
          </cell>
          <cell r="BN23">
            <v>0</v>
          </cell>
          <cell r="BO23">
            <v>0</v>
          </cell>
          <cell r="BQ23">
            <v>0</v>
          </cell>
          <cell r="BR23">
            <v>0</v>
          </cell>
          <cell r="BS23">
            <v>0</v>
          </cell>
          <cell r="BT23">
            <v>0</v>
          </cell>
          <cell r="CB23">
            <v>0</v>
          </cell>
          <cell r="CC23">
            <v>0</v>
          </cell>
          <cell r="CD23">
            <v>0</v>
          </cell>
          <cell r="CE23">
            <v>0</v>
          </cell>
          <cell r="CF23">
            <v>0</v>
          </cell>
          <cell r="CI23">
            <v>0</v>
          </cell>
          <cell r="CJ23">
            <v>0</v>
          </cell>
          <cell r="CK23">
            <v>0</v>
          </cell>
          <cell r="CV23">
            <v>3.7215068930898806E-3</v>
          </cell>
          <cell r="DG23">
            <v>161898199</v>
          </cell>
          <cell r="DR23">
            <v>66506369.379999906</v>
          </cell>
          <cell r="EC23">
            <v>2.4343262233269156</v>
          </cell>
          <cell r="EN23">
            <v>2.4095909012463064E-2</v>
          </cell>
        </row>
        <row r="24">
          <cell r="B24">
            <v>10800</v>
          </cell>
          <cell r="C24" t="str">
            <v>Administrative Office Of The Courts</v>
          </cell>
          <cell r="D24">
            <v>1.6267906522251418E-2</v>
          </cell>
          <cell r="E24">
            <v>28147271.454990841</v>
          </cell>
          <cell r="F24">
            <v>21947073.063973792</v>
          </cell>
          <cell r="G24">
            <v>-2995686</v>
          </cell>
          <cell r="H24">
            <v>-7854088.9013342299</v>
          </cell>
          <cell r="I24">
            <v>-325017.01781640766</v>
          </cell>
          <cell r="J24">
            <v>23752359.267403234</v>
          </cell>
          <cell r="K24">
            <v>0</v>
          </cell>
          <cell r="L24">
            <v>-1247988.3868802681</v>
          </cell>
          <cell r="M24">
            <v>223960.45880002715</v>
          </cell>
          <cell r="N24">
            <v>8442.7181269180401</v>
          </cell>
          <cell r="O24">
            <v>-3810.1063865765045</v>
          </cell>
          <cell r="P24">
            <v>0</v>
          </cell>
          <cell r="Q24">
            <v>0</v>
          </cell>
          <cell r="R24">
            <v>0</v>
          </cell>
          <cell r="S24">
            <v>61652516.550877318</v>
          </cell>
          <cell r="T24">
            <v>1438207.3900000006</v>
          </cell>
          <cell r="U24">
            <v>118761796.33701618</v>
          </cell>
          <cell r="V24">
            <v>895841.83520010859</v>
          </cell>
          <cell r="W24">
            <v>0</v>
          </cell>
          <cell r="X24">
            <v>121095845.56221628</v>
          </cell>
          <cell r="Y24">
            <v>16416636</v>
          </cell>
          <cell r="Z24">
            <v>0</v>
          </cell>
          <cell r="AA24">
            <v>0</v>
          </cell>
          <cell r="AB24">
            <v>1625085.089082038</v>
          </cell>
          <cell r="AC24">
            <v>18041721.08908204</v>
          </cell>
          <cell r="AD24" t="str">
            <v>N/A</v>
          </cell>
          <cell r="AE24">
            <v>20655617</v>
          </cell>
          <cell r="AF24">
            <v>20655618</v>
          </cell>
          <cell r="AG24">
            <v>20655618</v>
          </cell>
          <cell r="AH24">
            <v>20655618</v>
          </cell>
          <cell r="AI24">
            <v>20431657</v>
          </cell>
          <cell r="AJ24">
            <v>0</v>
          </cell>
          <cell r="AK24">
            <v>103054128</v>
          </cell>
          <cell r="AL24">
            <v>559054158</v>
          </cell>
          <cell r="AM24">
            <v>61652516.550877318</v>
          </cell>
          <cell r="AN24">
            <v>-16051570.390000001</v>
          </cell>
          <cell r="AO24">
            <v>118032553.08313426</v>
          </cell>
          <cell r="AP24">
            <v>0</v>
          </cell>
          <cell r="AQ24">
            <v>-14978428.609999999</v>
          </cell>
          <cell r="AR24">
            <v>0</v>
          </cell>
          <cell r="AS24">
            <v>0</v>
          </cell>
          <cell r="AT24">
            <v>707709228.63401163</v>
          </cell>
          <cell r="AU24">
            <v>1.6862093375012675E-2</v>
          </cell>
          <cell r="AV24">
            <v>0</v>
          </cell>
          <cell r="AW24">
            <v>0</v>
          </cell>
          <cell r="AY24">
            <v>0</v>
          </cell>
          <cell r="AZ24">
            <v>0</v>
          </cell>
          <cell r="BA24">
            <v>0</v>
          </cell>
          <cell r="BB24">
            <v>0</v>
          </cell>
          <cell r="BC24">
            <v>0</v>
          </cell>
          <cell r="BD24">
            <v>0</v>
          </cell>
          <cell r="BE24">
            <v>0</v>
          </cell>
          <cell r="BF24">
            <v>0</v>
          </cell>
          <cell r="BG24">
            <v>0</v>
          </cell>
          <cell r="BH24">
            <v>0</v>
          </cell>
          <cell r="BJ24">
            <v>0</v>
          </cell>
          <cell r="BL24">
            <v>0</v>
          </cell>
          <cell r="BM24">
            <v>0</v>
          </cell>
          <cell r="BN24">
            <v>0</v>
          </cell>
          <cell r="BO24">
            <v>0</v>
          </cell>
          <cell r="BQ24">
            <v>0</v>
          </cell>
          <cell r="BR24">
            <v>0</v>
          </cell>
          <cell r="BS24">
            <v>0</v>
          </cell>
          <cell r="BT24">
            <v>0</v>
          </cell>
          <cell r="CB24">
            <v>0</v>
          </cell>
          <cell r="CC24">
            <v>0</v>
          </cell>
          <cell r="CD24">
            <v>0</v>
          </cell>
          <cell r="CE24">
            <v>0</v>
          </cell>
          <cell r="CF24">
            <v>0</v>
          </cell>
          <cell r="CI24">
            <v>0</v>
          </cell>
          <cell r="CJ24">
            <v>0</v>
          </cell>
          <cell r="CK24">
            <v>0</v>
          </cell>
          <cell r="CV24">
            <v>1.6267906522251418E-2</v>
          </cell>
          <cell r="DG24">
            <v>707709228</v>
          </cell>
          <cell r="DR24">
            <v>276869699.74999952</v>
          </cell>
          <cell r="EC24">
            <v>2.5561093490512996</v>
          </cell>
          <cell r="EN24">
            <v>2.4095909012463064E-2</v>
          </cell>
        </row>
        <row r="25">
          <cell r="B25">
            <v>10850</v>
          </cell>
          <cell r="C25" t="str">
            <v>Office Of Administrative Hearing</v>
          </cell>
          <cell r="D25">
            <v>1.1583666001428394E-4</v>
          </cell>
          <cell r="E25">
            <v>200424.43134289008</v>
          </cell>
          <cell r="F25">
            <v>156275.52551662558</v>
          </cell>
          <cell r="G25">
            <v>78746</v>
          </cell>
          <cell r="H25">
            <v>-55925.538085763619</v>
          </cell>
          <cell r="I25">
            <v>-2314.3042861820682</v>
          </cell>
          <cell r="J25">
            <v>169130.18040962607</v>
          </cell>
          <cell r="K25">
            <v>0</v>
          </cell>
          <cell r="L25">
            <v>-8886.3804494505603</v>
          </cell>
          <cell r="M25">
            <v>1594.7246492458576</v>
          </cell>
          <cell r="N25">
            <v>60.116909814213081</v>
          </cell>
          <cell r="O25">
            <v>-27.130104141945441</v>
          </cell>
          <cell r="P25">
            <v>0</v>
          </cell>
          <cell r="Q25">
            <v>0</v>
          </cell>
          <cell r="R25">
            <v>0</v>
          </cell>
          <cell r="S25">
            <v>539077.62590266357</v>
          </cell>
          <cell r="T25">
            <v>393724.12</v>
          </cell>
          <cell r="U25">
            <v>845650.9020481304</v>
          </cell>
          <cell r="V25">
            <v>6378.8985969834303</v>
          </cell>
          <cell r="W25">
            <v>0</v>
          </cell>
          <cell r="X25">
            <v>1245753.9206451138</v>
          </cell>
          <cell r="Y25">
            <v>0</v>
          </cell>
          <cell r="Z25">
            <v>0</v>
          </cell>
          <cell r="AA25">
            <v>0</v>
          </cell>
          <cell r="AB25">
            <v>11571.521430910341</v>
          </cell>
          <cell r="AC25">
            <v>11571.521430910341</v>
          </cell>
          <cell r="AD25" t="str">
            <v>N/A</v>
          </cell>
          <cell r="AE25">
            <v>247155</v>
          </cell>
          <cell r="AF25">
            <v>247157</v>
          </cell>
          <cell r="AG25">
            <v>247157</v>
          </cell>
          <cell r="AH25">
            <v>247157</v>
          </cell>
          <cell r="AI25">
            <v>245562</v>
          </cell>
          <cell r="AJ25">
            <v>0</v>
          </cell>
          <cell r="AK25">
            <v>1234188</v>
          </cell>
          <cell r="AL25">
            <v>3430193</v>
          </cell>
          <cell r="AM25">
            <v>539077.62590266357</v>
          </cell>
          <cell r="AN25">
            <v>-164164.12</v>
          </cell>
          <cell r="AO25">
            <v>840458.27921420347</v>
          </cell>
          <cell r="AP25">
            <v>0</v>
          </cell>
          <cell r="AQ25">
            <v>393724.12</v>
          </cell>
          <cell r="AR25">
            <v>0</v>
          </cell>
          <cell r="AS25">
            <v>0</v>
          </cell>
          <cell r="AT25">
            <v>5039288.9051168673</v>
          </cell>
          <cell r="AU25">
            <v>1.0346087009042805E-4</v>
          </cell>
          <cell r="AV25">
            <v>0</v>
          </cell>
          <cell r="AW25">
            <v>0</v>
          </cell>
          <cell r="AY25">
            <v>0</v>
          </cell>
          <cell r="AZ25">
            <v>0</v>
          </cell>
          <cell r="BA25">
            <v>0</v>
          </cell>
          <cell r="BB25">
            <v>0</v>
          </cell>
          <cell r="BC25">
            <v>0</v>
          </cell>
          <cell r="BD25">
            <v>0</v>
          </cell>
          <cell r="BE25">
            <v>0</v>
          </cell>
          <cell r="BF25">
            <v>0</v>
          </cell>
          <cell r="BG25">
            <v>0</v>
          </cell>
          <cell r="BH25">
            <v>0</v>
          </cell>
          <cell r="BJ25">
            <v>0</v>
          </cell>
          <cell r="BL25">
            <v>0</v>
          </cell>
          <cell r="BM25">
            <v>0</v>
          </cell>
          <cell r="BN25">
            <v>0</v>
          </cell>
          <cell r="BO25">
            <v>0</v>
          </cell>
          <cell r="BQ25">
            <v>0</v>
          </cell>
          <cell r="BR25">
            <v>0</v>
          </cell>
          <cell r="BS25">
            <v>0</v>
          </cell>
          <cell r="BT25">
            <v>0</v>
          </cell>
          <cell r="CB25">
            <v>0</v>
          </cell>
          <cell r="CC25">
            <v>0</v>
          </cell>
          <cell r="CD25">
            <v>0</v>
          </cell>
          <cell r="CE25">
            <v>0</v>
          </cell>
          <cell r="CF25">
            <v>0</v>
          </cell>
          <cell r="CI25">
            <v>0</v>
          </cell>
          <cell r="CJ25">
            <v>0</v>
          </cell>
          <cell r="CK25">
            <v>0</v>
          </cell>
          <cell r="CV25">
            <v>1.1583666001428394E-4</v>
          </cell>
          <cell r="DG25">
            <v>5039288</v>
          </cell>
          <cell r="DR25">
            <v>2828498.3000000003</v>
          </cell>
          <cell r="EC25">
            <v>1.7816125256288822</v>
          </cell>
          <cell r="EN25">
            <v>2.4095909012463064E-2</v>
          </cell>
        </row>
        <row r="26">
          <cell r="B26">
            <v>10900</v>
          </cell>
          <cell r="C26" t="str">
            <v>Department Of Administration</v>
          </cell>
          <cell r="D26">
            <v>1.5663365588164822E-3</v>
          </cell>
          <cell r="E26">
            <v>2710127.4678815971</v>
          </cell>
          <cell r="F26">
            <v>2113148.5389406481</v>
          </cell>
          <cell r="G26">
            <v>-624379</v>
          </cell>
          <cell r="H26">
            <v>-756221.86330660153</v>
          </cell>
          <cell r="I26">
            <v>-31293.887541523174</v>
          </cell>
          <cell r="J26">
            <v>2286968.4324647966</v>
          </cell>
          <cell r="K26">
            <v>0</v>
          </cell>
          <cell r="L26">
            <v>-120161.1180071152</v>
          </cell>
          <cell r="M26">
            <v>21563.773671060288</v>
          </cell>
          <cell r="N26">
            <v>812.89734729457791</v>
          </cell>
          <cell r="O26">
            <v>-366.85168544040829</v>
          </cell>
          <cell r="P26">
            <v>0</v>
          </cell>
          <cell r="Q26">
            <v>0</v>
          </cell>
          <cell r="R26">
            <v>0</v>
          </cell>
          <cell r="S26">
            <v>5600198.3897647159</v>
          </cell>
          <cell r="T26">
            <v>382617.84999999963</v>
          </cell>
          <cell r="U26">
            <v>11434842.162323983</v>
          </cell>
          <cell r="V26">
            <v>86255.09468424115</v>
          </cell>
          <cell r="W26">
            <v>0</v>
          </cell>
          <cell r="X26">
            <v>11903715.107008224</v>
          </cell>
          <cell r="Y26">
            <v>3504511</v>
          </cell>
          <cell r="Z26">
            <v>0</v>
          </cell>
          <cell r="AA26">
            <v>0</v>
          </cell>
          <cell r="AB26">
            <v>156469.43770761587</v>
          </cell>
          <cell r="AC26">
            <v>3660980.437707616</v>
          </cell>
          <cell r="AD26" t="str">
            <v>N/A</v>
          </cell>
          <cell r="AE26">
            <v>1652860</v>
          </cell>
          <cell r="AF26">
            <v>1652859</v>
          </cell>
          <cell r="AG26">
            <v>1652859</v>
          </cell>
          <cell r="AH26">
            <v>1652859</v>
          </cell>
          <cell r="AI26">
            <v>1631296</v>
          </cell>
          <cell r="AJ26">
            <v>0</v>
          </cell>
          <cell r="AK26">
            <v>8242733</v>
          </cell>
          <cell r="AL26">
            <v>56136508</v>
          </cell>
          <cell r="AM26">
            <v>5600198.3897647159</v>
          </cell>
          <cell r="AN26">
            <v>-1838476.8499999996</v>
          </cell>
          <cell r="AO26">
            <v>11364627.819300609</v>
          </cell>
          <cell r="AP26">
            <v>0</v>
          </cell>
          <cell r="AQ26">
            <v>-3121893.1500000004</v>
          </cell>
          <cell r="AR26">
            <v>0</v>
          </cell>
          <cell r="AS26">
            <v>0</v>
          </cell>
          <cell r="AT26">
            <v>68140964.209065318</v>
          </cell>
          <cell r="AU26">
            <v>1.6931795090103117E-3</v>
          </cell>
          <cell r="AV26">
            <v>0</v>
          </cell>
          <cell r="AW26">
            <v>0</v>
          </cell>
          <cell r="AY26">
            <v>0</v>
          </cell>
          <cell r="AZ26">
            <v>0</v>
          </cell>
          <cell r="BA26">
            <v>0</v>
          </cell>
          <cell r="BB26">
            <v>0</v>
          </cell>
          <cell r="BC26">
            <v>0</v>
          </cell>
          <cell r="BD26">
            <v>0</v>
          </cell>
          <cell r="BE26">
            <v>0</v>
          </cell>
          <cell r="BF26">
            <v>0</v>
          </cell>
          <cell r="BG26">
            <v>0</v>
          </cell>
          <cell r="BH26">
            <v>0</v>
          </cell>
          <cell r="BJ26">
            <v>0</v>
          </cell>
          <cell r="BL26">
            <v>0</v>
          </cell>
          <cell r="BM26">
            <v>0</v>
          </cell>
          <cell r="BN26">
            <v>0</v>
          </cell>
          <cell r="BO26">
            <v>0</v>
          </cell>
          <cell r="BQ26">
            <v>0</v>
          </cell>
          <cell r="BR26">
            <v>0</v>
          </cell>
          <cell r="BS26">
            <v>0</v>
          </cell>
          <cell r="BT26">
            <v>0</v>
          </cell>
          <cell r="CB26">
            <v>0</v>
          </cell>
          <cell r="CC26">
            <v>0</v>
          </cell>
          <cell r="CD26">
            <v>0</v>
          </cell>
          <cell r="CE26">
            <v>0</v>
          </cell>
          <cell r="CF26">
            <v>0</v>
          </cell>
          <cell r="CI26">
            <v>0</v>
          </cell>
          <cell r="CJ26">
            <v>0</v>
          </cell>
          <cell r="CK26">
            <v>0</v>
          </cell>
          <cell r="CV26">
            <v>1.5663365588164822E-3</v>
          </cell>
          <cell r="DG26">
            <v>68140964</v>
          </cell>
          <cell r="DR26">
            <v>32080362.910000026</v>
          </cell>
          <cell r="EC26">
            <v>2.1240708588978974</v>
          </cell>
          <cell r="EN26">
            <v>2.4095909012463064E-2</v>
          </cell>
        </row>
        <row r="27">
          <cell r="B27">
            <v>10910</v>
          </cell>
          <cell r="C27" t="str">
            <v>Office Of State Budget &amp; Management</v>
          </cell>
          <cell r="D27">
            <v>2.358673838756909E-4</v>
          </cell>
          <cell r="E27">
            <v>408105.57106697618</v>
          </cell>
          <cell r="F27">
            <v>318209.27297851967</v>
          </cell>
          <cell r="G27">
            <v>-167516</v>
          </cell>
          <cell r="H27">
            <v>-113875.95566466422</v>
          </cell>
          <cell r="I27">
            <v>-4712.4019063287133</v>
          </cell>
          <cell r="J27">
            <v>344384.00746985426</v>
          </cell>
          <cell r="K27">
            <v>0</v>
          </cell>
          <cell r="L27">
            <v>-18094.507459706878</v>
          </cell>
          <cell r="M27">
            <v>3247.1890243841331</v>
          </cell>
          <cell r="N27">
            <v>122.41045488380607</v>
          </cell>
          <cell r="O27">
            <v>-55.242499977525569</v>
          </cell>
          <cell r="P27">
            <v>0</v>
          </cell>
          <cell r="Q27">
            <v>0</v>
          </cell>
          <cell r="R27">
            <v>0</v>
          </cell>
          <cell r="S27">
            <v>769814.34346394066</v>
          </cell>
          <cell r="T27">
            <v>17720.609999999986</v>
          </cell>
          <cell r="U27">
            <v>1721920.0373492714</v>
          </cell>
          <cell r="V27">
            <v>12988.756097536532</v>
          </cell>
          <cell r="W27">
            <v>0</v>
          </cell>
          <cell r="X27">
            <v>1752629.403446808</v>
          </cell>
          <cell r="Y27">
            <v>855300</v>
          </cell>
          <cell r="Z27">
            <v>0</v>
          </cell>
          <cell r="AA27">
            <v>0</v>
          </cell>
          <cell r="AB27">
            <v>23562.009531643565</v>
          </cell>
          <cell r="AC27">
            <v>878862.00953164359</v>
          </cell>
          <cell r="AD27" t="str">
            <v>N/A</v>
          </cell>
          <cell r="AE27">
            <v>175403</v>
          </cell>
          <cell r="AF27">
            <v>175403</v>
          </cell>
          <cell r="AG27">
            <v>175403</v>
          </cell>
          <cell r="AH27">
            <v>175403</v>
          </cell>
          <cell r="AI27">
            <v>172156</v>
          </cell>
          <cell r="AJ27">
            <v>0</v>
          </cell>
          <cell r="AK27">
            <v>873768</v>
          </cell>
          <cell r="AL27">
            <v>8846424</v>
          </cell>
          <cell r="AM27">
            <v>769814.34346394066</v>
          </cell>
          <cell r="AN27">
            <v>-228972.61</v>
          </cell>
          <cell r="AO27">
            <v>1711346.7839151644</v>
          </cell>
          <cell r="AP27">
            <v>0</v>
          </cell>
          <cell r="AQ27">
            <v>-837579.39</v>
          </cell>
          <cell r="AR27">
            <v>0</v>
          </cell>
          <cell r="AS27">
            <v>0</v>
          </cell>
          <cell r="AT27">
            <v>10261033.127379104</v>
          </cell>
          <cell r="AU27">
            <v>2.6682429284122477E-4</v>
          </cell>
          <cell r="AV27">
            <v>0</v>
          </cell>
          <cell r="AW27">
            <v>0</v>
          </cell>
          <cell r="AY27">
            <v>0</v>
          </cell>
          <cell r="AZ27">
            <v>0</v>
          </cell>
          <cell r="BA27">
            <v>0</v>
          </cell>
          <cell r="BB27">
            <v>0</v>
          </cell>
          <cell r="BC27">
            <v>0</v>
          </cell>
          <cell r="BD27">
            <v>0</v>
          </cell>
          <cell r="BE27">
            <v>0</v>
          </cell>
          <cell r="BF27">
            <v>0</v>
          </cell>
          <cell r="BG27">
            <v>0</v>
          </cell>
          <cell r="BH27">
            <v>0</v>
          </cell>
          <cell r="BJ27">
            <v>0</v>
          </cell>
          <cell r="BL27">
            <v>0</v>
          </cell>
          <cell r="BM27">
            <v>0</v>
          </cell>
          <cell r="BN27">
            <v>0</v>
          </cell>
          <cell r="BO27">
            <v>0</v>
          </cell>
          <cell r="BQ27">
            <v>0</v>
          </cell>
          <cell r="BR27">
            <v>0</v>
          </cell>
          <cell r="BS27">
            <v>0</v>
          </cell>
          <cell r="BT27">
            <v>0</v>
          </cell>
          <cell r="CB27">
            <v>0</v>
          </cell>
          <cell r="CC27">
            <v>0</v>
          </cell>
          <cell r="CD27">
            <v>0</v>
          </cell>
          <cell r="CE27">
            <v>0</v>
          </cell>
          <cell r="CF27">
            <v>0</v>
          </cell>
          <cell r="CI27">
            <v>0</v>
          </cell>
          <cell r="CJ27">
            <v>0</v>
          </cell>
          <cell r="CK27">
            <v>0</v>
          </cell>
          <cell r="CV27">
            <v>2.358673838756909E-4</v>
          </cell>
          <cell r="DG27">
            <v>10261033</v>
          </cell>
          <cell r="DR27">
            <v>3813313.13</v>
          </cell>
          <cell r="EC27">
            <v>2.6908445884694498</v>
          </cell>
          <cell r="EN27">
            <v>2.4095909012463064E-2</v>
          </cell>
        </row>
        <row r="28">
          <cell r="B28">
            <v>10930</v>
          </cell>
          <cell r="C28" t="str">
            <v>Information Technology Services</v>
          </cell>
          <cell r="D28">
            <v>2.0859751474145644E-3</v>
          </cell>
          <cell r="E28">
            <v>3609223.3897663439</v>
          </cell>
          <cell r="F28">
            <v>2814194.2484929538</v>
          </cell>
          <cell r="G28">
            <v>-731220</v>
          </cell>
          <cell r="H28">
            <v>-1007101.5733560016</v>
          </cell>
          <cell r="I28">
            <v>-41675.763302701438</v>
          </cell>
          <cell r="J28">
            <v>3045679.6058235564</v>
          </cell>
          <cell r="K28">
            <v>0</v>
          </cell>
          <cell r="L28">
            <v>-160025.0625815588</v>
          </cell>
          <cell r="M28">
            <v>28717.644180055486</v>
          </cell>
          <cell r="N28">
            <v>1082.5793820052106</v>
          </cell>
          <cell r="O28">
            <v>-488.55623927596514</v>
          </cell>
          <cell r="P28">
            <v>0</v>
          </cell>
          <cell r="Q28">
            <v>0</v>
          </cell>
          <cell r="R28">
            <v>0</v>
          </cell>
          <cell r="S28">
            <v>7558386.512165376</v>
          </cell>
          <cell r="T28">
            <v>415078.24999999953</v>
          </cell>
          <cell r="U28">
            <v>15228398.029117782</v>
          </cell>
          <cell r="V28">
            <v>114870.57672022194</v>
          </cell>
          <cell r="W28">
            <v>0</v>
          </cell>
          <cell r="X28">
            <v>15758346.855838004</v>
          </cell>
          <cell r="Y28">
            <v>4071180</v>
          </cell>
          <cell r="Z28">
            <v>0</v>
          </cell>
          <cell r="AA28">
            <v>0</v>
          </cell>
          <cell r="AB28">
            <v>208378.81651350719</v>
          </cell>
          <cell r="AC28">
            <v>4279558.8165135076</v>
          </cell>
          <cell r="AD28" t="str">
            <v>N/A</v>
          </cell>
          <cell r="AE28">
            <v>2301501</v>
          </cell>
          <cell r="AF28">
            <v>2301501</v>
          </cell>
          <cell r="AG28">
            <v>2301501</v>
          </cell>
          <cell r="AH28">
            <v>2301501</v>
          </cell>
          <cell r="AI28">
            <v>2272784</v>
          </cell>
          <cell r="AJ28">
            <v>0</v>
          </cell>
          <cell r="AK28">
            <v>11478788</v>
          </cell>
          <cell r="AL28">
            <v>74044865</v>
          </cell>
          <cell r="AM28">
            <v>7558386.512165376</v>
          </cell>
          <cell r="AN28">
            <v>-2335030.2499999995</v>
          </cell>
          <cell r="AO28">
            <v>15134889.789324498</v>
          </cell>
          <cell r="AP28">
            <v>0</v>
          </cell>
          <cell r="AQ28">
            <v>-3656101.7500000005</v>
          </cell>
          <cell r="AR28">
            <v>0</v>
          </cell>
          <cell r="AS28">
            <v>0</v>
          </cell>
          <cell r="AT28">
            <v>90747009.301489875</v>
          </cell>
          <cell r="AU28">
            <v>2.2333282165043068E-3</v>
          </cell>
          <cell r="AV28">
            <v>0</v>
          </cell>
          <cell r="AW28">
            <v>0</v>
          </cell>
          <cell r="AY28">
            <v>0</v>
          </cell>
          <cell r="AZ28">
            <v>0</v>
          </cell>
          <cell r="BA28">
            <v>0</v>
          </cell>
          <cell r="BB28">
            <v>0</v>
          </cell>
          <cell r="BC28">
            <v>0</v>
          </cell>
          <cell r="BD28">
            <v>0</v>
          </cell>
          <cell r="BE28">
            <v>0</v>
          </cell>
          <cell r="BF28">
            <v>0</v>
          </cell>
          <cell r="BG28">
            <v>0</v>
          </cell>
          <cell r="BH28">
            <v>0</v>
          </cell>
          <cell r="BJ28">
            <v>0</v>
          </cell>
          <cell r="BL28">
            <v>0</v>
          </cell>
          <cell r="BM28">
            <v>0</v>
          </cell>
          <cell r="BN28">
            <v>0</v>
          </cell>
          <cell r="BO28">
            <v>0</v>
          </cell>
          <cell r="BQ28">
            <v>0</v>
          </cell>
          <cell r="BR28">
            <v>0</v>
          </cell>
          <cell r="BS28">
            <v>0</v>
          </cell>
          <cell r="BT28">
            <v>0</v>
          </cell>
          <cell r="CB28">
            <v>0</v>
          </cell>
          <cell r="CC28">
            <v>0</v>
          </cell>
          <cell r="CD28">
            <v>0</v>
          </cell>
          <cell r="CE28">
            <v>0</v>
          </cell>
          <cell r="CF28">
            <v>0</v>
          </cell>
          <cell r="CI28">
            <v>0</v>
          </cell>
          <cell r="CJ28">
            <v>0</v>
          </cell>
          <cell r="CK28">
            <v>0</v>
          </cell>
          <cell r="CV28">
            <v>2.0859751474145644E-3</v>
          </cell>
          <cell r="DG28">
            <v>90747009</v>
          </cell>
          <cell r="DR28">
            <v>40792819.800000012</v>
          </cell>
          <cell r="EC28">
            <v>2.2245828909331729</v>
          </cell>
          <cell r="EN28">
            <v>2.4095909012463064E-2</v>
          </cell>
        </row>
        <row r="29">
          <cell r="B29">
            <v>10940</v>
          </cell>
          <cell r="C29" t="str">
            <v>Office Of State Controller</v>
          </cell>
          <cell r="D29">
            <v>5.7249093433715641E-4</v>
          </cell>
          <cell r="E29">
            <v>990542.80354194902</v>
          </cell>
          <cell r="F29">
            <v>772348.94036146172</v>
          </cell>
          <cell r="G29">
            <v>-178355</v>
          </cell>
          <cell r="H29">
            <v>-276396.63944108027</v>
          </cell>
          <cell r="I29">
            <v>-11437.814444697222</v>
          </cell>
          <cell r="J29">
            <v>835879.54793740599</v>
          </cell>
          <cell r="K29">
            <v>0</v>
          </cell>
          <cell r="L29">
            <v>-43918.499080982328</v>
          </cell>
          <cell r="M29">
            <v>7881.4893691226616</v>
          </cell>
          <cell r="N29">
            <v>297.11134510229743</v>
          </cell>
          <cell r="O29">
            <v>-134.08310173110542</v>
          </cell>
          <cell r="P29">
            <v>0</v>
          </cell>
          <cell r="Q29">
            <v>0</v>
          </cell>
          <cell r="R29">
            <v>0</v>
          </cell>
          <cell r="S29">
            <v>2096707.8564865508</v>
          </cell>
          <cell r="T29">
            <v>114363.92999999993</v>
          </cell>
          <cell r="U29">
            <v>4179397.7396870302</v>
          </cell>
          <cell r="V29">
            <v>31525.957476490647</v>
          </cell>
          <cell r="W29">
            <v>0</v>
          </cell>
          <cell r="X29">
            <v>4325287.627163521</v>
          </cell>
          <cell r="Y29">
            <v>1006140</v>
          </cell>
          <cell r="Z29">
            <v>0</v>
          </cell>
          <cell r="AA29">
            <v>0</v>
          </cell>
          <cell r="AB29">
            <v>57189.07222348611</v>
          </cell>
          <cell r="AC29">
            <v>1063329.0722234861</v>
          </cell>
          <cell r="AD29" t="str">
            <v>N/A</v>
          </cell>
          <cell r="AE29">
            <v>653968</v>
          </cell>
          <cell r="AF29">
            <v>653968</v>
          </cell>
          <cell r="AG29">
            <v>653968</v>
          </cell>
          <cell r="AH29">
            <v>653968</v>
          </cell>
          <cell r="AI29">
            <v>646087</v>
          </cell>
          <cell r="AJ29">
            <v>0</v>
          </cell>
          <cell r="AK29">
            <v>3261959</v>
          </cell>
          <cell r="AL29">
            <v>20188015</v>
          </cell>
          <cell r="AM29">
            <v>2096707.8564865508</v>
          </cell>
          <cell r="AN29">
            <v>-641379.92999999993</v>
          </cell>
          <cell r="AO29">
            <v>4153734.6249400349</v>
          </cell>
          <cell r="AP29">
            <v>0</v>
          </cell>
          <cell r="AQ29">
            <v>-891776.07000000007</v>
          </cell>
          <cell r="AR29">
            <v>0</v>
          </cell>
          <cell r="AS29">
            <v>0</v>
          </cell>
          <cell r="AT29">
            <v>24905301.481426585</v>
          </cell>
          <cell r="AU29">
            <v>6.0890737174538188E-4</v>
          </cell>
          <cell r="AV29">
            <v>0</v>
          </cell>
          <cell r="AW29">
            <v>0</v>
          </cell>
          <cell r="AY29">
            <v>0</v>
          </cell>
          <cell r="AZ29">
            <v>0</v>
          </cell>
          <cell r="BA29">
            <v>0</v>
          </cell>
          <cell r="BB29">
            <v>0</v>
          </cell>
          <cell r="BC29">
            <v>0</v>
          </cell>
          <cell r="BD29">
            <v>0</v>
          </cell>
          <cell r="BE29">
            <v>0</v>
          </cell>
          <cell r="BF29">
            <v>0</v>
          </cell>
          <cell r="BG29">
            <v>0</v>
          </cell>
          <cell r="BH29">
            <v>0</v>
          </cell>
          <cell r="BJ29">
            <v>0</v>
          </cell>
          <cell r="BL29">
            <v>0</v>
          </cell>
          <cell r="BM29">
            <v>0</v>
          </cell>
          <cell r="BN29">
            <v>0</v>
          </cell>
          <cell r="BO29">
            <v>0</v>
          </cell>
          <cell r="BQ29">
            <v>0</v>
          </cell>
          <cell r="BR29">
            <v>0</v>
          </cell>
          <cell r="BS29">
            <v>0</v>
          </cell>
          <cell r="BT29">
            <v>0</v>
          </cell>
          <cell r="CB29">
            <v>0</v>
          </cell>
          <cell r="CC29">
            <v>0</v>
          </cell>
          <cell r="CD29">
            <v>0</v>
          </cell>
          <cell r="CE29">
            <v>0</v>
          </cell>
          <cell r="CF29">
            <v>0</v>
          </cell>
          <cell r="CI29">
            <v>0</v>
          </cell>
          <cell r="CJ29">
            <v>0</v>
          </cell>
          <cell r="CK29">
            <v>0</v>
          </cell>
          <cell r="CV29">
            <v>5.7249093433715641E-4</v>
          </cell>
          <cell r="DG29">
            <v>24905302</v>
          </cell>
          <cell r="DR29">
            <v>10915232.039999992</v>
          </cell>
          <cell r="EC29">
            <v>2.2817015624342165</v>
          </cell>
          <cell r="EN29">
            <v>2.4095909012463064E-2</v>
          </cell>
        </row>
        <row r="30">
          <cell r="B30">
            <v>10950</v>
          </cell>
          <cell r="C30" t="str">
            <v>N.C. School Of Science &amp; Mathematics</v>
          </cell>
          <cell r="D30">
            <v>7.5022903727045792E-4</v>
          </cell>
          <cell r="E30">
            <v>1298071.1646322836</v>
          </cell>
          <cell r="F30">
            <v>1012135.8561513739</v>
          </cell>
          <cell r="G30">
            <v>51543</v>
          </cell>
          <cell r="H30">
            <v>-362207.9796822613</v>
          </cell>
          <cell r="I30">
            <v>-14988.84961254207</v>
          </cell>
          <cell r="J30">
            <v>1095390.4610720486</v>
          </cell>
          <cell r="K30">
            <v>0</v>
          </cell>
          <cell r="L30">
            <v>-57553.633267639285</v>
          </cell>
          <cell r="M30">
            <v>10328.41190489831</v>
          </cell>
          <cell r="N30">
            <v>389.35386576262226</v>
          </cell>
          <cell r="O30">
            <v>-175.71114281911395</v>
          </cell>
          <cell r="P30">
            <v>0</v>
          </cell>
          <cell r="Q30">
            <v>0</v>
          </cell>
          <cell r="R30">
            <v>0</v>
          </cell>
          <cell r="S30">
            <v>3032932.0739211058</v>
          </cell>
          <cell r="T30">
            <v>257709.79000000004</v>
          </cell>
          <cell r="U30">
            <v>5476952.3053602437</v>
          </cell>
          <cell r="V30">
            <v>41313.647619593241</v>
          </cell>
          <cell r="W30">
            <v>0</v>
          </cell>
          <cell r="X30">
            <v>5775975.7429798367</v>
          </cell>
          <cell r="Y30">
            <v>0</v>
          </cell>
          <cell r="Z30">
            <v>0</v>
          </cell>
          <cell r="AA30">
            <v>0</v>
          </cell>
          <cell r="AB30">
            <v>74944.24806271035</v>
          </cell>
          <cell r="AC30">
            <v>74944.24806271035</v>
          </cell>
          <cell r="AD30" t="str">
            <v>N/A</v>
          </cell>
          <cell r="AE30">
            <v>1142272</v>
          </cell>
          <cell r="AF30">
            <v>1142272</v>
          </cell>
          <cell r="AG30">
            <v>1142272</v>
          </cell>
          <cell r="AH30">
            <v>1142272</v>
          </cell>
          <cell r="AI30">
            <v>1131944</v>
          </cell>
          <cell r="AJ30">
            <v>0</v>
          </cell>
          <cell r="AK30">
            <v>5701032</v>
          </cell>
          <cell r="AL30">
            <v>24597448</v>
          </cell>
          <cell r="AM30">
            <v>3032932.0739211058</v>
          </cell>
          <cell r="AN30">
            <v>-693898.79</v>
          </cell>
          <cell r="AO30">
            <v>5443321.7049171263</v>
          </cell>
          <cell r="AP30">
            <v>0</v>
          </cell>
          <cell r="AQ30">
            <v>257709.79000000004</v>
          </cell>
          <cell r="AR30">
            <v>0</v>
          </cell>
          <cell r="AS30">
            <v>0</v>
          </cell>
          <cell r="AT30">
            <v>32637512.778838232</v>
          </cell>
          <cell r="AU30">
            <v>7.4190389295996696E-4</v>
          </cell>
          <cell r="AV30">
            <v>0</v>
          </cell>
          <cell r="AW30">
            <v>0</v>
          </cell>
          <cell r="AY30">
            <v>0</v>
          </cell>
          <cell r="AZ30">
            <v>0</v>
          </cell>
          <cell r="BA30">
            <v>0</v>
          </cell>
          <cell r="BB30">
            <v>0</v>
          </cell>
          <cell r="BC30">
            <v>0</v>
          </cell>
          <cell r="BD30">
            <v>0</v>
          </cell>
          <cell r="BE30">
            <v>0</v>
          </cell>
          <cell r="BF30">
            <v>0</v>
          </cell>
          <cell r="BG30">
            <v>0</v>
          </cell>
          <cell r="BH30">
            <v>0</v>
          </cell>
          <cell r="BJ30">
            <v>0</v>
          </cell>
          <cell r="BL30">
            <v>0</v>
          </cell>
          <cell r="BM30">
            <v>0</v>
          </cell>
          <cell r="BN30">
            <v>0</v>
          </cell>
          <cell r="BO30">
            <v>0</v>
          </cell>
          <cell r="BQ30">
            <v>0</v>
          </cell>
          <cell r="BR30">
            <v>0</v>
          </cell>
          <cell r="BS30">
            <v>0</v>
          </cell>
          <cell r="BT30">
            <v>0</v>
          </cell>
          <cell r="CB30">
            <v>0</v>
          </cell>
          <cell r="CC30">
            <v>0</v>
          </cell>
          <cell r="CD30">
            <v>0</v>
          </cell>
          <cell r="CE30">
            <v>0</v>
          </cell>
          <cell r="CF30">
            <v>0</v>
          </cell>
          <cell r="CI30">
            <v>0</v>
          </cell>
          <cell r="CJ30">
            <v>0</v>
          </cell>
          <cell r="CK30">
            <v>0</v>
          </cell>
          <cell r="CV30">
            <v>7.5022903727045792E-4</v>
          </cell>
          <cell r="DG30">
            <v>32637513</v>
          </cell>
          <cell r="DR30">
            <v>12169359.4</v>
          </cell>
          <cell r="EC30">
            <v>2.6819417462516557</v>
          </cell>
          <cell r="EN30">
            <v>2.4095909012463064E-2</v>
          </cell>
        </row>
        <row r="31">
          <cell r="B31">
            <v>11300</v>
          </cell>
          <cell r="C31" t="str">
            <v>Environment And Natural Resources</v>
          </cell>
          <cell r="D31">
            <v>4.359677677606282E-3</v>
          </cell>
          <cell r="E31">
            <v>7543258.9239432774</v>
          </cell>
          <cell r="F31">
            <v>5881651.9750052383</v>
          </cell>
          <cell r="G31">
            <v>-14479791</v>
          </cell>
          <cell r="H31">
            <v>-2104837.2766493633</v>
          </cell>
          <cell r="I31">
            <v>-87102.137910505538</v>
          </cell>
          <cell r="J31">
            <v>6365455.2198798405</v>
          </cell>
          <cell r="K31">
            <v>0</v>
          </cell>
          <cell r="L31">
            <v>-334451.58445874735</v>
          </cell>
          <cell r="M31">
            <v>60019.73342798691</v>
          </cell>
          <cell r="N31">
            <v>2262.5855211241083</v>
          </cell>
          <cell r="O31">
            <v>-1021.0801088721673</v>
          </cell>
          <cell r="P31">
            <v>0</v>
          </cell>
          <cell r="Q31">
            <v>0</v>
          </cell>
          <cell r="R31">
            <v>0</v>
          </cell>
          <cell r="S31">
            <v>2845445.3586499798</v>
          </cell>
          <cell r="T31">
            <v>1147874.1899999995</v>
          </cell>
          <cell r="U31">
            <v>31827276.099399202</v>
          </cell>
          <cell r="V31">
            <v>240078.93371194764</v>
          </cell>
          <cell r="W31">
            <v>0</v>
          </cell>
          <cell r="X31">
            <v>33215229.223111145</v>
          </cell>
          <cell r="Y31">
            <v>73546831</v>
          </cell>
          <cell r="Z31">
            <v>0</v>
          </cell>
          <cell r="AA31">
            <v>0</v>
          </cell>
          <cell r="AB31">
            <v>435510.68955252774</v>
          </cell>
          <cell r="AC31">
            <v>73982341.689552531</v>
          </cell>
          <cell r="AD31" t="str">
            <v>N/A</v>
          </cell>
          <cell r="AE31">
            <v>-8141418</v>
          </cell>
          <cell r="AF31">
            <v>-8141418</v>
          </cell>
          <cell r="AG31">
            <v>-8141418</v>
          </cell>
          <cell r="AH31">
            <v>-8141418</v>
          </cell>
          <cell r="AI31">
            <v>-8201438</v>
          </cell>
          <cell r="AJ31">
            <v>0</v>
          </cell>
          <cell r="AK31">
            <v>-40767110</v>
          </cell>
          <cell r="AL31">
            <v>232799100</v>
          </cell>
          <cell r="AM31">
            <v>2845445.3586499798</v>
          </cell>
          <cell r="AN31">
            <v>-5216636.1899999995</v>
          </cell>
          <cell r="AO31">
            <v>31631844.343558624</v>
          </cell>
          <cell r="AP31">
            <v>0</v>
          </cell>
          <cell r="AQ31">
            <v>-72398956.810000002</v>
          </cell>
          <cell r="AR31">
            <v>0</v>
          </cell>
          <cell r="AS31">
            <v>0</v>
          </cell>
          <cell r="AT31">
            <v>189660796.70220858</v>
          </cell>
          <cell r="AU31">
            <v>7.0216455839791376E-3</v>
          </cell>
          <cell r="AV31">
            <v>0</v>
          </cell>
          <cell r="AW31">
            <v>0</v>
          </cell>
          <cell r="AY31">
            <v>0</v>
          </cell>
          <cell r="AZ31">
            <v>0</v>
          </cell>
          <cell r="BA31">
            <v>0</v>
          </cell>
          <cell r="BB31">
            <v>0</v>
          </cell>
          <cell r="BC31">
            <v>0</v>
          </cell>
          <cell r="BD31">
            <v>0</v>
          </cell>
          <cell r="BE31">
            <v>0</v>
          </cell>
          <cell r="BF31">
            <v>0</v>
          </cell>
          <cell r="BG31">
            <v>0</v>
          </cell>
          <cell r="BH31">
            <v>0</v>
          </cell>
          <cell r="BJ31">
            <v>0</v>
          </cell>
          <cell r="BL31">
            <v>0</v>
          </cell>
          <cell r="BM31">
            <v>0</v>
          </cell>
          <cell r="BN31">
            <v>0</v>
          </cell>
          <cell r="BO31">
            <v>0</v>
          </cell>
          <cell r="BQ31">
            <v>0</v>
          </cell>
          <cell r="BR31">
            <v>0</v>
          </cell>
          <cell r="BS31">
            <v>0</v>
          </cell>
          <cell r="BT31">
            <v>0</v>
          </cell>
          <cell r="CB31">
            <v>0</v>
          </cell>
          <cell r="CC31">
            <v>0</v>
          </cell>
          <cell r="CD31">
            <v>0</v>
          </cell>
          <cell r="CE31">
            <v>0</v>
          </cell>
          <cell r="CF31">
            <v>0</v>
          </cell>
          <cell r="CI31">
            <v>0</v>
          </cell>
          <cell r="CJ31">
            <v>0</v>
          </cell>
          <cell r="CK31">
            <v>0</v>
          </cell>
          <cell r="CV31">
            <v>4.359677677606282E-3</v>
          </cell>
          <cell r="DG31">
            <v>189660798</v>
          </cell>
          <cell r="DR31">
            <v>81503903.549999997</v>
          </cell>
          <cell r="EC31">
            <v>2.3270149003801919</v>
          </cell>
          <cell r="EN31">
            <v>2.4095909012463064E-2</v>
          </cell>
        </row>
        <row r="32">
          <cell r="B32">
            <v>11310</v>
          </cell>
          <cell r="C32" t="str">
            <v>N.C. Housing Finance Agency</v>
          </cell>
          <cell r="D32">
            <v>4.1985438008708826E-4</v>
          </cell>
          <cell r="E32">
            <v>726445.97457661317</v>
          </cell>
          <cell r="F32">
            <v>566426.58619884215</v>
          </cell>
          <cell r="G32">
            <v>-111876</v>
          </cell>
          <cell r="H32">
            <v>-202704.23992835873</v>
          </cell>
          <cell r="I32">
            <v>-8388.2839101891041</v>
          </cell>
          <cell r="J32">
            <v>613018.77178731351</v>
          </cell>
          <cell r="K32">
            <v>0</v>
          </cell>
          <cell r="L32">
            <v>-32209.023933891171</v>
          </cell>
          <cell r="M32">
            <v>5780.1401467907963</v>
          </cell>
          <cell r="N32">
            <v>217.89602617759707</v>
          </cell>
          <cell r="O32">
            <v>-98.334094360196943</v>
          </cell>
          <cell r="P32">
            <v>0</v>
          </cell>
          <cell r="Q32">
            <v>0</v>
          </cell>
          <cell r="R32">
            <v>0</v>
          </cell>
          <cell r="S32">
            <v>1556613.486868938</v>
          </cell>
          <cell r="T32">
            <v>59107.490000000049</v>
          </cell>
          <cell r="U32">
            <v>3065093.8589365678</v>
          </cell>
          <cell r="V32">
            <v>23120.560587163185</v>
          </cell>
          <cell r="W32">
            <v>0</v>
          </cell>
          <cell r="X32">
            <v>3147321.9095237311</v>
          </cell>
          <cell r="Y32">
            <v>618485</v>
          </cell>
          <cell r="Z32">
            <v>0</v>
          </cell>
          <cell r="AA32">
            <v>0</v>
          </cell>
          <cell r="AB32">
            <v>41941.419550945517</v>
          </cell>
          <cell r="AC32">
            <v>660426.41955094552</v>
          </cell>
          <cell r="AD32" t="str">
            <v>N/A</v>
          </cell>
          <cell r="AE32">
            <v>498535</v>
          </cell>
          <cell r="AF32">
            <v>498536</v>
          </cell>
          <cell r="AG32">
            <v>498536</v>
          </cell>
          <cell r="AH32">
            <v>498536</v>
          </cell>
          <cell r="AI32">
            <v>492755</v>
          </cell>
          <cell r="AJ32">
            <v>0</v>
          </cell>
          <cell r="AK32">
            <v>2486898</v>
          </cell>
          <cell r="AL32">
            <v>14662241</v>
          </cell>
          <cell r="AM32">
            <v>1556613.486868938</v>
          </cell>
          <cell r="AN32">
            <v>-440657.49000000005</v>
          </cell>
          <cell r="AO32">
            <v>3046272.9999727854</v>
          </cell>
          <cell r="AP32">
            <v>0</v>
          </cell>
          <cell r="AQ32">
            <v>-559377.51</v>
          </cell>
          <cell r="AR32">
            <v>0</v>
          </cell>
          <cell r="AS32">
            <v>0</v>
          </cell>
          <cell r="AT32">
            <v>18265092.486841723</v>
          </cell>
          <cell r="AU32">
            <v>4.4223994001554623E-4</v>
          </cell>
          <cell r="AV32">
            <v>0</v>
          </cell>
          <cell r="AW32">
            <v>0</v>
          </cell>
          <cell r="AY32">
            <v>0</v>
          </cell>
          <cell r="AZ32">
            <v>0</v>
          </cell>
          <cell r="BA32">
            <v>0</v>
          </cell>
          <cell r="BB32">
            <v>0</v>
          </cell>
          <cell r="BC32">
            <v>0</v>
          </cell>
          <cell r="BD32">
            <v>0</v>
          </cell>
          <cell r="BE32">
            <v>0</v>
          </cell>
          <cell r="BF32">
            <v>0</v>
          </cell>
          <cell r="BG32">
            <v>0</v>
          </cell>
          <cell r="BH32">
            <v>0</v>
          </cell>
          <cell r="BJ32">
            <v>0</v>
          </cell>
          <cell r="BL32">
            <v>0</v>
          </cell>
          <cell r="BM32">
            <v>0</v>
          </cell>
          <cell r="BN32">
            <v>0</v>
          </cell>
          <cell r="BO32">
            <v>0</v>
          </cell>
          <cell r="BQ32">
            <v>0</v>
          </cell>
          <cell r="BR32">
            <v>0</v>
          </cell>
          <cell r="BS32">
            <v>0</v>
          </cell>
          <cell r="BT32">
            <v>0</v>
          </cell>
          <cell r="CB32">
            <v>0</v>
          </cell>
          <cell r="CC32">
            <v>0</v>
          </cell>
          <cell r="CD32">
            <v>0</v>
          </cell>
          <cell r="CE32">
            <v>0</v>
          </cell>
          <cell r="CF32">
            <v>0</v>
          </cell>
          <cell r="CI32">
            <v>0</v>
          </cell>
          <cell r="CJ32">
            <v>0</v>
          </cell>
          <cell r="CK32">
            <v>0</v>
          </cell>
          <cell r="CV32">
            <v>4.1985438008708826E-4</v>
          </cell>
          <cell r="DG32">
            <v>18265093</v>
          </cell>
          <cell r="DR32">
            <v>7711680.4799999986</v>
          </cell>
          <cell r="EC32">
            <v>2.3684971190611366</v>
          </cell>
          <cell r="EN32">
            <v>2.4095909012463064E-2</v>
          </cell>
        </row>
        <row r="33">
          <cell r="B33">
            <v>11600</v>
          </cell>
          <cell r="C33" t="str">
            <v>Wildlife Resources Commission</v>
          </cell>
          <cell r="D33">
            <v>1.792159297127403E-3</v>
          </cell>
          <cell r="E33">
            <v>3100853.4600215591</v>
          </cell>
          <cell r="F33">
            <v>2417806.5556582469</v>
          </cell>
          <cell r="G33">
            <v>-285002</v>
          </cell>
          <cell r="H33">
            <v>-865248.2988968672</v>
          </cell>
          <cell r="I33">
            <v>-35805.607157108519</v>
          </cell>
          <cell r="J33">
            <v>2616686.5067463936</v>
          </cell>
          <cell r="K33">
            <v>0</v>
          </cell>
          <cell r="L33">
            <v>-137485.05299039339</v>
          </cell>
          <cell r="M33">
            <v>24672.677942818595</v>
          </cell>
          <cell r="N33">
            <v>930.09483202317961</v>
          </cell>
          <cell r="O33">
            <v>-419.74162898020904</v>
          </cell>
          <cell r="P33">
            <v>0</v>
          </cell>
          <cell r="Q33">
            <v>0</v>
          </cell>
          <cell r="R33">
            <v>0</v>
          </cell>
          <cell r="S33">
            <v>6836988.5945276935</v>
          </cell>
          <cell r="T33">
            <v>53220.220000000205</v>
          </cell>
          <cell r="U33">
            <v>13083432.533731969</v>
          </cell>
          <cell r="V33">
            <v>98690.711771274378</v>
          </cell>
          <cell r="W33">
            <v>0</v>
          </cell>
          <cell r="X33">
            <v>13235343.465503244</v>
          </cell>
          <cell r="Y33">
            <v>1478227</v>
          </cell>
          <cell r="Z33">
            <v>0</v>
          </cell>
          <cell r="AA33">
            <v>0</v>
          </cell>
          <cell r="AB33">
            <v>179028.0357855426</v>
          </cell>
          <cell r="AC33">
            <v>1657255.0357855426</v>
          </cell>
          <cell r="AD33" t="str">
            <v>N/A</v>
          </cell>
          <cell r="AE33">
            <v>2320553</v>
          </cell>
          <cell r="AF33">
            <v>2320552</v>
          </cell>
          <cell r="AG33">
            <v>2320552</v>
          </cell>
          <cell r="AH33">
            <v>2320552</v>
          </cell>
          <cell r="AI33">
            <v>2295879</v>
          </cell>
          <cell r="AJ33">
            <v>0</v>
          </cell>
          <cell r="AK33">
            <v>11578088</v>
          </cell>
          <cell r="AL33">
            <v>61192006</v>
          </cell>
          <cell r="AM33">
            <v>6836988.5945276935</v>
          </cell>
          <cell r="AN33">
            <v>-1642062.2200000002</v>
          </cell>
          <cell r="AO33">
            <v>13003095.209717702</v>
          </cell>
          <cell r="AP33">
            <v>0</v>
          </cell>
          <cell r="AQ33">
            <v>-1425006.7799999998</v>
          </cell>
          <cell r="AR33">
            <v>0</v>
          </cell>
          <cell r="AS33">
            <v>0</v>
          </cell>
          <cell r="AT33">
            <v>77965020.804245397</v>
          </cell>
          <cell r="AU33">
            <v>1.8456625566167853E-3</v>
          </cell>
          <cell r="AV33">
            <v>0</v>
          </cell>
          <cell r="AW33">
            <v>0</v>
          </cell>
          <cell r="AY33">
            <v>0</v>
          </cell>
          <cell r="AZ33">
            <v>0</v>
          </cell>
          <cell r="BA33">
            <v>0</v>
          </cell>
          <cell r="BB33">
            <v>0</v>
          </cell>
          <cell r="BC33">
            <v>0</v>
          </cell>
          <cell r="BD33">
            <v>0</v>
          </cell>
          <cell r="BE33">
            <v>0</v>
          </cell>
          <cell r="BF33">
            <v>0</v>
          </cell>
          <cell r="BG33">
            <v>0</v>
          </cell>
          <cell r="BH33">
            <v>0</v>
          </cell>
          <cell r="BJ33">
            <v>0</v>
          </cell>
          <cell r="BL33">
            <v>0</v>
          </cell>
          <cell r="BM33">
            <v>0</v>
          </cell>
          <cell r="BN33">
            <v>0</v>
          </cell>
          <cell r="BO33">
            <v>0</v>
          </cell>
          <cell r="BQ33">
            <v>0</v>
          </cell>
          <cell r="BR33">
            <v>0</v>
          </cell>
          <cell r="BS33">
            <v>0</v>
          </cell>
          <cell r="BT33">
            <v>0</v>
          </cell>
          <cell r="CB33">
            <v>0</v>
          </cell>
          <cell r="CC33">
            <v>0</v>
          </cell>
          <cell r="CD33">
            <v>0</v>
          </cell>
          <cell r="CE33">
            <v>0</v>
          </cell>
          <cell r="CF33">
            <v>0</v>
          </cell>
          <cell r="CI33">
            <v>0</v>
          </cell>
          <cell r="CJ33">
            <v>0</v>
          </cell>
          <cell r="CK33">
            <v>0</v>
          </cell>
          <cell r="CV33">
            <v>1.792159297127403E-3</v>
          </cell>
          <cell r="DG33">
            <v>77965021</v>
          </cell>
          <cell r="DR33">
            <v>28412137.169999994</v>
          </cell>
          <cell r="EC33">
            <v>2.7440744965261623</v>
          </cell>
          <cell r="EN33">
            <v>2.4095909012463064E-2</v>
          </cell>
        </row>
        <row r="34">
          <cell r="B34">
            <v>11900</v>
          </cell>
          <cell r="C34" t="str">
            <v>State Board Of Elections</v>
          </cell>
          <cell r="D34">
            <v>2.0821938671753397E-4</v>
          </cell>
          <cell r="E34">
            <v>360268.08932751528</v>
          </cell>
          <cell r="F34">
            <v>280909.29139375756</v>
          </cell>
          <cell r="G34">
            <v>-72643</v>
          </cell>
          <cell r="H34">
            <v>-100527.59843584802</v>
          </cell>
          <cell r="I34">
            <v>-4160.0216985466341</v>
          </cell>
          <cell r="J34">
            <v>304015.8654088928</v>
          </cell>
          <cell r="K34">
            <v>0</v>
          </cell>
          <cell r="L34">
            <v>-15973.498261216399</v>
          </cell>
          <cell r="M34">
            <v>2866.5587250906678</v>
          </cell>
          <cell r="N34">
            <v>108.06169731866578</v>
          </cell>
          <cell r="O34">
            <v>-48.767062563113633</v>
          </cell>
          <cell r="P34">
            <v>0</v>
          </cell>
          <cell r="Q34">
            <v>0</v>
          </cell>
          <cell r="R34">
            <v>0</v>
          </cell>
          <cell r="S34">
            <v>754814.98109440086</v>
          </cell>
          <cell r="T34">
            <v>0</v>
          </cell>
          <cell r="U34">
            <v>1520079.3270444639</v>
          </cell>
          <cell r="V34">
            <v>11466.234900362671</v>
          </cell>
          <cell r="W34">
            <v>0</v>
          </cell>
          <cell r="X34">
            <v>1531545.5619448265</v>
          </cell>
          <cell r="Y34">
            <v>363213.88</v>
          </cell>
          <cell r="Z34">
            <v>0</v>
          </cell>
          <cell r="AA34">
            <v>0</v>
          </cell>
          <cell r="AB34">
            <v>20800.108492733169</v>
          </cell>
          <cell r="AC34">
            <v>384013.98849273316</v>
          </cell>
          <cell r="AD34" t="str">
            <v>N/A</v>
          </cell>
          <cell r="AE34">
            <v>230079</v>
          </cell>
          <cell r="AF34">
            <v>230079</v>
          </cell>
          <cell r="AG34">
            <v>230079</v>
          </cell>
          <cell r="AH34">
            <v>230079</v>
          </cell>
          <cell r="AI34">
            <v>227213</v>
          </cell>
          <cell r="AJ34">
            <v>0</v>
          </cell>
          <cell r="AK34">
            <v>1147529</v>
          </cell>
          <cell r="AL34">
            <v>7338462</v>
          </cell>
          <cell r="AM34">
            <v>754814.98109440086</v>
          </cell>
          <cell r="AN34">
            <v>-182558.12</v>
          </cell>
          <cell r="AO34">
            <v>1510745.4534520935</v>
          </cell>
          <cell r="AP34">
            <v>0</v>
          </cell>
          <cell r="AQ34">
            <v>-363213.88</v>
          </cell>
          <cell r="AR34">
            <v>0</v>
          </cell>
          <cell r="AS34">
            <v>0</v>
          </cell>
          <cell r="AT34">
            <v>9058250.4345464949</v>
          </cell>
          <cell r="AU34">
            <v>2.2134141517205787E-4</v>
          </cell>
          <cell r="AV34">
            <v>0</v>
          </cell>
          <cell r="AW34">
            <v>0</v>
          </cell>
          <cell r="AY34">
            <v>0</v>
          </cell>
          <cell r="AZ34">
            <v>0</v>
          </cell>
          <cell r="BA34">
            <v>0</v>
          </cell>
          <cell r="BB34">
            <v>0</v>
          </cell>
          <cell r="BC34">
            <v>0</v>
          </cell>
          <cell r="BD34">
            <v>0</v>
          </cell>
          <cell r="BE34">
            <v>0</v>
          </cell>
          <cell r="BF34">
            <v>0</v>
          </cell>
          <cell r="BG34">
            <v>0</v>
          </cell>
          <cell r="BH34">
            <v>0</v>
          </cell>
          <cell r="BJ34">
            <v>0</v>
          </cell>
          <cell r="BL34">
            <v>0</v>
          </cell>
          <cell r="BM34">
            <v>0</v>
          </cell>
          <cell r="BN34">
            <v>0</v>
          </cell>
          <cell r="BO34">
            <v>0</v>
          </cell>
          <cell r="BQ34">
            <v>0</v>
          </cell>
          <cell r="BR34">
            <v>0</v>
          </cell>
          <cell r="BS34">
            <v>0</v>
          </cell>
          <cell r="BT34">
            <v>0</v>
          </cell>
          <cell r="CB34">
            <v>0</v>
          </cell>
          <cell r="CC34">
            <v>0</v>
          </cell>
          <cell r="CD34">
            <v>0</v>
          </cell>
          <cell r="CE34">
            <v>0</v>
          </cell>
          <cell r="CF34">
            <v>0</v>
          </cell>
          <cell r="CI34">
            <v>0</v>
          </cell>
          <cell r="CJ34">
            <v>0</v>
          </cell>
          <cell r="CK34">
            <v>0</v>
          </cell>
          <cell r="CV34">
            <v>2.0821938671753397E-4</v>
          </cell>
          <cell r="DG34">
            <v>9058251</v>
          </cell>
          <cell r="DR34">
            <v>3220506.4499999997</v>
          </cell>
          <cell r="EC34">
            <v>2.8126790430741107</v>
          </cell>
          <cell r="EN34">
            <v>2.4095909012463064E-2</v>
          </cell>
        </row>
        <row r="35">
          <cell r="B35">
            <v>12100</v>
          </cell>
          <cell r="C35" t="str">
            <v>Governor's Office</v>
          </cell>
          <cell r="D35">
            <v>2.4575505458039566E-4</v>
          </cell>
          <cell r="E35">
            <v>425213.54688440595</v>
          </cell>
          <cell r="F35">
            <v>331548.75406613515</v>
          </cell>
          <cell r="G35">
            <v>-45203</v>
          </cell>
          <cell r="H35">
            <v>-118649.68882053444</v>
          </cell>
          <cell r="I35">
            <v>-4909.9479913887744</v>
          </cell>
          <cell r="J35">
            <v>358820.74563125736</v>
          </cell>
          <cell r="K35">
            <v>0</v>
          </cell>
          <cell r="L35">
            <v>-18853.037648941085</v>
          </cell>
          <cell r="M35">
            <v>3383.3127022808753</v>
          </cell>
          <cell r="N35">
            <v>127.54195822613374</v>
          </cell>
          <cell r="O35">
            <v>-57.558291333274468</v>
          </cell>
          <cell r="P35">
            <v>0</v>
          </cell>
          <cell r="Q35">
            <v>0</v>
          </cell>
          <cell r="R35">
            <v>0</v>
          </cell>
          <cell r="S35">
            <v>931420.6684901081</v>
          </cell>
          <cell r="T35">
            <v>12777.299999999988</v>
          </cell>
          <cell r="U35">
            <v>1794103.7281562868</v>
          </cell>
          <cell r="V35">
            <v>13533.250809123501</v>
          </cell>
          <cell r="W35">
            <v>0</v>
          </cell>
          <cell r="X35">
            <v>1820414.2789654103</v>
          </cell>
          <cell r="Y35">
            <v>238790</v>
          </cell>
          <cell r="Z35">
            <v>0</v>
          </cell>
          <cell r="AA35">
            <v>0</v>
          </cell>
          <cell r="AB35">
            <v>24549.739956943871</v>
          </cell>
          <cell r="AC35">
            <v>263339.7399569439</v>
          </cell>
          <cell r="AD35" t="str">
            <v>N/A</v>
          </cell>
          <cell r="AE35">
            <v>312091</v>
          </cell>
          <cell r="AF35">
            <v>312092</v>
          </cell>
          <cell r="AG35">
            <v>312092</v>
          </cell>
          <cell r="AH35">
            <v>312092</v>
          </cell>
          <cell r="AI35">
            <v>308709</v>
          </cell>
          <cell r="AJ35">
            <v>0</v>
          </cell>
          <cell r="AK35">
            <v>1557076</v>
          </cell>
          <cell r="AL35">
            <v>8434432</v>
          </cell>
          <cell r="AM35">
            <v>931420.6684901081</v>
          </cell>
          <cell r="AN35">
            <v>-231747.3</v>
          </cell>
          <cell r="AO35">
            <v>1783087.2390084667</v>
          </cell>
          <cell r="AP35">
            <v>0</v>
          </cell>
          <cell r="AQ35">
            <v>-226012.7</v>
          </cell>
          <cell r="AR35">
            <v>0</v>
          </cell>
          <cell r="AS35">
            <v>0</v>
          </cell>
          <cell r="AT35">
            <v>10691179.907498576</v>
          </cell>
          <cell r="AU35">
            <v>2.5439784416979685E-4</v>
          </cell>
          <cell r="AV35">
            <v>0</v>
          </cell>
          <cell r="AW35">
            <v>0</v>
          </cell>
          <cell r="AY35">
            <v>0</v>
          </cell>
          <cell r="AZ35">
            <v>0</v>
          </cell>
          <cell r="BA35">
            <v>0</v>
          </cell>
          <cell r="BB35">
            <v>0</v>
          </cell>
          <cell r="BC35">
            <v>0</v>
          </cell>
          <cell r="BD35">
            <v>0</v>
          </cell>
          <cell r="BE35">
            <v>0</v>
          </cell>
          <cell r="BF35">
            <v>0</v>
          </cell>
          <cell r="BG35">
            <v>0</v>
          </cell>
          <cell r="BH35">
            <v>0</v>
          </cell>
          <cell r="BJ35">
            <v>0</v>
          </cell>
          <cell r="BL35">
            <v>0</v>
          </cell>
          <cell r="BM35">
            <v>0</v>
          </cell>
          <cell r="BN35">
            <v>0</v>
          </cell>
          <cell r="BO35">
            <v>0</v>
          </cell>
          <cell r="BQ35">
            <v>0</v>
          </cell>
          <cell r="BR35">
            <v>0</v>
          </cell>
          <cell r="BS35">
            <v>0</v>
          </cell>
          <cell r="BT35">
            <v>0</v>
          </cell>
          <cell r="CB35">
            <v>0</v>
          </cell>
          <cell r="CC35">
            <v>0</v>
          </cell>
          <cell r="CD35">
            <v>0</v>
          </cell>
          <cell r="CE35">
            <v>0</v>
          </cell>
          <cell r="CF35">
            <v>0</v>
          </cell>
          <cell r="CI35">
            <v>0</v>
          </cell>
          <cell r="CJ35">
            <v>0</v>
          </cell>
          <cell r="CK35">
            <v>0</v>
          </cell>
          <cell r="CV35">
            <v>2.4575505458039566E-4</v>
          </cell>
          <cell r="DG35">
            <v>10691180</v>
          </cell>
          <cell r="DR35">
            <v>4186906.6799999992</v>
          </cell>
          <cell r="EC35">
            <v>2.5534794102456568</v>
          </cell>
          <cell r="EN35">
            <v>2.4095909012463064E-2</v>
          </cell>
        </row>
        <row r="36">
          <cell r="B36">
            <v>12150</v>
          </cell>
          <cell r="C36" t="str">
            <v>Lt. Governor's Office</v>
          </cell>
          <cell r="D36">
            <v>3.6743207437318127E-5</v>
          </cell>
          <cell r="E36">
            <v>63574.316243495312</v>
          </cell>
          <cell r="F36">
            <v>49570.352345494211</v>
          </cell>
          <cell r="G36">
            <v>-18259</v>
          </cell>
          <cell r="H36">
            <v>-17739.49323707588</v>
          </cell>
          <cell r="I36">
            <v>-734.09370099048465</v>
          </cell>
          <cell r="J36">
            <v>53647.828778347262</v>
          </cell>
          <cell r="K36">
            <v>0</v>
          </cell>
          <cell r="L36">
            <v>-2818.7459840505367</v>
          </cell>
          <cell r="M36">
            <v>505.8441652704721</v>
          </cell>
          <cell r="N36">
            <v>19.068989795819363</v>
          </cell>
          <cell r="O36">
            <v>-8.6056266138942785</v>
          </cell>
          <cell r="P36">
            <v>0</v>
          </cell>
          <cell r="Q36">
            <v>0</v>
          </cell>
          <cell r="R36">
            <v>0</v>
          </cell>
          <cell r="S36">
            <v>127757.47197367231</v>
          </cell>
          <cell r="T36">
            <v>0</v>
          </cell>
          <cell r="U36">
            <v>268239.14389173628</v>
          </cell>
          <cell r="V36">
            <v>2023.3766610818884</v>
          </cell>
          <cell r="W36">
            <v>0</v>
          </cell>
          <cell r="X36">
            <v>270262.5205528182</v>
          </cell>
          <cell r="Y36">
            <v>91297.45</v>
          </cell>
          <cell r="Z36">
            <v>0</v>
          </cell>
          <cell r="AA36">
            <v>0</v>
          </cell>
          <cell r="AB36">
            <v>3670.4685049524232</v>
          </cell>
          <cell r="AC36">
            <v>94967.918504952424</v>
          </cell>
          <cell r="AD36" t="str">
            <v>N/A</v>
          </cell>
          <cell r="AE36">
            <v>35161</v>
          </cell>
          <cell r="AF36">
            <v>35160</v>
          </cell>
          <cell r="AG36">
            <v>35160</v>
          </cell>
          <cell r="AH36">
            <v>35160</v>
          </cell>
          <cell r="AI36">
            <v>34654</v>
          </cell>
          <cell r="AJ36">
            <v>0</v>
          </cell>
          <cell r="AK36">
            <v>175295</v>
          </cell>
          <cell r="AL36">
            <v>1322398</v>
          </cell>
          <cell r="AM36">
            <v>127757.47197367231</v>
          </cell>
          <cell r="AN36">
            <v>-26996.550000000003</v>
          </cell>
          <cell r="AO36">
            <v>266592.05204786576</v>
          </cell>
          <cell r="AP36">
            <v>0</v>
          </cell>
          <cell r="AQ36">
            <v>-91297.45</v>
          </cell>
          <cell r="AR36">
            <v>0</v>
          </cell>
          <cell r="AS36">
            <v>0</v>
          </cell>
          <cell r="AT36">
            <v>1598453.524021538</v>
          </cell>
          <cell r="AU36">
            <v>3.9885936918139238E-5</v>
          </cell>
          <cell r="AV36">
            <v>0</v>
          </cell>
          <cell r="AW36">
            <v>0</v>
          </cell>
          <cell r="AY36">
            <v>0</v>
          </cell>
          <cell r="AZ36">
            <v>0</v>
          </cell>
          <cell r="BA36">
            <v>0</v>
          </cell>
          <cell r="BB36">
            <v>0</v>
          </cell>
          <cell r="BC36">
            <v>0</v>
          </cell>
          <cell r="BD36">
            <v>0</v>
          </cell>
          <cell r="BE36">
            <v>0</v>
          </cell>
          <cell r="BF36">
            <v>0</v>
          </cell>
          <cell r="BG36">
            <v>0</v>
          </cell>
          <cell r="BH36">
            <v>0</v>
          </cell>
          <cell r="BJ36">
            <v>0</v>
          </cell>
          <cell r="BL36">
            <v>0</v>
          </cell>
          <cell r="BM36">
            <v>0</v>
          </cell>
          <cell r="BN36">
            <v>0</v>
          </cell>
          <cell r="BO36">
            <v>0</v>
          </cell>
          <cell r="BQ36">
            <v>0</v>
          </cell>
          <cell r="BR36">
            <v>0</v>
          </cell>
          <cell r="BS36">
            <v>0</v>
          </cell>
          <cell r="BT36">
            <v>0</v>
          </cell>
          <cell r="CB36">
            <v>0</v>
          </cell>
          <cell r="CC36">
            <v>0</v>
          </cell>
          <cell r="CD36">
            <v>0</v>
          </cell>
          <cell r="CE36">
            <v>0</v>
          </cell>
          <cell r="CF36">
            <v>0</v>
          </cell>
          <cell r="CI36">
            <v>0</v>
          </cell>
          <cell r="CJ36">
            <v>0</v>
          </cell>
          <cell r="CK36">
            <v>0</v>
          </cell>
          <cell r="CV36">
            <v>3.6743207437318127E-5</v>
          </cell>
          <cell r="DG36">
            <v>1598454</v>
          </cell>
          <cell r="DR36">
            <v>509215.18000000005</v>
          </cell>
          <cell r="EC36">
            <v>3.1390541028254497</v>
          </cell>
          <cell r="EN36">
            <v>2.4095909012463064E-2</v>
          </cell>
        </row>
        <row r="37">
          <cell r="B37">
            <v>12160</v>
          </cell>
          <cell r="C37" t="str">
            <v>General Assembly</v>
          </cell>
          <cell r="D37">
            <v>1.6142620447768545E-3</v>
          </cell>
          <cell r="E37">
            <v>2793049.7333306768</v>
          </cell>
          <cell r="F37">
            <v>2177804.9309945391</v>
          </cell>
          <cell r="G37">
            <v>97881</v>
          </cell>
          <cell r="H37">
            <v>-779360.12186848535</v>
          </cell>
          <cell r="I37">
            <v>-32251.392338033806</v>
          </cell>
          <cell r="J37">
            <v>2356943.2235689019</v>
          </cell>
          <cell r="K37">
            <v>0</v>
          </cell>
          <cell r="L37">
            <v>-123837.70969593077</v>
          </cell>
          <cell r="M37">
            <v>22223.564395159789</v>
          </cell>
          <cell r="N37">
            <v>837.76971599829199</v>
          </cell>
          <cell r="O37">
            <v>-378.07631350718708</v>
          </cell>
          <cell r="P37">
            <v>0</v>
          </cell>
          <cell r="Q37">
            <v>0</v>
          </cell>
          <cell r="R37">
            <v>0</v>
          </cell>
          <cell r="S37">
            <v>6512912.9217893193</v>
          </cell>
          <cell r="T37">
            <v>489404.26999999979</v>
          </cell>
          <cell r="U37">
            <v>11784716.117844509</v>
          </cell>
          <cell r="V37">
            <v>88894.257580639154</v>
          </cell>
          <cell r="W37">
            <v>0</v>
          </cell>
          <cell r="X37">
            <v>12363014.645425148</v>
          </cell>
          <cell r="Y37">
            <v>0</v>
          </cell>
          <cell r="Z37">
            <v>0</v>
          </cell>
          <cell r="AA37">
            <v>0</v>
          </cell>
          <cell r="AB37">
            <v>161256.96169016903</v>
          </cell>
          <cell r="AC37">
            <v>161256.96169016903</v>
          </cell>
          <cell r="AD37" t="str">
            <v>N/A</v>
          </cell>
          <cell r="AE37">
            <v>2444795</v>
          </cell>
          <cell r="AF37">
            <v>2444797</v>
          </cell>
          <cell r="AG37">
            <v>2444797</v>
          </cell>
          <cell r="AH37">
            <v>2444797</v>
          </cell>
          <cell r="AI37">
            <v>2422574</v>
          </cell>
          <cell r="AJ37">
            <v>0</v>
          </cell>
          <cell r="AK37">
            <v>12201760</v>
          </cell>
          <cell r="AL37">
            <v>53145901</v>
          </cell>
          <cell r="AM37">
            <v>6512912.9217893193</v>
          </cell>
          <cell r="AN37">
            <v>-1634685.2699999998</v>
          </cell>
          <cell r="AO37">
            <v>11712353.41373498</v>
          </cell>
          <cell r="AP37">
            <v>0</v>
          </cell>
          <cell r="AQ37">
            <v>489404.26999999979</v>
          </cell>
          <cell r="AR37">
            <v>0</v>
          </cell>
          <cell r="AS37">
            <v>0</v>
          </cell>
          <cell r="AT37">
            <v>70225886.335524291</v>
          </cell>
          <cell r="AU37">
            <v>1.6029773290405359E-3</v>
          </cell>
          <cell r="AV37">
            <v>0</v>
          </cell>
          <cell r="AW37">
            <v>0</v>
          </cell>
          <cell r="AY37">
            <v>0</v>
          </cell>
          <cell r="AZ37">
            <v>0</v>
          </cell>
          <cell r="BA37">
            <v>0</v>
          </cell>
          <cell r="BB37">
            <v>0</v>
          </cell>
          <cell r="BC37">
            <v>0</v>
          </cell>
          <cell r="BD37">
            <v>0</v>
          </cell>
          <cell r="BE37">
            <v>0</v>
          </cell>
          <cell r="BF37">
            <v>0</v>
          </cell>
          <cell r="BG37">
            <v>0</v>
          </cell>
          <cell r="BH37">
            <v>0</v>
          </cell>
          <cell r="BJ37">
            <v>0</v>
          </cell>
          <cell r="BL37">
            <v>0</v>
          </cell>
          <cell r="BM37">
            <v>0</v>
          </cell>
          <cell r="BN37">
            <v>0</v>
          </cell>
          <cell r="BO37">
            <v>0</v>
          </cell>
          <cell r="BQ37">
            <v>0</v>
          </cell>
          <cell r="BR37">
            <v>0</v>
          </cell>
          <cell r="BS37">
            <v>0</v>
          </cell>
          <cell r="BT37">
            <v>0</v>
          </cell>
          <cell r="CB37">
            <v>0</v>
          </cell>
          <cell r="CC37">
            <v>0</v>
          </cell>
          <cell r="CD37">
            <v>0</v>
          </cell>
          <cell r="CE37">
            <v>0</v>
          </cell>
          <cell r="CF37">
            <v>0</v>
          </cell>
          <cell r="CI37">
            <v>0</v>
          </cell>
          <cell r="CJ37">
            <v>0</v>
          </cell>
          <cell r="CK37">
            <v>0</v>
          </cell>
          <cell r="CV37">
            <v>1.6142620447768545E-3</v>
          </cell>
          <cell r="DG37">
            <v>70225886</v>
          </cell>
          <cell r="DR37">
            <v>29167151.46999998</v>
          </cell>
          <cell r="EC37">
            <v>2.4077046424033277</v>
          </cell>
          <cell r="EN37">
            <v>2.4095909012463064E-2</v>
          </cell>
        </row>
        <row r="38">
          <cell r="B38">
            <v>12220</v>
          </cell>
          <cell r="C38" t="str">
            <v>Health &amp; Human Services</v>
          </cell>
          <cell r="D38">
            <v>3.9863829786089162E-2</v>
          </cell>
          <cell r="E38">
            <v>68973720.539261639</v>
          </cell>
          <cell r="F38">
            <v>53780391.701195456</v>
          </cell>
          <cell r="G38">
            <v>-3016320</v>
          </cell>
          <cell r="H38">
            <v>-19246118.89423795</v>
          </cell>
          <cell r="I38">
            <v>-796440.71338212129</v>
          </cell>
          <cell r="J38">
            <v>58204170.620151691</v>
          </cell>
          <cell r="K38">
            <v>0</v>
          </cell>
          <cell r="L38">
            <v>-3058143.7483405108</v>
          </cell>
          <cell r="M38">
            <v>548805.80953714042</v>
          </cell>
          <cell r="N38">
            <v>20688.530382384553</v>
          </cell>
          <cell r="O38">
            <v>-9336.5075741999426</v>
          </cell>
          <cell r="P38">
            <v>0</v>
          </cell>
          <cell r="Q38">
            <v>0</v>
          </cell>
          <cell r="R38">
            <v>0</v>
          </cell>
          <cell r="S38">
            <v>155401417.33699352</v>
          </cell>
          <cell r="T38">
            <v>5261393.0399999991</v>
          </cell>
          <cell r="U38">
            <v>291020853.10075843</v>
          </cell>
          <cell r="V38">
            <v>2195223.2381485617</v>
          </cell>
          <cell r="W38">
            <v>0</v>
          </cell>
          <cell r="X38">
            <v>298477469.37890702</v>
          </cell>
          <cell r="Y38">
            <v>20342997</v>
          </cell>
          <cell r="Z38">
            <v>0</v>
          </cell>
          <cell r="AA38">
            <v>0</v>
          </cell>
          <cell r="AB38">
            <v>3982203.5669106063</v>
          </cell>
          <cell r="AC38">
            <v>24325200.566910606</v>
          </cell>
          <cell r="AD38" t="str">
            <v>N/A</v>
          </cell>
          <cell r="AE38">
            <v>54940216</v>
          </cell>
          <cell r="AF38">
            <v>54940215</v>
          </cell>
          <cell r="AG38">
            <v>54940215</v>
          </cell>
          <cell r="AH38">
            <v>54940215</v>
          </cell>
          <cell r="AI38">
            <v>54391409</v>
          </cell>
          <cell r="AJ38">
            <v>0</v>
          </cell>
          <cell r="AK38">
            <v>274152270</v>
          </cell>
          <cell r="AL38">
            <v>1346076666</v>
          </cell>
          <cell r="AM38">
            <v>155401417.33699352</v>
          </cell>
          <cell r="AN38">
            <v>-41418259.039999999</v>
          </cell>
          <cell r="AO38">
            <v>289233872.77199644</v>
          </cell>
          <cell r="AP38">
            <v>0</v>
          </cell>
          <cell r="AQ38">
            <v>-15081603.960000001</v>
          </cell>
          <cell r="AR38">
            <v>0</v>
          </cell>
          <cell r="AS38">
            <v>0</v>
          </cell>
          <cell r="AT38">
            <v>1734212093.10899</v>
          </cell>
          <cell r="AU38">
            <v>4.0600128066634794E-2</v>
          </cell>
          <cell r="AV38">
            <v>0</v>
          </cell>
          <cell r="AW38">
            <v>0</v>
          </cell>
          <cell r="AY38">
            <v>0</v>
          </cell>
          <cell r="AZ38">
            <v>0</v>
          </cell>
          <cell r="BA38">
            <v>0</v>
          </cell>
          <cell r="BB38">
            <v>0</v>
          </cell>
          <cell r="BC38">
            <v>0</v>
          </cell>
          <cell r="BD38">
            <v>0</v>
          </cell>
          <cell r="BE38">
            <v>0</v>
          </cell>
          <cell r="BF38">
            <v>0</v>
          </cell>
          <cell r="BG38">
            <v>0</v>
          </cell>
          <cell r="BH38">
            <v>0</v>
          </cell>
          <cell r="BJ38">
            <v>0</v>
          </cell>
          <cell r="BL38">
            <v>0</v>
          </cell>
          <cell r="BM38">
            <v>0</v>
          </cell>
          <cell r="BN38">
            <v>0</v>
          </cell>
          <cell r="BO38">
            <v>0</v>
          </cell>
          <cell r="BQ38">
            <v>0</v>
          </cell>
          <cell r="BR38">
            <v>0</v>
          </cell>
          <cell r="BS38">
            <v>0</v>
          </cell>
          <cell r="BT38">
            <v>0</v>
          </cell>
          <cell r="CB38">
            <v>0</v>
          </cell>
          <cell r="CC38">
            <v>0</v>
          </cell>
          <cell r="CD38">
            <v>0</v>
          </cell>
          <cell r="CE38">
            <v>0</v>
          </cell>
          <cell r="CF38">
            <v>0</v>
          </cell>
          <cell r="CI38">
            <v>0</v>
          </cell>
          <cell r="CJ38">
            <v>0</v>
          </cell>
          <cell r="CK38">
            <v>0</v>
          </cell>
          <cell r="CV38">
            <v>3.9863829786089162E-2</v>
          </cell>
          <cell r="DG38">
            <v>1734212093</v>
          </cell>
          <cell r="DR38">
            <v>714528160.84999931</v>
          </cell>
          <cell r="EC38">
            <v>2.4270731204449514</v>
          </cell>
          <cell r="EN38">
            <v>2.4095909012463064E-2</v>
          </cell>
        </row>
        <row r="39">
          <cell r="B39">
            <v>12510</v>
          </cell>
          <cell r="C39" t="str">
            <v>Department Of Commerce</v>
          </cell>
          <cell r="D39">
            <v>4.4662492583956914E-3</v>
          </cell>
          <cell r="E39">
            <v>7727652.6078978768</v>
          </cell>
          <cell r="F39">
            <v>6025427.9591448782</v>
          </cell>
          <cell r="G39">
            <v>-3435545</v>
          </cell>
          <cell r="H39">
            <v>-2156289.6665884657</v>
          </cell>
          <cell r="I39">
            <v>-89231.334886451805</v>
          </cell>
          <cell r="J39">
            <v>6521057.6922165705</v>
          </cell>
          <cell r="K39">
            <v>0</v>
          </cell>
          <cell r="L39">
            <v>-342627.19666888245</v>
          </cell>
          <cell r="M39">
            <v>61486.905623499202</v>
          </cell>
          <cell r="N39">
            <v>2317.8940401221957</v>
          </cell>
          <cell r="O39">
            <v>-1046.0402388088548</v>
          </cell>
          <cell r="P39">
            <v>0</v>
          </cell>
          <cell r="Q39">
            <v>0</v>
          </cell>
          <cell r="R39">
            <v>0</v>
          </cell>
          <cell r="S39">
            <v>14313203.820540339</v>
          </cell>
          <cell r="T39">
            <v>954519.16999999993</v>
          </cell>
          <cell r="U39">
            <v>32605288.461082853</v>
          </cell>
          <cell r="V39">
            <v>245947.62249399681</v>
          </cell>
          <cell r="W39">
            <v>0</v>
          </cell>
          <cell r="X39">
            <v>33805755.253576852</v>
          </cell>
          <cell r="Y39">
            <v>18132246</v>
          </cell>
          <cell r="Z39">
            <v>0</v>
          </cell>
          <cell r="AA39">
            <v>0</v>
          </cell>
          <cell r="AB39">
            <v>446156.67443225899</v>
          </cell>
          <cell r="AC39">
            <v>18578402.674432259</v>
          </cell>
          <cell r="AD39" t="str">
            <v>N/A</v>
          </cell>
          <cell r="AE39">
            <v>3057768</v>
          </cell>
          <cell r="AF39">
            <v>3057768</v>
          </cell>
          <cell r="AG39">
            <v>3057768</v>
          </cell>
          <cell r="AH39">
            <v>3057768</v>
          </cell>
          <cell r="AI39">
            <v>2996281</v>
          </cell>
          <cell r="AJ39">
            <v>0</v>
          </cell>
          <cell r="AK39">
            <v>15227353</v>
          </cell>
          <cell r="AL39">
            <v>169834925</v>
          </cell>
          <cell r="AM39">
            <v>14313203.820540339</v>
          </cell>
          <cell r="AN39">
            <v>-5078458.17</v>
          </cell>
          <cell r="AO39">
            <v>32405079.409144592</v>
          </cell>
          <cell r="AP39">
            <v>0</v>
          </cell>
          <cell r="AQ39">
            <v>-17177726.829999998</v>
          </cell>
          <cell r="AR39">
            <v>0</v>
          </cell>
          <cell r="AS39">
            <v>0</v>
          </cell>
          <cell r="AT39">
            <v>194297023.22968495</v>
          </cell>
          <cell r="AU39">
            <v>5.1225311936079748E-3</v>
          </cell>
          <cell r="AV39">
            <v>0</v>
          </cell>
          <cell r="AW39">
            <v>0</v>
          </cell>
          <cell r="AY39">
            <v>0</v>
          </cell>
          <cell r="AZ39">
            <v>0</v>
          </cell>
          <cell r="BA39">
            <v>0</v>
          </cell>
          <cell r="BB39">
            <v>0</v>
          </cell>
          <cell r="BC39">
            <v>0</v>
          </cell>
          <cell r="BD39">
            <v>0</v>
          </cell>
          <cell r="BE39">
            <v>0</v>
          </cell>
          <cell r="BF39">
            <v>0</v>
          </cell>
          <cell r="BG39">
            <v>0</v>
          </cell>
          <cell r="BH39">
            <v>0</v>
          </cell>
          <cell r="BJ39">
            <v>0</v>
          </cell>
          <cell r="BL39">
            <v>0</v>
          </cell>
          <cell r="BM39">
            <v>0</v>
          </cell>
          <cell r="BN39">
            <v>0</v>
          </cell>
          <cell r="BO39">
            <v>0</v>
          </cell>
          <cell r="BQ39">
            <v>0</v>
          </cell>
          <cell r="BR39">
            <v>0</v>
          </cell>
          <cell r="BS39">
            <v>0</v>
          </cell>
          <cell r="BT39">
            <v>0</v>
          </cell>
          <cell r="CB39">
            <v>0</v>
          </cell>
          <cell r="CC39">
            <v>0</v>
          </cell>
          <cell r="CD39">
            <v>0</v>
          </cell>
          <cell r="CE39">
            <v>0</v>
          </cell>
          <cell r="CF39">
            <v>0</v>
          </cell>
          <cell r="CI39">
            <v>0</v>
          </cell>
          <cell r="CJ39">
            <v>0</v>
          </cell>
          <cell r="CK39">
            <v>0</v>
          </cell>
          <cell r="CV39">
            <v>4.4662492583956914E-3</v>
          </cell>
          <cell r="DG39">
            <v>194297024</v>
          </cell>
          <cell r="DR39">
            <v>89318474.35999988</v>
          </cell>
          <cell r="EC39">
            <v>2.1753285128548212</v>
          </cell>
          <cell r="EN39">
            <v>2.4095909012463064E-2</v>
          </cell>
        </row>
        <row r="40">
          <cell r="B40">
            <v>12600</v>
          </cell>
          <cell r="C40" t="str">
            <v>Insurance Department</v>
          </cell>
          <cell r="D40">
            <v>1.2011297539877978E-3</v>
          </cell>
          <cell r="E40">
            <v>2078234.5406224977</v>
          </cell>
          <cell r="F40">
            <v>1620447.1321510128</v>
          </cell>
          <cell r="G40">
            <v>-222908</v>
          </cell>
          <cell r="H40">
            <v>-579901.28336146078</v>
          </cell>
          <cell r="I40">
            <v>-23997.40926207641</v>
          </cell>
          <cell r="J40">
            <v>1753739.2045167368</v>
          </cell>
          <cell r="K40">
            <v>0</v>
          </cell>
          <cell r="L40">
            <v>-92144.369164082789</v>
          </cell>
          <cell r="M40">
            <v>16535.967330124637</v>
          </cell>
          <cell r="N40">
            <v>623.36231972458734</v>
          </cell>
          <cell r="O40">
            <v>-281.3165996814821</v>
          </cell>
          <cell r="P40">
            <v>0</v>
          </cell>
          <cell r="Q40">
            <v>0</v>
          </cell>
          <cell r="R40">
            <v>0</v>
          </cell>
          <cell r="S40">
            <v>4550347.8285527946</v>
          </cell>
          <cell r="T40">
            <v>265156.37000000011</v>
          </cell>
          <cell r="U40">
            <v>8768696.022583684</v>
          </cell>
          <cell r="V40">
            <v>66143.869320498547</v>
          </cell>
          <cell r="W40">
            <v>0</v>
          </cell>
          <cell r="X40">
            <v>9099996.2619041819</v>
          </cell>
          <cell r="Y40">
            <v>1379695</v>
          </cell>
          <cell r="Z40">
            <v>0</v>
          </cell>
          <cell r="AA40">
            <v>0</v>
          </cell>
          <cell r="AB40">
            <v>119987.04631038204</v>
          </cell>
          <cell r="AC40">
            <v>1499682.046310382</v>
          </cell>
          <cell r="AD40" t="str">
            <v>N/A</v>
          </cell>
          <cell r="AE40">
            <v>1523370</v>
          </cell>
          <cell r="AF40">
            <v>1523370</v>
          </cell>
          <cell r="AG40">
            <v>1523370</v>
          </cell>
          <cell r="AH40">
            <v>1523370</v>
          </cell>
          <cell r="AI40">
            <v>1506834</v>
          </cell>
          <cell r="AJ40">
            <v>0</v>
          </cell>
          <cell r="AK40">
            <v>7600314</v>
          </cell>
          <cell r="AL40">
            <v>41478482</v>
          </cell>
          <cell r="AM40">
            <v>4550347.8285527946</v>
          </cell>
          <cell r="AN40">
            <v>-1375917.37</v>
          </cell>
          <cell r="AO40">
            <v>8714852.8455938008</v>
          </cell>
          <cell r="AP40">
            <v>0</v>
          </cell>
          <cell r="AQ40">
            <v>-1114538.6299999999</v>
          </cell>
          <cell r="AR40">
            <v>0</v>
          </cell>
          <cell r="AS40">
            <v>0</v>
          </cell>
          <cell r="AT40">
            <v>52253226.6741466</v>
          </cell>
          <cell r="AU40">
            <v>1.2510666990705065E-3</v>
          </cell>
          <cell r="AV40">
            <v>0</v>
          </cell>
          <cell r="AW40">
            <v>0</v>
          </cell>
          <cell r="AY40">
            <v>0</v>
          </cell>
          <cell r="AZ40">
            <v>0</v>
          </cell>
          <cell r="BA40">
            <v>0</v>
          </cell>
          <cell r="BB40">
            <v>0</v>
          </cell>
          <cell r="BC40">
            <v>0</v>
          </cell>
          <cell r="BD40">
            <v>0</v>
          </cell>
          <cell r="BE40">
            <v>0</v>
          </cell>
          <cell r="BF40">
            <v>0</v>
          </cell>
          <cell r="BG40">
            <v>0</v>
          </cell>
          <cell r="BH40">
            <v>0</v>
          </cell>
          <cell r="BJ40">
            <v>0</v>
          </cell>
          <cell r="BL40">
            <v>0</v>
          </cell>
          <cell r="BM40">
            <v>0</v>
          </cell>
          <cell r="BN40">
            <v>0</v>
          </cell>
          <cell r="BO40">
            <v>0</v>
          </cell>
          <cell r="BQ40">
            <v>0</v>
          </cell>
          <cell r="BR40">
            <v>0</v>
          </cell>
          <cell r="BS40">
            <v>0</v>
          </cell>
          <cell r="BT40">
            <v>0</v>
          </cell>
          <cell r="CB40">
            <v>0</v>
          </cell>
          <cell r="CC40">
            <v>0</v>
          </cell>
          <cell r="CD40">
            <v>0</v>
          </cell>
          <cell r="CE40">
            <v>0</v>
          </cell>
          <cell r="CF40">
            <v>0</v>
          </cell>
          <cell r="CI40">
            <v>0</v>
          </cell>
          <cell r="CJ40">
            <v>0</v>
          </cell>
          <cell r="CK40">
            <v>0</v>
          </cell>
          <cell r="CV40">
            <v>1.2011297539877978E-3</v>
          </cell>
          <cell r="DG40">
            <v>52253227</v>
          </cell>
          <cell r="DR40">
            <v>23967770.510000024</v>
          </cell>
          <cell r="EC40">
            <v>2.1801454990650253</v>
          </cell>
          <cell r="EN40">
            <v>2.4095909012463064E-2</v>
          </cell>
        </row>
        <row r="41">
          <cell r="B41">
            <v>12700</v>
          </cell>
          <cell r="C41" t="str">
            <v>Labor Department</v>
          </cell>
          <cell r="D41">
            <v>9.5007738500502809E-4</v>
          </cell>
          <cell r="E41">
            <v>1643855.4046524828</v>
          </cell>
          <cell r="F41">
            <v>1281751.7580773972</v>
          </cell>
          <cell r="G41">
            <v>-307990</v>
          </cell>
          <cell r="H41">
            <v>-458694.06950243079</v>
          </cell>
          <cell r="I41">
            <v>-18981.626059061571</v>
          </cell>
          <cell r="J41">
            <v>1387183.9839752952</v>
          </cell>
          <cell r="K41">
            <v>0</v>
          </cell>
          <cell r="L41">
            <v>-72884.949363463267</v>
          </cell>
          <cell r="M41">
            <v>13079.726438691645</v>
          </cell>
          <cell r="N41">
            <v>493.07116126990945</v>
          </cell>
          <cell r="O41">
            <v>-222.51762434202763</v>
          </cell>
          <cell r="P41">
            <v>0</v>
          </cell>
          <cell r="Q41">
            <v>0</v>
          </cell>
          <cell r="R41">
            <v>0</v>
          </cell>
          <cell r="S41">
            <v>3467590.7817558399</v>
          </cell>
          <cell r="T41">
            <v>169012.27000000002</v>
          </cell>
          <cell r="U41">
            <v>6935919.9198764758</v>
          </cell>
          <cell r="V41">
            <v>52318.90575476658</v>
          </cell>
          <cell r="W41">
            <v>0</v>
          </cell>
          <cell r="X41">
            <v>7157251.0956312427</v>
          </cell>
          <cell r="Y41">
            <v>1708960</v>
          </cell>
          <cell r="Z41">
            <v>0</v>
          </cell>
          <cell r="AA41">
            <v>0</v>
          </cell>
          <cell r="AB41">
            <v>94908.130295307841</v>
          </cell>
          <cell r="AC41">
            <v>1803868.1302953078</v>
          </cell>
          <cell r="AD41" t="str">
            <v>N/A</v>
          </cell>
          <cell r="AE41">
            <v>1073292</v>
          </cell>
          <cell r="AF41">
            <v>1073293</v>
          </cell>
          <cell r="AG41">
            <v>1073293</v>
          </cell>
          <cell r="AH41">
            <v>1073293</v>
          </cell>
          <cell r="AI41">
            <v>1060213</v>
          </cell>
          <cell r="AJ41">
            <v>0</v>
          </cell>
          <cell r="AK41">
            <v>5353384</v>
          </cell>
          <cell r="AL41">
            <v>33550086</v>
          </cell>
          <cell r="AM41">
            <v>3467590.7817558399</v>
          </cell>
          <cell r="AN41">
            <v>-1039464.27</v>
          </cell>
          <cell r="AO41">
            <v>6893330.6953359349</v>
          </cell>
          <cell r="AP41">
            <v>0</v>
          </cell>
          <cell r="AQ41">
            <v>-1539947.73</v>
          </cell>
          <cell r="AR41">
            <v>0</v>
          </cell>
          <cell r="AS41">
            <v>0</v>
          </cell>
          <cell r="AT41">
            <v>41331595.477091774</v>
          </cell>
          <cell r="AU41">
            <v>1.0119318006587533E-3</v>
          </cell>
          <cell r="AV41">
            <v>0</v>
          </cell>
          <cell r="AW41">
            <v>0</v>
          </cell>
          <cell r="AY41">
            <v>0</v>
          </cell>
          <cell r="AZ41">
            <v>0</v>
          </cell>
          <cell r="BA41">
            <v>0</v>
          </cell>
          <cell r="BB41">
            <v>0</v>
          </cell>
          <cell r="BC41">
            <v>0</v>
          </cell>
          <cell r="BD41">
            <v>0</v>
          </cell>
          <cell r="BE41">
            <v>0</v>
          </cell>
          <cell r="BF41">
            <v>0</v>
          </cell>
          <cell r="BG41">
            <v>0</v>
          </cell>
          <cell r="BH41">
            <v>0</v>
          </cell>
          <cell r="BJ41">
            <v>0</v>
          </cell>
          <cell r="BL41">
            <v>0</v>
          </cell>
          <cell r="BM41">
            <v>0</v>
          </cell>
          <cell r="BN41">
            <v>0</v>
          </cell>
          <cell r="BO41">
            <v>0</v>
          </cell>
          <cell r="BQ41">
            <v>0</v>
          </cell>
          <cell r="BR41">
            <v>0</v>
          </cell>
          <cell r="BS41">
            <v>0</v>
          </cell>
          <cell r="BT41">
            <v>0</v>
          </cell>
          <cell r="CB41">
            <v>0</v>
          </cell>
          <cell r="CC41">
            <v>0</v>
          </cell>
          <cell r="CD41">
            <v>0</v>
          </cell>
          <cell r="CE41">
            <v>0</v>
          </cell>
          <cell r="CF41">
            <v>0</v>
          </cell>
          <cell r="CI41">
            <v>0</v>
          </cell>
          <cell r="CJ41">
            <v>0</v>
          </cell>
          <cell r="CK41">
            <v>0</v>
          </cell>
          <cell r="CV41">
            <v>9.5007738500502809E-4</v>
          </cell>
          <cell r="DG41">
            <v>41331596</v>
          </cell>
          <cell r="DR41">
            <v>18256095.459999993</v>
          </cell>
          <cell r="EC41">
            <v>2.2639888189979924</v>
          </cell>
          <cell r="EN41">
            <v>2.4095909012463064E-2</v>
          </cell>
        </row>
        <row r="42">
          <cell r="B42">
            <v>13500</v>
          </cell>
          <cell r="C42" t="str">
            <v>Revenue Department</v>
          </cell>
          <cell r="D42">
            <v>3.5355190976060834E-3</v>
          </cell>
          <cell r="E42">
            <v>6117272.4123109942</v>
          </cell>
          <cell r="F42">
            <v>4769777.5892737694</v>
          </cell>
          <cell r="G42">
            <v>325106</v>
          </cell>
          <cell r="H42">
            <v>-1706936.3698999251</v>
          </cell>
          <cell r="I42">
            <v>-70636.247630580445</v>
          </cell>
          <cell r="J42">
            <v>5162122.1014664946</v>
          </cell>
          <cell r="K42">
            <v>0</v>
          </cell>
          <cell r="L42">
            <v>-271226.46478024835</v>
          </cell>
          <cell r="M42">
            <v>48673.532646198895</v>
          </cell>
          <cell r="N42">
            <v>1834.8637012756051</v>
          </cell>
          <cell r="O42">
            <v>-828.05392785032075</v>
          </cell>
          <cell r="P42">
            <v>0</v>
          </cell>
          <cell r="Q42">
            <v>0</v>
          </cell>
          <cell r="R42">
            <v>0</v>
          </cell>
          <cell r="S42">
            <v>14375159.363160131</v>
          </cell>
          <cell r="T42">
            <v>1625534.4100000001</v>
          </cell>
          <cell r="U42">
            <v>25810610.50733247</v>
          </cell>
          <cell r="V42">
            <v>194694.13058479558</v>
          </cell>
          <cell r="W42">
            <v>0</v>
          </cell>
          <cell r="X42">
            <v>27630839.047917265</v>
          </cell>
          <cell r="Y42">
            <v>0</v>
          </cell>
          <cell r="Z42">
            <v>0</v>
          </cell>
          <cell r="AA42">
            <v>0</v>
          </cell>
          <cell r="AB42">
            <v>353181.23815290222</v>
          </cell>
          <cell r="AC42">
            <v>353181.23815290222</v>
          </cell>
          <cell r="AD42" t="str">
            <v>N/A</v>
          </cell>
          <cell r="AE42">
            <v>5465265</v>
          </cell>
          <cell r="AF42">
            <v>5465267</v>
          </cell>
          <cell r="AG42">
            <v>5465267</v>
          </cell>
          <cell r="AH42">
            <v>5465267</v>
          </cell>
          <cell r="AI42">
            <v>5416594</v>
          </cell>
          <cell r="AJ42">
            <v>0</v>
          </cell>
          <cell r="AK42">
            <v>27277660</v>
          </cell>
          <cell r="AL42">
            <v>115899152</v>
          </cell>
          <cell r="AM42">
            <v>14375159.363160131</v>
          </cell>
          <cell r="AN42">
            <v>-3744870.41</v>
          </cell>
          <cell r="AO42">
            <v>25652123.399764366</v>
          </cell>
          <cell r="AP42">
            <v>0</v>
          </cell>
          <cell r="AQ42">
            <v>1625534.4100000001</v>
          </cell>
          <cell r="AR42">
            <v>0</v>
          </cell>
          <cell r="AS42">
            <v>0</v>
          </cell>
          <cell r="AT42">
            <v>153807098.76292449</v>
          </cell>
          <cell r="AU42">
            <v>3.4957298644101818E-3</v>
          </cell>
          <cell r="AV42">
            <v>0</v>
          </cell>
          <cell r="AW42">
            <v>0</v>
          </cell>
          <cell r="AY42">
            <v>0</v>
          </cell>
          <cell r="AZ42">
            <v>0</v>
          </cell>
          <cell r="BA42">
            <v>0</v>
          </cell>
          <cell r="BB42">
            <v>0</v>
          </cell>
          <cell r="BC42">
            <v>0</v>
          </cell>
          <cell r="BD42">
            <v>0</v>
          </cell>
          <cell r="BE42">
            <v>0</v>
          </cell>
          <cell r="BF42">
            <v>0</v>
          </cell>
          <cell r="BG42">
            <v>0</v>
          </cell>
          <cell r="BH42">
            <v>0</v>
          </cell>
          <cell r="BJ42">
            <v>0</v>
          </cell>
          <cell r="BL42">
            <v>0</v>
          </cell>
          <cell r="BM42">
            <v>0</v>
          </cell>
          <cell r="BN42">
            <v>0</v>
          </cell>
          <cell r="BO42">
            <v>0</v>
          </cell>
          <cell r="BQ42">
            <v>0</v>
          </cell>
          <cell r="BR42">
            <v>0</v>
          </cell>
          <cell r="BS42">
            <v>0</v>
          </cell>
          <cell r="BT42">
            <v>0</v>
          </cell>
          <cell r="CB42">
            <v>0</v>
          </cell>
          <cell r="CC42">
            <v>0</v>
          </cell>
          <cell r="CD42">
            <v>0</v>
          </cell>
          <cell r="CE42">
            <v>0</v>
          </cell>
          <cell r="CF42">
            <v>0</v>
          </cell>
          <cell r="CI42">
            <v>0</v>
          </cell>
          <cell r="CJ42">
            <v>0</v>
          </cell>
          <cell r="CK42">
            <v>0</v>
          </cell>
          <cell r="CV42">
            <v>3.5355190976060834E-3</v>
          </cell>
          <cell r="DG42">
            <v>153807098</v>
          </cell>
          <cell r="DR42">
            <v>62437210.360000014</v>
          </cell>
          <cell r="EC42">
            <v>2.4633883723052352</v>
          </cell>
          <cell r="EN42">
            <v>2.4095909012463064E-2</v>
          </cell>
        </row>
        <row r="43">
          <cell r="B43">
            <v>13700</v>
          </cell>
          <cell r="C43" t="str">
            <v>Secretary Of State</v>
          </cell>
          <cell r="D43">
            <v>4.2865948792620732E-4</v>
          </cell>
          <cell r="E43">
            <v>741680.86421647889</v>
          </cell>
          <cell r="F43">
            <v>578305.57903771731</v>
          </cell>
          <cell r="G43">
            <v>-114678</v>
          </cell>
          <cell r="H43">
            <v>-206955.31548375878</v>
          </cell>
          <cell r="I43">
            <v>-8564.2014375923955</v>
          </cell>
          <cell r="J43">
            <v>625874.88726209314</v>
          </cell>
          <cell r="K43">
            <v>0</v>
          </cell>
          <cell r="L43">
            <v>-32884.505583199803</v>
          </cell>
          <cell r="M43">
            <v>5901.3601690927135</v>
          </cell>
          <cell r="N43">
            <v>222.46570104394308</v>
          </cell>
          <cell r="O43">
            <v>-100.39633866719701</v>
          </cell>
          <cell r="P43">
            <v>0</v>
          </cell>
          <cell r="Q43">
            <v>0</v>
          </cell>
          <cell r="R43">
            <v>0</v>
          </cell>
          <cell r="S43">
            <v>1588802.7375432074</v>
          </cell>
          <cell r="T43">
            <v>68708.860000000102</v>
          </cell>
          <cell r="U43">
            <v>3129374.4363104659</v>
          </cell>
          <cell r="V43">
            <v>23605.440676370854</v>
          </cell>
          <cell r="W43">
            <v>0</v>
          </cell>
          <cell r="X43">
            <v>3221688.7369868364</v>
          </cell>
          <cell r="Y43">
            <v>642100</v>
          </cell>
          <cell r="Z43">
            <v>0</v>
          </cell>
          <cell r="AA43">
            <v>0</v>
          </cell>
          <cell r="AB43">
            <v>42821.007187961979</v>
          </cell>
          <cell r="AC43">
            <v>684921.00718796195</v>
          </cell>
          <cell r="AD43" t="str">
            <v>N/A</v>
          </cell>
          <cell r="AE43">
            <v>508534</v>
          </cell>
          <cell r="AF43">
            <v>508534</v>
          </cell>
          <cell r="AG43">
            <v>508534</v>
          </cell>
          <cell r="AH43">
            <v>508534</v>
          </cell>
          <cell r="AI43">
            <v>502633</v>
          </cell>
          <cell r="AJ43">
            <v>0</v>
          </cell>
          <cell r="AK43">
            <v>2536769</v>
          </cell>
          <cell r="AL43">
            <v>14982508</v>
          </cell>
          <cell r="AM43">
            <v>1588802.7375432074</v>
          </cell>
          <cell r="AN43">
            <v>-459933.8600000001</v>
          </cell>
          <cell r="AO43">
            <v>3110158.8697988749</v>
          </cell>
          <cell r="AP43">
            <v>0</v>
          </cell>
          <cell r="AQ43">
            <v>-573391.1399999999</v>
          </cell>
          <cell r="AR43">
            <v>0</v>
          </cell>
          <cell r="AS43">
            <v>0</v>
          </cell>
          <cell r="AT43">
            <v>18648144.607342083</v>
          </cell>
          <cell r="AU43">
            <v>4.5189978481555571E-4</v>
          </cell>
          <cell r="AV43">
            <v>0</v>
          </cell>
          <cell r="AW43">
            <v>0</v>
          </cell>
          <cell r="AY43">
            <v>0</v>
          </cell>
          <cell r="AZ43">
            <v>0</v>
          </cell>
          <cell r="BA43">
            <v>0</v>
          </cell>
          <cell r="BB43">
            <v>0</v>
          </cell>
          <cell r="BC43">
            <v>0</v>
          </cell>
          <cell r="BD43">
            <v>0</v>
          </cell>
          <cell r="BE43">
            <v>0</v>
          </cell>
          <cell r="BF43">
            <v>0</v>
          </cell>
          <cell r="BG43">
            <v>0</v>
          </cell>
          <cell r="BH43">
            <v>0</v>
          </cell>
          <cell r="BJ43">
            <v>0</v>
          </cell>
          <cell r="BL43">
            <v>0</v>
          </cell>
          <cell r="BM43">
            <v>0</v>
          </cell>
          <cell r="BN43">
            <v>0</v>
          </cell>
          <cell r="BO43">
            <v>0</v>
          </cell>
          <cell r="BQ43">
            <v>0</v>
          </cell>
          <cell r="BR43">
            <v>0</v>
          </cell>
          <cell r="BS43">
            <v>0</v>
          </cell>
          <cell r="BT43">
            <v>0</v>
          </cell>
          <cell r="CB43">
            <v>0</v>
          </cell>
          <cell r="CC43">
            <v>0</v>
          </cell>
          <cell r="CD43">
            <v>0</v>
          </cell>
          <cell r="CE43">
            <v>0</v>
          </cell>
          <cell r="CF43">
            <v>0</v>
          </cell>
          <cell r="CI43">
            <v>0</v>
          </cell>
          <cell r="CJ43">
            <v>0</v>
          </cell>
          <cell r="CK43">
            <v>0</v>
          </cell>
          <cell r="CV43">
            <v>4.2865948792620732E-4</v>
          </cell>
          <cell r="DG43">
            <v>18648145</v>
          </cell>
          <cell r="DR43">
            <v>8062460.2200000007</v>
          </cell>
          <cell r="EC43">
            <v>2.3129596290894936</v>
          </cell>
          <cell r="EN43">
            <v>2.4095909012463064E-2</v>
          </cell>
        </row>
        <row r="44">
          <cell r="B44">
            <v>14300</v>
          </cell>
          <cell r="C44" t="str">
            <v>State Treasurer</v>
          </cell>
          <cell r="D44">
            <v>1.2204841199810437E-3</v>
          </cell>
          <cell r="E44">
            <v>2111722.1066289777</v>
          </cell>
          <cell r="F44">
            <v>1646558.1553474918</v>
          </cell>
          <cell r="G44">
            <v>202646</v>
          </cell>
          <cell r="H44">
            <v>-589245.50420093955</v>
          </cell>
          <cell r="I44">
            <v>-24384.090751071191</v>
          </cell>
          <cell r="J44">
            <v>1781998.025271306</v>
          </cell>
          <cell r="K44">
            <v>0</v>
          </cell>
          <cell r="L44">
            <v>-93629.134518614635</v>
          </cell>
          <cell r="M44">
            <v>16802.419112454591</v>
          </cell>
          <cell r="N44">
            <v>633.40684858776206</v>
          </cell>
          <cell r="O44">
            <v>-285.84958574076023</v>
          </cell>
          <cell r="P44">
            <v>0</v>
          </cell>
          <cell r="Q44">
            <v>0</v>
          </cell>
          <cell r="R44">
            <v>0</v>
          </cell>
          <cell r="S44">
            <v>5052815.534152451</v>
          </cell>
          <cell r="T44">
            <v>1013227.0161748636</v>
          </cell>
          <cell r="U44">
            <v>8909990.1263565309</v>
          </cell>
          <cell r="V44">
            <v>67209.676449818362</v>
          </cell>
          <cell r="W44">
            <v>0</v>
          </cell>
          <cell r="X44">
            <v>9990426.8189812135</v>
          </cell>
          <cell r="Y44">
            <v>0</v>
          </cell>
          <cell r="Z44">
            <v>0</v>
          </cell>
          <cell r="AA44">
            <v>0</v>
          </cell>
          <cell r="AB44">
            <v>121920.45375535595</v>
          </cell>
          <cell r="AC44">
            <v>121920.45375535595</v>
          </cell>
          <cell r="AD44" t="str">
            <v>N/A</v>
          </cell>
          <cell r="AE44">
            <v>1977062</v>
          </cell>
          <cell r="AF44">
            <v>1977062</v>
          </cell>
          <cell r="AG44">
            <v>1977062</v>
          </cell>
          <cell r="AH44">
            <v>1977062</v>
          </cell>
          <cell r="AI44">
            <v>1960260</v>
          </cell>
          <cell r="AJ44">
            <v>0</v>
          </cell>
          <cell r="AK44">
            <v>9868508</v>
          </cell>
          <cell r="AL44">
            <v>39406661</v>
          </cell>
          <cell r="AM44">
            <v>5052815.534152451</v>
          </cell>
          <cell r="AN44">
            <v>-1232776.0161748636</v>
          </cell>
          <cell r="AO44">
            <v>8855279.3490509931</v>
          </cell>
          <cell r="AP44">
            <v>0</v>
          </cell>
          <cell r="AQ44">
            <v>1013227.0161748636</v>
          </cell>
          <cell r="AR44">
            <v>0</v>
          </cell>
          <cell r="AS44">
            <v>0</v>
          </cell>
          <cell r="AT44">
            <v>53095206.883203439</v>
          </cell>
          <cell r="AU44">
            <v>1.1885767916154681E-3</v>
          </cell>
          <cell r="AV44">
            <v>0</v>
          </cell>
          <cell r="AW44">
            <v>0</v>
          </cell>
          <cell r="AY44">
            <v>0</v>
          </cell>
          <cell r="AZ44">
            <v>0</v>
          </cell>
          <cell r="BA44">
            <v>0</v>
          </cell>
          <cell r="BB44">
            <v>0</v>
          </cell>
          <cell r="BC44">
            <v>0</v>
          </cell>
          <cell r="BD44">
            <v>0</v>
          </cell>
          <cell r="BE44">
            <v>0</v>
          </cell>
          <cell r="BF44">
            <v>0</v>
          </cell>
          <cell r="BG44">
            <v>0</v>
          </cell>
          <cell r="BH44">
            <v>0</v>
          </cell>
          <cell r="BJ44">
            <v>0</v>
          </cell>
          <cell r="BL44">
            <v>0</v>
          </cell>
          <cell r="BM44">
            <v>0</v>
          </cell>
          <cell r="BN44">
            <v>0</v>
          </cell>
          <cell r="BO44">
            <v>0</v>
          </cell>
          <cell r="BQ44">
            <v>0</v>
          </cell>
          <cell r="BR44">
            <v>0</v>
          </cell>
          <cell r="BS44">
            <v>0</v>
          </cell>
          <cell r="BT44">
            <v>0</v>
          </cell>
          <cell r="CB44">
            <v>0</v>
          </cell>
          <cell r="CC44">
            <v>0</v>
          </cell>
          <cell r="CD44">
            <v>0</v>
          </cell>
          <cell r="CE44">
            <v>0</v>
          </cell>
          <cell r="CF44">
            <v>0</v>
          </cell>
          <cell r="CI44">
            <v>0</v>
          </cell>
          <cell r="CJ44">
            <v>0</v>
          </cell>
          <cell r="CK44">
            <v>0</v>
          </cell>
          <cell r="CV44">
            <v>1.2204841199810437E-3</v>
          </cell>
          <cell r="DG44">
            <v>53095208</v>
          </cell>
          <cell r="DR44">
            <v>20301876.740000028</v>
          </cell>
          <cell r="EC44">
            <v>2.6152857038772428</v>
          </cell>
          <cell r="EN44">
            <v>2.4095909012463064E-2</v>
          </cell>
        </row>
        <row r="45">
          <cell r="B45">
            <v>18400</v>
          </cell>
          <cell r="C45" t="str">
            <v>Department Of Agriculture</v>
          </cell>
          <cell r="D45">
            <v>4.6750079910963301E-3</v>
          </cell>
          <cell r="E45">
            <v>8088853.8915349273</v>
          </cell>
          <cell r="F45">
            <v>6307064.8835430276</v>
          </cell>
          <cell r="G45">
            <v>-734136</v>
          </cell>
          <cell r="H45">
            <v>-2257077.6593961455</v>
          </cell>
          <cell r="I45">
            <v>-93402.13219541643</v>
          </cell>
          <cell r="J45">
            <v>6825861.0430675894</v>
          </cell>
          <cell r="K45">
            <v>0</v>
          </cell>
          <cell r="L45">
            <v>-358642.0707225221</v>
          </cell>
          <cell r="M45">
            <v>64360.889531028857</v>
          </cell>
          <cell r="N45">
            <v>2426.2356472191732</v>
          </cell>
          <cell r="O45">
            <v>-1094.9336215946714</v>
          </cell>
          <cell r="P45">
            <v>0</v>
          </cell>
          <cell r="Q45">
            <v>0</v>
          </cell>
          <cell r="R45">
            <v>0</v>
          </cell>
          <cell r="S45">
            <v>17844214.147388116</v>
          </cell>
          <cell r="T45">
            <v>600717.85000000056</v>
          </cell>
          <cell r="U45">
            <v>34129305.215337947</v>
          </cell>
          <cell r="V45">
            <v>257443.55812411543</v>
          </cell>
          <cell r="W45">
            <v>0</v>
          </cell>
          <cell r="X45">
            <v>34987466.623462066</v>
          </cell>
          <cell r="Y45">
            <v>4271401</v>
          </cell>
          <cell r="Z45">
            <v>0</v>
          </cell>
          <cell r="AA45">
            <v>0</v>
          </cell>
          <cell r="AB45">
            <v>467010.66097708209</v>
          </cell>
          <cell r="AC45">
            <v>4738411.6609770823</v>
          </cell>
          <cell r="AD45" t="str">
            <v>N/A</v>
          </cell>
          <cell r="AE45">
            <v>6062684</v>
          </cell>
          <cell r="AF45">
            <v>6062683</v>
          </cell>
          <cell r="AG45">
            <v>6062683</v>
          </cell>
          <cell r="AH45">
            <v>6062683</v>
          </cell>
          <cell r="AI45">
            <v>5998322</v>
          </cell>
          <cell r="AJ45">
            <v>0</v>
          </cell>
          <cell r="AK45">
            <v>30249055</v>
          </cell>
          <cell r="AL45">
            <v>160123201</v>
          </cell>
          <cell r="AM45">
            <v>17844214.147388116</v>
          </cell>
          <cell r="AN45">
            <v>-4837731.8500000006</v>
          </cell>
          <cell r="AO45">
            <v>33919738.112484984</v>
          </cell>
          <cell r="AP45">
            <v>0</v>
          </cell>
          <cell r="AQ45">
            <v>-3670683.1499999994</v>
          </cell>
          <cell r="AR45">
            <v>0</v>
          </cell>
          <cell r="AS45">
            <v>0</v>
          </cell>
          <cell r="AT45">
            <v>203378738.25987309</v>
          </cell>
          <cell r="AU45">
            <v>4.8296078684201488E-3</v>
          </cell>
          <cell r="AV45">
            <v>0</v>
          </cell>
          <cell r="AW45">
            <v>0</v>
          </cell>
          <cell r="AY45">
            <v>0</v>
          </cell>
          <cell r="AZ45">
            <v>0</v>
          </cell>
          <cell r="BA45">
            <v>0</v>
          </cell>
          <cell r="BB45">
            <v>0</v>
          </cell>
          <cell r="BC45">
            <v>0</v>
          </cell>
          <cell r="BD45">
            <v>0</v>
          </cell>
          <cell r="BE45">
            <v>0</v>
          </cell>
          <cell r="BF45">
            <v>0</v>
          </cell>
          <cell r="BG45">
            <v>0</v>
          </cell>
          <cell r="BH45">
            <v>0</v>
          </cell>
          <cell r="BJ45">
            <v>0</v>
          </cell>
          <cell r="BL45">
            <v>0</v>
          </cell>
          <cell r="BM45">
            <v>0</v>
          </cell>
          <cell r="BN45">
            <v>0</v>
          </cell>
          <cell r="BO45">
            <v>0</v>
          </cell>
          <cell r="BQ45">
            <v>0</v>
          </cell>
          <cell r="BR45">
            <v>0</v>
          </cell>
          <cell r="BS45">
            <v>0</v>
          </cell>
          <cell r="BT45">
            <v>0</v>
          </cell>
          <cell r="CB45">
            <v>0</v>
          </cell>
          <cell r="CC45">
            <v>0</v>
          </cell>
          <cell r="CD45">
            <v>0</v>
          </cell>
          <cell r="CE45">
            <v>0</v>
          </cell>
          <cell r="CF45">
            <v>0</v>
          </cell>
          <cell r="CI45">
            <v>0</v>
          </cell>
          <cell r="CJ45">
            <v>0</v>
          </cell>
          <cell r="CK45">
            <v>0</v>
          </cell>
          <cell r="CV45">
            <v>4.6750079910963301E-3</v>
          </cell>
          <cell r="DG45">
            <v>203378738</v>
          </cell>
          <cell r="DR45">
            <v>83685513.720000148</v>
          </cell>
          <cell r="EC45">
            <v>2.4302741174592821</v>
          </cell>
          <cell r="EN45">
            <v>2.4095909012463064E-2</v>
          </cell>
        </row>
        <row r="46">
          <cell r="B46">
            <v>18600</v>
          </cell>
          <cell r="C46" t="str">
            <v>Barber Examiners, State Board Of</v>
          </cell>
          <cell r="D46">
            <v>1.9691337141991118E-5</v>
          </cell>
          <cell r="E46">
            <v>34070.604665034698</v>
          </cell>
          <cell r="F46">
            <v>26565.631809569164</v>
          </cell>
          <cell r="G46">
            <v>23894</v>
          </cell>
          <cell r="H46">
            <v>-9506.9093425021056</v>
          </cell>
          <cell r="I46">
            <v>-393.41384621023002</v>
          </cell>
          <cell r="J46">
            <v>28750.82381450789</v>
          </cell>
          <cell r="K46">
            <v>0</v>
          </cell>
          <cell r="L46">
            <v>-1510.6160120686491</v>
          </cell>
          <cell r="M46">
            <v>271.09086806431975</v>
          </cell>
          <cell r="N46">
            <v>10.21941014995055</v>
          </cell>
          <cell r="O46">
            <v>-4.6119080720257397</v>
          </cell>
          <cell r="P46">
            <v>0</v>
          </cell>
          <cell r="Q46">
            <v>0</v>
          </cell>
          <cell r="R46">
            <v>0</v>
          </cell>
          <cell r="S46">
            <v>102146.81945847301</v>
          </cell>
          <cell r="T46">
            <v>119466.67</v>
          </cell>
          <cell r="U46">
            <v>143754.11907253944</v>
          </cell>
          <cell r="V46">
            <v>1084.363472257279</v>
          </cell>
          <cell r="W46">
            <v>0</v>
          </cell>
          <cell r="X46">
            <v>264305.1525447967</v>
          </cell>
          <cell r="Y46">
            <v>0</v>
          </cell>
          <cell r="Z46">
            <v>0</v>
          </cell>
          <cell r="AA46">
            <v>0</v>
          </cell>
          <cell r="AB46">
            <v>1967.0692310511499</v>
          </cell>
          <cell r="AC46">
            <v>1967.0692310511499</v>
          </cell>
          <cell r="AD46" t="str">
            <v>N/A</v>
          </cell>
          <cell r="AE46">
            <v>52522</v>
          </cell>
          <cell r="AF46">
            <v>52523</v>
          </cell>
          <cell r="AG46">
            <v>52523</v>
          </cell>
          <cell r="AH46">
            <v>52523</v>
          </cell>
          <cell r="AI46">
            <v>52251</v>
          </cell>
          <cell r="AJ46">
            <v>0</v>
          </cell>
          <cell r="AK46">
            <v>262342</v>
          </cell>
          <cell r="AL46">
            <v>511259</v>
          </cell>
          <cell r="AM46">
            <v>102146.81945847301</v>
          </cell>
          <cell r="AN46">
            <v>-19103.669999999998</v>
          </cell>
          <cell r="AO46">
            <v>142871.41331374558</v>
          </cell>
          <cell r="AP46">
            <v>0</v>
          </cell>
          <cell r="AQ46">
            <v>119466.67</v>
          </cell>
          <cell r="AR46">
            <v>0</v>
          </cell>
          <cell r="AS46">
            <v>0</v>
          </cell>
          <cell r="AT46">
            <v>856640.23277221865</v>
          </cell>
          <cell r="AU46">
            <v>1.5420518466349688E-5</v>
          </cell>
          <cell r="AV46">
            <v>0</v>
          </cell>
          <cell r="AW46">
            <v>0</v>
          </cell>
          <cell r="AY46">
            <v>0</v>
          </cell>
          <cell r="AZ46">
            <v>0</v>
          </cell>
          <cell r="BA46">
            <v>0</v>
          </cell>
          <cell r="BB46">
            <v>0</v>
          </cell>
          <cell r="BC46">
            <v>0</v>
          </cell>
          <cell r="BD46">
            <v>0</v>
          </cell>
          <cell r="BE46">
            <v>0</v>
          </cell>
          <cell r="BF46">
            <v>0</v>
          </cell>
          <cell r="BG46">
            <v>0</v>
          </cell>
          <cell r="BH46">
            <v>0</v>
          </cell>
          <cell r="BJ46">
            <v>0</v>
          </cell>
          <cell r="BL46">
            <v>0</v>
          </cell>
          <cell r="BM46">
            <v>0</v>
          </cell>
          <cell r="BN46">
            <v>0</v>
          </cell>
          <cell r="BO46">
            <v>0</v>
          </cell>
          <cell r="BQ46">
            <v>0</v>
          </cell>
          <cell r="BR46">
            <v>0</v>
          </cell>
          <cell r="BS46">
            <v>0</v>
          </cell>
          <cell r="BT46">
            <v>0</v>
          </cell>
          <cell r="CB46">
            <v>0</v>
          </cell>
          <cell r="CC46">
            <v>0</v>
          </cell>
          <cell r="CD46">
            <v>0</v>
          </cell>
          <cell r="CE46">
            <v>0</v>
          </cell>
          <cell r="CF46">
            <v>0</v>
          </cell>
          <cell r="CI46">
            <v>0</v>
          </cell>
          <cell r="CJ46">
            <v>0</v>
          </cell>
          <cell r="CK46">
            <v>0</v>
          </cell>
          <cell r="CV46">
            <v>1.9691337141991118E-5</v>
          </cell>
          <cell r="DG46">
            <v>856640</v>
          </cell>
          <cell r="DR46">
            <v>393697.74</v>
          </cell>
          <cell r="EC46">
            <v>2.1758824422004555</v>
          </cell>
          <cell r="EN46">
            <v>2.4095909012463064E-2</v>
          </cell>
        </row>
        <row r="47">
          <cell r="B47">
            <v>18690</v>
          </cell>
          <cell r="C47" t="str">
            <v>N.C. Real Estate Commission</v>
          </cell>
          <cell r="D47">
            <v>4.1545758327428627E-6</v>
          </cell>
          <cell r="E47">
            <v>7188.3849089374971</v>
          </cell>
          <cell r="F47">
            <v>5604.9485670641961</v>
          </cell>
          <cell r="G47">
            <v>-23110</v>
          </cell>
          <cell r="H47">
            <v>-2005.814816618531</v>
          </cell>
          <cell r="I47">
            <v>-83.004401679050588</v>
          </cell>
          <cell r="J47">
            <v>6065.9911985603403</v>
          </cell>
          <cell r="K47">
            <v>0</v>
          </cell>
          <cell r="L47">
            <v>-318.71724764244254</v>
          </cell>
          <cell r="M47">
            <v>57.196093937957052</v>
          </cell>
          <cell r="N47">
            <v>2.1561417656768911</v>
          </cell>
          <cell r="O47">
            <v>-0.97304320578670589</v>
          </cell>
          <cell r="P47">
            <v>0</v>
          </cell>
          <cell r="Q47">
            <v>0</v>
          </cell>
          <cell r="R47">
            <v>0</v>
          </cell>
          <cell r="S47">
            <v>-6599.8325988801444</v>
          </cell>
          <cell r="T47">
            <v>5892.84</v>
          </cell>
          <cell r="U47">
            <v>30329.955992801701</v>
          </cell>
          <cell r="V47">
            <v>228.78437575182821</v>
          </cell>
          <cell r="W47">
            <v>0</v>
          </cell>
          <cell r="X47">
            <v>36451.580368553528</v>
          </cell>
          <cell r="Y47">
            <v>121439</v>
          </cell>
          <cell r="Z47">
            <v>0</v>
          </cell>
          <cell r="AA47">
            <v>0</v>
          </cell>
          <cell r="AB47">
            <v>415.02200839525295</v>
          </cell>
          <cell r="AC47">
            <v>121854.02200839526</v>
          </cell>
          <cell r="AD47" t="str">
            <v>N/A</v>
          </cell>
          <cell r="AE47">
            <v>-17069</v>
          </cell>
          <cell r="AF47">
            <v>-17070</v>
          </cell>
          <cell r="AG47">
            <v>-17070</v>
          </cell>
          <cell r="AH47">
            <v>-17070</v>
          </cell>
          <cell r="AI47">
            <v>-17127</v>
          </cell>
          <cell r="AJ47">
            <v>0</v>
          </cell>
          <cell r="AK47">
            <v>-85406</v>
          </cell>
          <cell r="AL47">
            <v>283470</v>
          </cell>
          <cell r="AM47">
            <v>-6599.8325988801444</v>
          </cell>
          <cell r="AN47">
            <v>-10729.84</v>
          </cell>
          <cell r="AO47">
            <v>30143.718360158276</v>
          </cell>
          <cell r="AP47">
            <v>0</v>
          </cell>
          <cell r="AQ47">
            <v>-115546.16</v>
          </cell>
          <cell r="AR47">
            <v>0</v>
          </cell>
          <cell r="AS47">
            <v>0</v>
          </cell>
          <cell r="AT47">
            <v>180737.88576127807</v>
          </cell>
          <cell r="AU47">
            <v>8.5499599598058693E-6</v>
          </cell>
          <cell r="AV47">
            <v>0</v>
          </cell>
          <cell r="AW47">
            <v>0</v>
          </cell>
          <cell r="AY47">
            <v>0</v>
          </cell>
          <cell r="AZ47">
            <v>0</v>
          </cell>
          <cell r="BA47">
            <v>0</v>
          </cell>
          <cell r="BB47">
            <v>0</v>
          </cell>
          <cell r="BC47">
            <v>0</v>
          </cell>
          <cell r="BD47">
            <v>0</v>
          </cell>
          <cell r="BE47">
            <v>0</v>
          </cell>
          <cell r="BF47">
            <v>0</v>
          </cell>
          <cell r="BG47">
            <v>0</v>
          </cell>
          <cell r="BH47">
            <v>0</v>
          </cell>
          <cell r="BJ47">
            <v>0</v>
          </cell>
          <cell r="BL47">
            <v>0</v>
          </cell>
          <cell r="BM47">
            <v>0</v>
          </cell>
          <cell r="BN47">
            <v>0</v>
          </cell>
          <cell r="BO47">
            <v>0</v>
          </cell>
          <cell r="BQ47">
            <v>0</v>
          </cell>
          <cell r="BR47">
            <v>0</v>
          </cell>
          <cell r="BS47">
            <v>0</v>
          </cell>
          <cell r="BT47">
            <v>0</v>
          </cell>
          <cell r="CB47">
            <v>0</v>
          </cell>
          <cell r="CC47">
            <v>0</v>
          </cell>
          <cell r="CD47">
            <v>0</v>
          </cell>
          <cell r="CE47">
            <v>0</v>
          </cell>
          <cell r="CF47">
            <v>0</v>
          </cell>
          <cell r="CI47">
            <v>0</v>
          </cell>
          <cell r="CJ47">
            <v>0</v>
          </cell>
          <cell r="CK47">
            <v>0</v>
          </cell>
          <cell r="CV47">
            <v>4.1545758327428627E-6</v>
          </cell>
          <cell r="DG47">
            <v>180738</v>
          </cell>
          <cell r="DR47">
            <v>188638.13</v>
          </cell>
          <cell r="EC47">
            <v>0.95812018492761775</v>
          </cell>
          <cell r="EN47">
            <v>2.4095909012463064E-2</v>
          </cell>
        </row>
        <row r="48">
          <cell r="B48">
            <v>18740</v>
          </cell>
          <cell r="C48" t="str">
            <v>N.C. Auctioneers Licensing Board</v>
          </cell>
          <cell r="D48">
            <v>5.945790166111434E-6</v>
          </cell>
          <cell r="E48">
            <v>10287.603361320023</v>
          </cell>
          <cell r="F48">
            <v>8021.4802697701271</v>
          </cell>
          <cell r="G48">
            <v>2040</v>
          </cell>
          <cell r="H48">
            <v>-2870.6068902868938</v>
          </cell>
          <cell r="I48">
            <v>-118.79112937539875</v>
          </cell>
          <cell r="J48">
            <v>8681.2979875991259</v>
          </cell>
          <cell r="K48">
            <v>0</v>
          </cell>
          <cell r="L48">
            <v>-456.12980797402753</v>
          </cell>
          <cell r="M48">
            <v>81.855762553688123</v>
          </cell>
          <cell r="N48">
            <v>3.085746180408512</v>
          </cell>
          <cell r="O48">
            <v>-1.3925635148049589</v>
          </cell>
          <cell r="P48">
            <v>0</v>
          </cell>
          <cell r="Q48">
            <v>0</v>
          </cell>
          <cell r="R48">
            <v>0</v>
          </cell>
          <cell r="S48">
            <v>25668.402736272248</v>
          </cell>
          <cell r="T48">
            <v>10203.32</v>
          </cell>
          <cell r="U48">
            <v>43406.489937995633</v>
          </cell>
          <cell r="V48">
            <v>327.42305021475249</v>
          </cell>
          <cell r="W48">
            <v>0</v>
          </cell>
          <cell r="X48">
            <v>53937.232988210388</v>
          </cell>
          <cell r="Y48">
            <v>0</v>
          </cell>
          <cell r="Z48">
            <v>0</v>
          </cell>
          <cell r="AA48">
            <v>0</v>
          </cell>
          <cell r="AB48">
            <v>593.95564687699368</v>
          </cell>
          <cell r="AC48">
            <v>593.95564687699368</v>
          </cell>
          <cell r="AD48" t="str">
            <v>N/A</v>
          </cell>
          <cell r="AE48">
            <v>10684</v>
          </cell>
          <cell r="AF48">
            <v>10685</v>
          </cell>
          <cell r="AG48">
            <v>10685</v>
          </cell>
          <cell r="AH48">
            <v>10685</v>
          </cell>
          <cell r="AI48">
            <v>10604</v>
          </cell>
          <cell r="AJ48">
            <v>0</v>
          </cell>
          <cell r="AK48">
            <v>53343</v>
          </cell>
          <cell r="AL48">
            <v>185471</v>
          </cell>
          <cell r="AM48">
            <v>25668.402736272248</v>
          </cell>
          <cell r="AN48">
            <v>-5820.32</v>
          </cell>
          <cell r="AO48">
            <v>43139.957341333393</v>
          </cell>
          <cell r="AP48">
            <v>0</v>
          </cell>
          <cell r="AQ48">
            <v>10203.32</v>
          </cell>
          <cell r="AR48">
            <v>0</v>
          </cell>
          <cell r="AS48">
            <v>0</v>
          </cell>
          <cell r="AT48">
            <v>258662.36007760564</v>
          </cell>
          <cell r="AU48">
            <v>5.5941431899487805E-6</v>
          </cell>
          <cell r="AV48">
            <v>0</v>
          </cell>
          <cell r="AW48">
            <v>0</v>
          </cell>
          <cell r="AY48">
            <v>0</v>
          </cell>
          <cell r="AZ48">
            <v>0</v>
          </cell>
          <cell r="BA48">
            <v>0</v>
          </cell>
          <cell r="BB48">
            <v>0</v>
          </cell>
          <cell r="BC48">
            <v>0</v>
          </cell>
          <cell r="BD48">
            <v>0</v>
          </cell>
          <cell r="BE48">
            <v>0</v>
          </cell>
          <cell r="BF48">
            <v>0</v>
          </cell>
          <cell r="BG48">
            <v>0</v>
          </cell>
          <cell r="BH48">
            <v>0</v>
          </cell>
          <cell r="BJ48">
            <v>0</v>
          </cell>
          <cell r="BL48">
            <v>0</v>
          </cell>
          <cell r="BM48">
            <v>0</v>
          </cell>
          <cell r="BN48">
            <v>0</v>
          </cell>
          <cell r="BO48">
            <v>0</v>
          </cell>
          <cell r="BQ48">
            <v>0</v>
          </cell>
          <cell r="BR48">
            <v>0</v>
          </cell>
          <cell r="BS48">
            <v>0</v>
          </cell>
          <cell r="BT48">
            <v>0</v>
          </cell>
          <cell r="CB48">
            <v>0</v>
          </cell>
          <cell r="CC48">
            <v>0</v>
          </cell>
          <cell r="CD48">
            <v>0</v>
          </cell>
          <cell r="CE48">
            <v>0</v>
          </cell>
          <cell r="CF48">
            <v>0</v>
          </cell>
          <cell r="CI48">
            <v>0</v>
          </cell>
          <cell r="CJ48">
            <v>0</v>
          </cell>
          <cell r="CK48">
            <v>0</v>
          </cell>
          <cell r="CV48">
            <v>5.945790166111434E-6</v>
          </cell>
          <cell r="DG48">
            <v>258662</v>
          </cell>
          <cell r="DR48">
            <v>108964.61</v>
          </cell>
          <cell r="EC48">
            <v>2.3738165997198539</v>
          </cell>
          <cell r="EN48">
            <v>2.4095909012463064E-2</v>
          </cell>
        </row>
        <row r="49">
          <cell r="B49">
            <v>18780</v>
          </cell>
          <cell r="C49" t="str">
            <v>N.C. State Board Of Examiners Of Practicing Psychol</v>
          </cell>
          <cell r="D49">
            <v>1.1937855927205944E-5</v>
          </cell>
          <cell r="E49">
            <v>20655.274291994974</v>
          </cell>
          <cell r="F49">
            <v>16105.391059581863</v>
          </cell>
          <cell r="G49">
            <v>2335</v>
          </cell>
          <cell r="H49">
            <v>-5763.555477488635</v>
          </cell>
          <cell r="I49">
            <v>-238.50680032340284</v>
          </cell>
          <cell r="J49">
            <v>17430.161802174665</v>
          </cell>
          <cell r="K49">
            <v>0</v>
          </cell>
          <cell r="L49">
            <v>-915.80963666251273</v>
          </cell>
          <cell r="M49">
            <v>164.34860176315109</v>
          </cell>
          <cell r="N49">
            <v>6.1955084691013411</v>
          </cell>
          <cell r="O49">
            <v>-2.795965236710904</v>
          </cell>
          <cell r="P49">
            <v>0</v>
          </cell>
          <cell r="Q49">
            <v>0</v>
          </cell>
          <cell r="R49">
            <v>0</v>
          </cell>
          <cell r="S49">
            <v>49775.703384272492</v>
          </cell>
          <cell r="T49">
            <v>11674.73</v>
          </cell>
          <cell r="U49">
            <v>87150.809010873316</v>
          </cell>
          <cell r="V49">
            <v>657.39440705260438</v>
          </cell>
          <cell r="W49">
            <v>0</v>
          </cell>
          <cell r="X49">
            <v>99482.933417925917</v>
          </cell>
          <cell r="Y49">
            <v>0</v>
          </cell>
          <cell r="Z49">
            <v>0</v>
          </cell>
          <cell r="AA49">
            <v>0</v>
          </cell>
          <cell r="AB49">
            <v>1192.5340016170142</v>
          </cell>
          <cell r="AC49">
            <v>1192.5340016170142</v>
          </cell>
          <cell r="AD49" t="str">
            <v>N/A</v>
          </cell>
          <cell r="AE49">
            <v>19691</v>
          </cell>
          <cell r="AF49">
            <v>19691</v>
          </cell>
          <cell r="AG49">
            <v>19691</v>
          </cell>
          <cell r="AH49">
            <v>19691</v>
          </cell>
          <cell r="AI49">
            <v>19527</v>
          </cell>
          <cell r="AJ49">
            <v>0</v>
          </cell>
          <cell r="AK49">
            <v>98291</v>
          </cell>
          <cell r="AL49">
            <v>385335</v>
          </cell>
          <cell r="AM49">
            <v>49775.703384272492</v>
          </cell>
          <cell r="AN49">
            <v>-14063.73</v>
          </cell>
          <cell r="AO49">
            <v>86615.669416308912</v>
          </cell>
          <cell r="AP49">
            <v>0</v>
          </cell>
          <cell r="AQ49">
            <v>11674.73</v>
          </cell>
          <cell r="AR49">
            <v>0</v>
          </cell>
          <cell r="AS49">
            <v>0</v>
          </cell>
          <cell r="AT49">
            <v>519337.37280058145</v>
          </cell>
          <cell r="AU49">
            <v>1.1622413513214321E-5</v>
          </cell>
          <cell r="AV49">
            <v>0</v>
          </cell>
          <cell r="AW49">
            <v>0</v>
          </cell>
          <cell r="AY49">
            <v>0</v>
          </cell>
          <cell r="AZ49">
            <v>0</v>
          </cell>
          <cell r="BA49">
            <v>0</v>
          </cell>
          <cell r="BB49">
            <v>0</v>
          </cell>
          <cell r="BC49">
            <v>0</v>
          </cell>
          <cell r="BD49">
            <v>0</v>
          </cell>
          <cell r="BE49">
            <v>0</v>
          </cell>
          <cell r="BF49">
            <v>0</v>
          </cell>
          <cell r="BG49">
            <v>0</v>
          </cell>
          <cell r="BH49">
            <v>0</v>
          </cell>
          <cell r="BJ49">
            <v>0</v>
          </cell>
          <cell r="BL49">
            <v>0</v>
          </cell>
          <cell r="BM49">
            <v>0</v>
          </cell>
          <cell r="BN49">
            <v>0</v>
          </cell>
          <cell r="BO49">
            <v>0</v>
          </cell>
          <cell r="BQ49">
            <v>0</v>
          </cell>
          <cell r="BR49">
            <v>0</v>
          </cell>
          <cell r="BS49">
            <v>0</v>
          </cell>
          <cell r="BT49">
            <v>0</v>
          </cell>
          <cell r="CB49">
            <v>0</v>
          </cell>
          <cell r="CC49">
            <v>0</v>
          </cell>
          <cell r="CD49">
            <v>0</v>
          </cell>
          <cell r="CE49">
            <v>0</v>
          </cell>
          <cell r="CF49">
            <v>0</v>
          </cell>
          <cell r="CI49">
            <v>0</v>
          </cell>
          <cell r="CJ49">
            <v>0</v>
          </cell>
          <cell r="CK49">
            <v>0</v>
          </cell>
          <cell r="CV49">
            <v>1.1937855927205944E-5</v>
          </cell>
          <cell r="DG49">
            <v>519337</v>
          </cell>
          <cell r="DR49">
            <v>230054.08000000002</v>
          </cell>
          <cell r="EC49">
            <v>2.2574561598733651</v>
          </cell>
          <cell r="EN49">
            <v>2.4095909012463064E-2</v>
          </cell>
        </row>
        <row r="50">
          <cell r="B50">
            <v>19005</v>
          </cell>
          <cell r="C50" t="str">
            <v>Community Colleges Administration</v>
          </cell>
          <cell r="D50">
            <v>6.4281408440031401E-4</v>
          </cell>
          <cell r="E50">
            <v>1112218.2503297888</v>
          </cell>
          <cell r="F50">
            <v>867222.07664447709</v>
          </cell>
          <cell r="G50">
            <v>-274343</v>
          </cell>
          <cell r="H50">
            <v>-310348.4126248291</v>
          </cell>
          <cell r="I50">
            <v>-12842.802879178342</v>
          </cell>
          <cell r="J50">
            <v>938556.60246995569</v>
          </cell>
          <cell r="K50">
            <v>0</v>
          </cell>
          <cell r="L50">
            <v>-49313.321978914311</v>
          </cell>
          <cell r="M50">
            <v>8849.6289961155671</v>
          </cell>
          <cell r="N50">
            <v>333.60765352207494</v>
          </cell>
          <cell r="O50">
            <v>-150.55348670739755</v>
          </cell>
          <cell r="P50">
            <v>0</v>
          </cell>
          <cell r="Q50">
            <v>0</v>
          </cell>
          <cell r="R50">
            <v>0</v>
          </cell>
          <cell r="S50">
            <v>2280182.0751242298</v>
          </cell>
          <cell r="T50">
            <v>130785.18000000005</v>
          </cell>
          <cell r="U50">
            <v>4692783.0123497788</v>
          </cell>
          <cell r="V50">
            <v>35398.515984462269</v>
          </cell>
          <cell r="W50">
            <v>0</v>
          </cell>
          <cell r="X50">
            <v>4858966.7083342411</v>
          </cell>
          <cell r="Y50">
            <v>1502500</v>
          </cell>
          <cell r="Z50">
            <v>0</v>
          </cell>
          <cell r="AA50">
            <v>0</v>
          </cell>
          <cell r="AB50">
            <v>64214.014395891703</v>
          </cell>
          <cell r="AC50">
            <v>1566714.0143958917</v>
          </cell>
          <cell r="AD50" t="str">
            <v>N/A</v>
          </cell>
          <cell r="AE50">
            <v>660220</v>
          </cell>
          <cell r="AF50">
            <v>660220</v>
          </cell>
          <cell r="AG50">
            <v>660220</v>
          </cell>
          <cell r="AH50">
            <v>660220</v>
          </cell>
          <cell r="AI50">
            <v>651371</v>
          </cell>
          <cell r="AJ50">
            <v>0</v>
          </cell>
          <cell r="AK50">
            <v>3292251</v>
          </cell>
          <cell r="AL50">
            <v>23115175</v>
          </cell>
          <cell r="AM50">
            <v>2280182.0751242298</v>
          </cell>
          <cell r="AN50">
            <v>-723012.18</v>
          </cell>
          <cell r="AO50">
            <v>4663967.5139383497</v>
          </cell>
          <cell r="AP50">
            <v>0</v>
          </cell>
          <cell r="AQ50">
            <v>-1371714.8199999998</v>
          </cell>
          <cell r="AR50">
            <v>0</v>
          </cell>
          <cell r="AS50">
            <v>0</v>
          </cell>
          <cell r="AT50">
            <v>27964597.589062579</v>
          </cell>
          <cell r="AU50">
            <v>6.9719585232990724E-4</v>
          </cell>
          <cell r="AV50">
            <v>0</v>
          </cell>
          <cell r="AW50">
            <v>0</v>
          </cell>
          <cell r="AY50">
            <v>0</v>
          </cell>
          <cell r="AZ50">
            <v>0</v>
          </cell>
          <cell r="BA50">
            <v>0</v>
          </cell>
          <cell r="BB50">
            <v>0</v>
          </cell>
          <cell r="BC50">
            <v>0</v>
          </cell>
          <cell r="BD50">
            <v>0</v>
          </cell>
          <cell r="BE50">
            <v>0</v>
          </cell>
          <cell r="BF50">
            <v>0</v>
          </cell>
          <cell r="BG50">
            <v>0</v>
          </cell>
          <cell r="BH50">
            <v>0</v>
          </cell>
          <cell r="BJ50">
            <v>0</v>
          </cell>
          <cell r="BL50">
            <v>0</v>
          </cell>
          <cell r="BM50">
            <v>0</v>
          </cell>
          <cell r="BN50">
            <v>0</v>
          </cell>
          <cell r="BO50">
            <v>0</v>
          </cell>
          <cell r="BQ50">
            <v>0</v>
          </cell>
          <cell r="BR50">
            <v>0</v>
          </cell>
          <cell r="BS50">
            <v>0</v>
          </cell>
          <cell r="BT50">
            <v>0</v>
          </cell>
          <cell r="CB50">
            <v>0</v>
          </cell>
          <cell r="CC50">
            <v>0</v>
          </cell>
          <cell r="CD50">
            <v>0</v>
          </cell>
          <cell r="CE50">
            <v>0</v>
          </cell>
          <cell r="CF50">
            <v>0</v>
          </cell>
          <cell r="CI50">
            <v>0</v>
          </cell>
          <cell r="CJ50">
            <v>0</v>
          </cell>
          <cell r="CK50">
            <v>0</v>
          </cell>
          <cell r="CV50">
            <v>6.4281408440031401E-4</v>
          </cell>
          <cell r="DG50">
            <v>27964598</v>
          </cell>
          <cell r="DR50">
            <v>13017121.449999999</v>
          </cell>
          <cell r="EC50">
            <v>2.1482935461126855</v>
          </cell>
          <cell r="EN50">
            <v>2.4095909012463064E-2</v>
          </cell>
        </row>
        <row r="51">
          <cell r="B51">
            <v>19100</v>
          </cell>
          <cell r="C51" t="str">
            <v>Department Of Public Safety</v>
          </cell>
          <cell r="D51">
            <v>5.7082667354736695E-2</v>
          </cell>
          <cell r="E51">
            <v>98766324.432158917</v>
          </cell>
          <cell r="F51">
            <v>77010368.199948043</v>
          </cell>
          <cell r="G51">
            <v>-5472021</v>
          </cell>
          <cell r="H51">
            <v>-27559314.009836327</v>
          </cell>
          <cell r="I51">
            <v>-1140456.4125854643</v>
          </cell>
          <cell r="J51">
            <v>83344960.280957654</v>
          </cell>
          <cell r="K51">
            <v>0</v>
          </cell>
          <cell r="L51">
            <v>-4379082.5730047068</v>
          </cell>
          <cell r="M51">
            <v>785857.74714218534</v>
          </cell>
          <cell r="N51">
            <v>29624.762703761251</v>
          </cell>
          <cell r="O51">
            <v>-13369.331521152881</v>
          </cell>
          <cell r="P51">
            <v>0</v>
          </cell>
          <cell r="Q51">
            <v>0</v>
          </cell>
          <cell r="R51">
            <v>0</v>
          </cell>
          <cell r="S51">
            <v>221372892.09596294</v>
          </cell>
          <cell r="T51">
            <v>4557742.7799999937</v>
          </cell>
          <cell r="U51">
            <v>416724801.40478826</v>
          </cell>
          <cell r="V51">
            <v>3143430.9885687414</v>
          </cell>
          <cell r="W51">
            <v>0</v>
          </cell>
          <cell r="X51">
            <v>424425975.17335695</v>
          </cell>
          <cell r="Y51">
            <v>31917847</v>
          </cell>
          <cell r="Z51">
            <v>0</v>
          </cell>
          <cell r="AA51">
            <v>0</v>
          </cell>
          <cell r="AB51">
            <v>5702282.0629273206</v>
          </cell>
          <cell r="AC51">
            <v>37620129.062927321</v>
          </cell>
          <cell r="AD51" t="str">
            <v>N/A</v>
          </cell>
          <cell r="AE51">
            <v>77518342</v>
          </cell>
          <cell r="AF51">
            <v>77518340</v>
          </cell>
          <cell r="AG51">
            <v>77518340</v>
          </cell>
          <cell r="AH51">
            <v>77518340</v>
          </cell>
          <cell r="AI51">
            <v>76732482</v>
          </cell>
          <cell r="AJ51">
            <v>0</v>
          </cell>
          <cell r="AK51">
            <v>386805844</v>
          </cell>
          <cell r="AL51">
            <v>1930848318</v>
          </cell>
          <cell r="AM51">
            <v>221372892.09596294</v>
          </cell>
          <cell r="AN51">
            <v>-55737001.779999994</v>
          </cell>
          <cell r="AO51">
            <v>414165950.33042967</v>
          </cell>
          <cell r="AP51">
            <v>0</v>
          </cell>
          <cell r="AQ51">
            <v>-27360104.220000006</v>
          </cell>
          <cell r="AR51">
            <v>0</v>
          </cell>
          <cell r="AS51">
            <v>0</v>
          </cell>
          <cell r="AT51">
            <v>2483290054.426393</v>
          </cell>
          <cell r="AU51">
            <v>5.8237907973333843E-2</v>
          </cell>
          <cell r="AV51">
            <v>0</v>
          </cell>
          <cell r="AW51">
            <v>0</v>
          </cell>
          <cell r="AY51">
            <v>0</v>
          </cell>
          <cell r="AZ51">
            <v>0</v>
          </cell>
          <cell r="BA51">
            <v>0</v>
          </cell>
          <cell r="BB51">
            <v>0</v>
          </cell>
          <cell r="BC51">
            <v>0</v>
          </cell>
          <cell r="BD51">
            <v>0</v>
          </cell>
          <cell r="BE51">
            <v>0</v>
          </cell>
          <cell r="BF51">
            <v>0</v>
          </cell>
          <cell r="BG51">
            <v>0</v>
          </cell>
          <cell r="BH51">
            <v>0</v>
          </cell>
          <cell r="BJ51">
            <v>0</v>
          </cell>
          <cell r="BL51">
            <v>0</v>
          </cell>
          <cell r="BM51">
            <v>0</v>
          </cell>
          <cell r="BN51">
            <v>0</v>
          </cell>
          <cell r="BO51">
            <v>0</v>
          </cell>
          <cell r="BQ51">
            <v>0</v>
          </cell>
          <cell r="BR51">
            <v>0</v>
          </cell>
          <cell r="BS51">
            <v>0</v>
          </cell>
          <cell r="BT51">
            <v>0</v>
          </cell>
          <cell r="CB51">
            <v>0</v>
          </cell>
          <cell r="CC51">
            <v>0</v>
          </cell>
          <cell r="CD51">
            <v>0</v>
          </cell>
          <cell r="CE51">
            <v>0</v>
          </cell>
          <cell r="CF51">
            <v>0</v>
          </cell>
          <cell r="CI51">
            <v>0</v>
          </cell>
          <cell r="CJ51">
            <v>0</v>
          </cell>
          <cell r="CK51">
            <v>0</v>
          </cell>
          <cell r="CV51">
            <v>5.7082667354736695E-2</v>
          </cell>
          <cell r="DG51">
            <v>2483290054</v>
          </cell>
          <cell r="DR51">
            <v>943822179.58999956</v>
          </cell>
          <cell r="EC51">
            <v>2.6310994885485228</v>
          </cell>
          <cell r="EN51">
            <v>2.4095909012463064E-2</v>
          </cell>
        </row>
        <row r="52">
          <cell r="B52">
            <v>20100</v>
          </cell>
          <cell r="C52" t="str">
            <v>Appalachian State University</v>
          </cell>
          <cell r="D52">
            <v>1.0802526962423729E-2</v>
          </cell>
          <cell r="E52">
            <v>18690890.459402353</v>
          </cell>
          <cell r="F52">
            <v>14573715.935457006</v>
          </cell>
          <cell r="G52">
            <v>1438048</v>
          </cell>
          <cell r="H52">
            <v>-5215422.5871586753</v>
          </cell>
          <cell r="I52">
            <v>-215824.02710551026</v>
          </cell>
          <cell r="J52">
            <v>15772496.667370087</v>
          </cell>
          <cell r="K52">
            <v>0</v>
          </cell>
          <cell r="L52">
            <v>-828713.1586123727</v>
          </cell>
          <cell r="M52">
            <v>148718.51466535561</v>
          </cell>
          <cell r="N52">
            <v>5606.2954429586671</v>
          </cell>
          <cell r="O52">
            <v>-2530.0598398692614</v>
          </cell>
          <cell r="P52">
            <v>0</v>
          </cell>
          <cell r="Q52">
            <v>0</v>
          </cell>
          <cell r="R52">
            <v>0</v>
          </cell>
          <cell r="S52">
            <v>44366986.039621338</v>
          </cell>
          <cell r="T52">
            <v>7516559</v>
          </cell>
          <cell r="U52">
            <v>78862483.336850435</v>
          </cell>
          <cell r="V52">
            <v>594874.05866142246</v>
          </cell>
          <cell r="W52">
            <v>0</v>
          </cell>
          <cell r="X52">
            <v>86973916.395511851</v>
          </cell>
          <cell r="Y52">
            <v>326319.65000000037</v>
          </cell>
          <cell r="Z52">
            <v>0</v>
          </cell>
          <cell r="AA52">
            <v>0</v>
          </cell>
          <cell r="AB52">
            <v>1079120.1355275512</v>
          </cell>
          <cell r="AC52">
            <v>1405439.7855275515</v>
          </cell>
          <cell r="AD52" t="str">
            <v>N/A</v>
          </cell>
          <cell r="AE52">
            <v>17143439</v>
          </cell>
          <cell r="AF52">
            <v>17143439</v>
          </cell>
          <cell r="AG52">
            <v>17143439</v>
          </cell>
          <cell r="AH52">
            <v>17143439</v>
          </cell>
          <cell r="AI52">
            <v>16994721</v>
          </cell>
          <cell r="AJ52">
            <v>0</v>
          </cell>
          <cell r="AK52">
            <v>85568477</v>
          </cell>
          <cell r="AL52">
            <v>349132435</v>
          </cell>
          <cell r="AM52">
            <v>44366986.039621338</v>
          </cell>
          <cell r="AN52">
            <v>-9121256.3499999996</v>
          </cell>
          <cell r="AO52">
            <v>78378237.259984314</v>
          </cell>
          <cell r="AP52">
            <v>0</v>
          </cell>
          <cell r="AQ52">
            <v>7190239.3499999996</v>
          </cell>
          <cell r="AR52">
            <v>0</v>
          </cell>
          <cell r="AS52">
            <v>0</v>
          </cell>
          <cell r="AT52">
            <v>469946641.29960567</v>
          </cell>
          <cell r="AU52">
            <v>1.0530471214041338E-2</v>
          </cell>
          <cell r="AV52">
            <v>0</v>
          </cell>
          <cell r="AW52">
            <v>0</v>
          </cell>
          <cell r="AY52">
            <v>0</v>
          </cell>
          <cell r="AZ52">
            <v>0</v>
          </cell>
          <cell r="BA52">
            <v>0</v>
          </cell>
          <cell r="BB52">
            <v>0</v>
          </cell>
          <cell r="BC52">
            <v>0</v>
          </cell>
          <cell r="BD52">
            <v>0</v>
          </cell>
          <cell r="BE52">
            <v>0</v>
          </cell>
          <cell r="BF52">
            <v>0</v>
          </cell>
          <cell r="BG52">
            <v>0</v>
          </cell>
          <cell r="BH52">
            <v>0</v>
          </cell>
          <cell r="BJ52">
            <v>0</v>
          </cell>
          <cell r="BL52">
            <v>0</v>
          </cell>
          <cell r="BM52">
            <v>0</v>
          </cell>
          <cell r="BN52">
            <v>0</v>
          </cell>
          <cell r="BO52">
            <v>0</v>
          </cell>
          <cell r="BQ52">
            <v>0</v>
          </cell>
          <cell r="BR52">
            <v>0</v>
          </cell>
          <cell r="BS52">
            <v>0</v>
          </cell>
          <cell r="BT52">
            <v>0</v>
          </cell>
          <cell r="CB52">
            <v>0</v>
          </cell>
          <cell r="CC52">
            <v>0</v>
          </cell>
          <cell r="CD52">
            <v>0</v>
          </cell>
          <cell r="CE52">
            <v>0</v>
          </cell>
          <cell r="CF52">
            <v>0</v>
          </cell>
          <cell r="CI52">
            <v>0</v>
          </cell>
          <cell r="CJ52">
            <v>0</v>
          </cell>
          <cell r="CK52">
            <v>0</v>
          </cell>
          <cell r="CV52">
            <v>1.0802526962423729E-2</v>
          </cell>
          <cell r="DG52">
            <v>469946641</v>
          </cell>
          <cell r="DR52">
            <v>159125172.04999989</v>
          </cell>
          <cell r="EC52">
            <v>2.953314267916924</v>
          </cell>
          <cell r="EN52">
            <v>2.4095909012463064E-2</v>
          </cell>
        </row>
        <row r="53">
          <cell r="B53">
            <v>20200</v>
          </cell>
          <cell r="C53" t="str">
            <v>N.C. School Of The Arts</v>
          </cell>
          <cell r="D53">
            <v>1.3983940762772422E-3</v>
          </cell>
          <cell r="E53">
            <v>2419547.8141080006</v>
          </cell>
          <cell r="F53">
            <v>1886576.9189358056</v>
          </cell>
          <cell r="G53">
            <v>358945</v>
          </cell>
          <cell r="H53">
            <v>-675139.81465026259</v>
          </cell>
          <cell r="I53">
            <v>-27938.559382676976</v>
          </cell>
          <cell r="J53">
            <v>2041759.8571588476</v>
          </cell>
          <cell r="K53">
            <v>0</v>
          </cell>
          <cell r="L53">
            <v>-107277.45239309574</v>
          </cell>
          <cell r="M53">
            <v>19251.707555481309</v>
          </cell>
          <cell r="N53">
            <v>725.73855770636317</v>
          </cell>
          <cell r="O53">
            <v>-327.51787660489288</v>
          </cell>
          <cell r="P53">
            <v>0</v>
          </cell>
          <cell r="Q53">
            <v>0</v>
          </cell>
          <cell r="R53">
            <v>0</v>
          </cell>
          <cell r="S53">
            <v>5916123.6920132022</v>
          </cell>
          <cell r="T53">
            <v>1794720.25</v>
          </cell>
          <cell r="U53">
            <v>10208799.285794238</v>
          </cell>
          <cell r="V53">
            <v>77006.830221925236</v>
          </cell>
          <cell r="W53">
            <v>0</v>
          </cell>
          <cell r="X53">
            <v>12080526.366016163</v>
          </cell>
          <cell r="Y53">
            <v>0</v>
          </cell>
          <cell r="Z53">
            <v>0</v>
          </cell>
          <cell r="AA53">
            <v>0</v>
          </cell>
          <cell r="AB53">
            <v>139692.79691338487</v>
          </cell>
          <cell r="AC53">
            <v>139692.79691338487</v>
          </cell>
          <cell r="AD53" t="str">
            <v>N/A</v>
          </cell>
          <cell r="AE53">
            <v>2392017</v>
          </cell>
          <cell r="AF53">
            <v>2392018</v>
          </cell>
          <cell r="AG53">
            <v>2392018</v>
          </cell>
          <cell r="AH53">
            <v>2392018</v>
          </cell>
          <cell r="AI53">
            <v>2372766</v>
          </cell>
          <cell r="AJ53">
            <v>0</v>
          </cell>
          <cell r="AK53">
            <v>11940837</v>
          </cell>
          <cell r="AL53">
            <v>44290031</v>
          </cell>
          <cell r="AM53">
            <v>5916123.6920132022</v>
          </cell>
          <cell r="AN53">
            <v>-1312092.25</v>
          </cell>
          <cell r="AO53">
            <v>10146113.319102779</v>
          </cell>
          <cell r="AP53">
            <v>0</v>
          </cell>
          <cell r="AQ53">
            <v>1794720.25</v>
          </cell>
          <cell r="AR53">
            <v>0</v>
          </cell>
          <cell r="AS53">
            <v>0</v>
          </cell>
          <cell r="AT53">
            <v>60834896.011115983</v>
          </cell>
          <cell r="AU53">
            <v>1.3358681499429763E-3</v>
          </cell>
          <cell r="AV53">
            <v>0</v>
          </cell>
          <cell r="AW53">
            <v>0</v>
          </cell>
          <cell r="AY53">
            <v>0</v>
          </cell>
          <cell r="AZ53">
            <v>0</v>
          </cell>
          <cell r="BA53">
            <v>0</v>
          </cell>
          <cell r="BB53">
            <v>0</v>
          </cell>
          <cell r="BC53">
            <v>0</v>
          </cell>
          <cell r="BD53">
            <v>0</v>
          </cell>
          <cell r="BE53">
            <v>0</v>
          </cell>
          <cell r="BF53">
            <v>0</v>
          </cell>
          <cell r="BG53">
            <v>0</v>
          </cell>
          <cell r="BH53">
            <v>0</v>
          </cell>
          <cell r="BJ53">
            <v>0</v>
          </cell>
          <cell r="BL53">
            <v>0</v>
          </cell>
          <cell r="BM53">
            <v>0</v>
          </cell>
          <cell r="BN53">
            <v>0</v>
          </cell>
          <cell r="BO53">
            <v>0</v>
          </cell>
          <cell r="BQ53">
            <v>0</v>
          </cell>
          <cell r="BR53">
            <v>0</v>
          </cell>
          <cell r="BS53">
            <v>0</v>
          </cell>
          <cell r="BT53">
            <v>0</v>
          </cell>
          <cell r="CB53">
            <v>0</v>
          </cell>
          <cell r="CC53">
            <v>0</v>
          </cell>
          <cell r="CD53">
            <v>0</v>
          </cell>
          <cell r="CE53">
            <v>0</v>
          </cell>
          <cell r="CF53">
            <v>0</v>
          </cell>
          <cell r="CI53">
            <v>0</v>
          </cell>
          <cell r="CJ53">
            <v>0</v>
          </cell>
          <cell r="CK53">
            <v>0</v>
          </cell>
          <cell r="CV53">
            <v>1.3983940762772422E-3</v>
          </cell>
          <cell r="DG53">
            <v>60834895</v>
          </cell>
          <cell r="DR53">
            <v>23139714.909999985</v>
          </cell>
          <cell r="EC53">
            <v>2.6290252596720536</v>
          </cell>
          <cell r="EN53">
            <v>2.4095909012463064E-2</v>
          </cell>
        </row>
        <row r="54">
          <cell r="B54">
            <v>20300</v>
          </cell>
          <cell r="C54" t="str">
            <v>East Carolina University</v>
          </cell>
          <cell r="D54">
            <v>2.6136733978348658E-2</v>
          </cell>
          <cell r="E54">
            <v>45222644.058668174</v>
          </cell>
          <cell r="F54">
            <v>35261132.678126357</v>
          </cell>
          <cell r="G54">
            <v>-4821224</v>
          </cell>
          <cell r="H54">
            <v>-12618724.602067815</v>
          </cell>
          <cell r="I54">
            <v>-522186.63301785389</v>
          </cell>
          <cell r="J54">
            <v>38161584.877632126</v>
          </cell>
          <cell r="K54">
            <v>0</v>
          </cell>
          <cell r="L54">
            <v>-2005073.0210025681</v>
          </cell>
          <cell r="M54">
            <v>359824.7214734492</v>
          </cell>
          <cell r="N54">
            <v>13564.442200083386</v>
          </cell>
          <cell r="O54">
            <v>-6121.4844650690393</v>
          </cell>
          <cell r="P54">
            <v>0</v>
          </cell>
          <cell r="Q54">
            <v>0</v>
          </cell>
          <cell r="R54">
            <v>0</v>
          </cell>
          <cell r="S54">
            <v>99045421.037546903</v>
          </cell>
          <cell r="T54">
            <v>0</v>
          </cell>
          <cell r="U54">
            <v>190807924.38816065</v>
          </cell>
          <cell r="V54">
            <v>1439298.8858937968</v>
          </cell>
          <cell r="W54">
            <v>0</v>
          </cell>
          <cell r="X54">
            <v>192247223.27405444</v>
          </cell>
          <cell r="Y54">
            <v>24106114.84</v>
          </cell>
          <cell r="Z54">
            <v>0</v>
          </cell>
          <cell r="AA54">
            <v>0</v>
          </cell>
          <cell r="AB54">
            <v>2610933.1650892692</v>
          </cell>
          <cell r="AC54">
            <v>26717048.005089268</v>
          </cell>
          <cell r="AD54" t="str">
            <v>N/A</v>
          </cell>
          <cell r="AE54">
            <v>33178000</v>
          </cell>
          <cell r="AF54">
            <v>33178000</v>
          </cell>
          <cell r="AG54">
            <v>33178000</v>
          </cell>
          <cell r="AH54">
            <v>33178000</v>
          </cell>
          <cell r="AI54">
            <v>32818175</v>
          </cell>
          <cell r="AJ54">
            <v>0</v>
          </cell>
          <cell r="AK54">
            <v>165530175</v>
          </cell>
          <cell r="AL54">
            <v>893714791</v>
          </cell>
          <cell r="AM54">
            <v>99045421.037546903</v>
          </cell>
          <cell r="AN54">
            <v>-21253621.16</v>
          </cell>
          <cell r="AO54">
            <v>189636290.10896519</v>
          </cell>
          <cell r="AP54">
            <v>0</v>
          </cell>
          <cell r="AQ54">
            <v>-24106114.84</v>
          </cell>
          <cell r="AR54">
            <v>0</v>
          </cell>
          <cell r="AS54">
            <v>0</v>
          </cell>
          <cell r="AT54">
            <v>1137036766.1465123</v>
          </cell>
          <cell r="AU54">
            <v>2.6956068628154396E-2</v>
          </cell>
          <cell r="AV54">
            <v>0</v>
          </cell>
          <cell r="AW54">
            <v>0</v>
          </cell>
          <cell r="AY54">
            <v>0</v>
          </cell>
          <cell r="AZ54">
            <v>0</v>
          </cell>
          <cell r="BA54">
            <v>0</v>
          </cell>
          <cell r="BB54">
            <v>0</v>
          </cell>
          <cell r="BC54">
            <v>0</v>
          </cell>
          <cell r="BD54">
            <v>0</v>
          </cell>
          <cell r="BE54">
            <v>0</v>
          </cell>
          <cell r="BF54">
            <v>0</v>
          </cell>
          <cell r="BG54">
            <v>0</v>
          </cell>
          <cell r="BH54">
            <v>0</v>
          </cell>
          <cell r="BJ54">
            <v>0</v>
          </cell>
          <cell r="BL54">
            <v>0</v>
          </cell>
          <cell r="BM54">
            <v>0</v>
          </cell>
          <cell r="BN54">
            <v>0</v>
          </cell>
          <cell r="BO54">
            <v>0</v>
          </cell>
          <cell r="BQ54">
            <v>0</v>
          </cell>
          <cell r="BR54">
            <v>0</v>
          </cell>
          <cell r="BS54">
            <v>0</v>
          </cell>
          <cell r="BT54">
            <v>0</v>
          </cell>
          <cell r="CB54">
            <v>0</v>
          </cell>
          <cell r="CC54">
            <v>0</v>
          </cell>
          <cell r="CD54">
            <v>0</v>
          </cell>
          <cell r="CE54">
            <v>0</v>
          </cell>
          <cell r="CF54">
            <v>0</v>
          </cell>
          <cell r="CI54">
            <v>0</v>
          </cell>
          <cell r="CJ54">
            <v>0</v>
          </cell>
          <cell r="CK54">
            <v>0</v>
          </cell>
          <cell r="CV54">
            <v>2.6136733978348658E-2</v>
          </cell>
          <cell r="DG54">
            <v>1137036767</v>
          </cell>
          <cell r="DR54">
            <v>384458364.83999896</v>
          </cell>
          <cell r="EC54">
            <v>2.9575029989871688</v>
          </cell>
          <cell r="EN54">
            <v>2.4095909012463064E-2</v>
          </cell>
        </row>
        <row r="55">
          <cell r="B55">
            <v>20400</v>
          </cell>
          <cell r="C55" t="str">
            <v>Elizabeth City State University</v>
          </cell>
          <cell r="D55">
            <v>1.2727069321551963E-3</v>
          </cell>
          <cell r="E55">
            <v>2202079.7484311531</v>
          </cell>
          <cell r="F55">
            <v>1717012.0808617924</v>
          </cell>
          <cell r="G55">
            <v>-1266162</v>
          </cell>
          <cell r="H55">
            <v>-614458.49696878274</v>
          </cell>
          <cell r="I55">
            <v>-25427.451963628762</v>
          </cell>
          <cell r="J55">
            <v>1858247.2337984105</v>
          </cell>
          <cell r="K55">
            <v>0</v>
          </cell>
          <cell r="L55">
            <v>-97635.394514910222</v>
          </cell>
          <cell r="M55">
            <v>17521.371176652476</v>
          </cell>
          <cell r="N55">
            <v>660.5094436499038</v>
          </cell>
          <cell r="O55">
            <v>-298.08069058006851</v>
          </cell>
          <cell r="P55">
            <v>0</v>
          </cell>
          <cell r="Q55">
            <v>0</v>
          </cell>
          <cell r="R55">
            <v>0</v>
          </cell>
          <cell r="S55">
            <v>3791539.5195737565</v>
          </cell>
          <cell r="T55">
            <v>49780.379999999888</v>
          </cell>
          <cell r="U55">
            <v>9291236.1689920519</v>
          </cell>
          <cell r="V55">
            <v>70085.484706609903</v>
          </cell>
          <cell r="W55">
            <v>0</v>
          </cell>
          <cell r="X55">
            <v>9411102.0336986631</v>
          </cell>
          <cell r="Y55">
            <v>6380589</v>
          </cell>
          <cell r="Z55">
            <v>0</v>
          </cell>
          <cell r="AA55">
            <v>0</v>
          </cell>
          <cell r="AB55">
            <v>127137.25981814381</v>
          </cell>
          <cell r="AC55">
            <v>6507726.2598181441</v>
          </cell>
          <cell r="AD55" t="str">
            <v>N/A</v>
          </cell>
          <cell r="AE55">
            <v>584179</v>
          </cell>
          <cell r="AF55">
            <v>584179</v>
          </cell>
          <cell r="AG55">
            <v>584179</v>
          </cell>
          <cell r="AH55">
            <v>584179</v>
          </cell>
          <cell r="AI55">
            <v>566658</v>
          </cell>
          <cell r="AJ55">
            <v>0</v>
          </cell>
          <cell r="AK55">
            <v>2903374</v>
          </cell>
          <cell r="AL55">
            <v>49852660</v>
          </cell>
          <cell r="AM55">
            <v>3791539.5195737565</v>
          </cell>
          <cell r="AN55">
            <v>-1180498.3799999999</v>
          </cell>
          <cell r="AO55">
            <v>9234184.39388052</v>
          </cell>
          <cell r="AP55">
            <v>0</v>
          </cell>
          <cell r="AQ55">
            <v>-6330808.6200000001</v>
          </cell>
          <cell r="AR55">
            <v>0</v>
          </cell>
          <cell r="AS55">
            <v>0</v>
          </cell>
          <cell r="AT55">
            <v>55367076.913454272</v>
          </cell>
          <cell r="AU55">
            <v>1.5036471697692172E-3</v>
          </cell>
          <cell r="AV55">
            <v>0</v>
          </cell>
          <cell r="AW55">
            <v>0</v>
          </cell>
          <cell r="AY55">
            <v>0</v>
          </cell>
          <cell r="AZ55">
            <v>0</v>
          </cell>
          <cell r="BA55">
            <v>0</v>
          </cell>
          <cell r="BB55">
            <v>0</v>
          </cell>
          <cell r="BC55">
            <v>0</v>
          </cell>
          <cell r="BD55">
            <v>0</v>
          </cell>
          <cell r="BE55">
            <v>0</v>
          </cell>
          <cell r="BF55">
            <v>0</v>
          </cell>
          <cell r="BG55">
            <v>0</v>
          </cell>
          <cell r="BH55">
            <v>0</v>
          </cell>
          <cell r="BJ55">
            <v>0</v>
          </cell>
          <cell r="BL55">
            <v>0</v>
          </cell>
          <cell r="BM55">
            <v>0</v>
          </cell>
          <cell r="BN55">
            <v>0</v>
          </cell>
          <cell r="BO55">
            <v>0</v>
          </cell>
          <cell r="BQ55">
            <v>0</v>
          </cell>
          <cell r="BR55">
            <v>0</v>
          </cell>
          <cell r="BS55">
            <v>0</v>
          </cell>
          <cell r="BT55">
            <v>0</v>
          </cell>
          <cell r="CB55">
            <v>0</v>
          </cell>
          <cell r="CC55">
            <v>0</v>
          </cell>
          <cell r="CD55">
            <v>0</v>
          </cell>
          <cell r="CE55">
            <v>0</v>
          </cell>
          <cell r="CF55">
            <v>0</v>
          </cell>
          <cell r="CI55">
            <v>0</v>
          </cell>
          <cell r="CJ55">
            <v>0</v>
          </cell>
          <cell r="CK55">
            <v>0</v>
          </cell>
          <cell r="CV55">
            <v>1.2727069321551963E-3</v>
          </cell>
          <cell r="DG55">
            <v>55367077</v>
          </cell>
          <cell r="DR55">
            <v>21065056.790000014</v>
          </cell>
          <cell r="EC55">
            <v>2.6283848912424395</v>
          </cell>
          <cell r="EN55">
            <v>2.4095909012463064E-2</v>
          </cell>
        </row>
        <row r="56">
          <cell r="B56">
            <v>20600</v>
          </cell>
          <cell r="C56" t="str">
            <v>Fayetteville State University</v>
          </cell>
          <cell r="D56">
            <v>2.8367686811147787E-3</v>
          </cell>
          <cell r="E56">
            <v>4908271.2648451738</v>
          </cell>
          <cell r="F56">
            <v>3827091.6681787176</v>
          </cell>
          <cell r="G56">
            <v>-892139</v>
          </cell>
          <cell r="H56">
            <v>-1369582.089958593</v>
          </cell>
          <cell r="I56">
            <v>-56675.891007228885</v>
          </cell>
          <cell r="J56">
            <v>4141894.2738694032</v>
          </cell>
          <cell r="K56">
            <v>0</v>
          </cell>
          <cell r="L56">
            <v>-217622.00105185629</v>
          </cell>
          <cell r="M56">
            <v>39053.827513885124</v>
          </cell>
          <cell r="N56">
            <v>1472.2262101249478</v>
          </cell>
          <cell r="O56">
            <v>-664.39959280389235</v>
          </cell>
          <cell r="P56">
            <v>0</v>
          </cell>
          <cell r="Q56">
            <v>0</v>
          </cell>
          <cell r="R56">
            <v>0</v>
          </cell>
          <cell r="S56">
            <v>10381099.879006824</v>
          </cell>
          <cell r="T56">
            <v>57497.470000000205</v>
          </cell>
          <cell r="U56">
            <v>20709471.369347017</v>
          </cell>
          <cell r="V56">
            <v>156215.3100555405</v>
          </cell>
          <cell r="W56">
            <v>0</v>
          </cell>
          <cell r="X56">
            <v>20923184.149402555</v>
          </cell>
          <cell r="Y56">
            <v>4518190</v>
          </cell>
          <cell r="Z56">
            <v>0</v>
          </cell>
          <cell r="AA56">
            <v>0</v>
          </cell>
          <cell r="AB56">
            <v>283379.45503614441</v>
          </cell>
          <cell r="AC56">
            <v>4801569.4550361447</v>
          </cell>
          <cell r="AD56" t="str">
            <v>N/A</v>
          </cell>
          <cell r="AE56">
            <v>3232133</v>
          </cell>
          <cell r="AF56">
            <v>3232134</v>
          </cell>
          <cell r="AG56">
            <v>3232134</v>
          </cell>
          <cell r="AH56">
            <v>3232134</v>
          </cell>
          <cell r="AI56">
            <v>3193080</v>
          </cell>
          <cell r="AJ56">
            <v>0</v>
          </cell>
          <cell r="AK56">
            <v>16121615</v>
          </cell>
          <cell r="AL56">
            <v>99473456</v>
          </cell>
          <cell r="AM56">
            <v>10381099.879006824</v>
          </cell>
          <cell r="AN56">
            <v>-2567090.4700000002</v>
          </cell>
          <cell r="AO56">
            <v>20582307.224366415</v>
          </cell>
          <cell r="AP56">
            <v>0</v>
          </cell>
          <cell r="AQ56">
            <v>-4460692.5299999993</v>
          </cell>
          <cell r="AR56">
            <v>0</v>
          </cell>
          <cell r="AS56">
            <v>0</v>
          </cell>
          <cell r="AT56">
            <v>123409080.10337323</v>
          </cell>
          <cell r="AU56">
            <v>3.0003009274008141E-3</v>
          </cell>
          <cell r="AV56">
            <v>0</v>
          </cell>
          <cell r="AW56">
            <v>0</v>
          </cell>
          <cell r="AY56">
            <v>0</v>
          </cell>
          <cell r="AZ56">
            <v>0</v>
          </cell>
          <cell r="BA56">
            <v>0</v>
          </cell>
          <cell r="BB56">
            <v>0</v>
          </cell>
          <cell r="BC56">
            <v>0</v>
          </cell>
          <cell r="BD56">
            <v>0</v>
          </cell>
          <cell r="BE56">
            <v>0</v>
          </cell>
          <cell r="BF56">
            <v>0</v>
          </cell>
          <cell r="BG56">
            <v>0</v>
          </cell>
          <cell r="BH56">
            <v>0</v>
          </cell>
          <cell r="BJ56">
            <v>0</v>
          </cell>
          <cell r="BL56">
            <v>0</v>
          </cell>
          <cell r="BM56">
            <v>0</v>
          </cell>
          <cell r="BN56">
            <v>0</v>
          </cell>
          <cell r="BO56">
            <v>0</v>
          </cell>
          <cell r="BQ56">
            <v>0</v>
          </cell>
          <cell r="BR56">
            <v>0</v>
          </cell>
          <cell r="BS56">
            <v>0</v>
          </cell>
          <cell r="BT56">
            <v>0</v>
          </cell>
          <cell r="CB56">
            <v>0</v>
          </cell>
          <cell r="CC56">
            <v>0</v>
          </cell>
          <cell r="CD56">
            <v>0</v>
          </cell>
          <cell r="CE56">
            <v>0</v>
          </cell>
          <cell r="CF56">
            <v>0</v>
          </cell>
          <cell r="CI56">
            <v>0</v>
          </cell>
          <cell r="CJ56">
            <v>0</v>
          </cell>
          <cell r="CK56">
            <v>0</v>
          </cell>
          <cell r="CV56">
            <v>2.8367686811147787E-3</v>
          </cell>
          <cell r="DG56">
            <v>123409080</v>
          </cell>
          <cell r="DR56">
            <v>46059741.430000059</v>
          </cell>
          <cell r="EC56">
            <v>2.6793263741515503</v>
          </cell>
          <cell r="EN56">
            <v>2.4095909012463064E-2</v>
          </cell>
        </row>
        <row r="57">
          <cell r="B57">
            <v>20700</v>
          </cell>
          <cell r="C57" t="str">
            <v>N.C. A&amp;T University</v>
          </cell>
          <cell r="D57">
            <v>6.2362312392525649E-3</v>
          </cell>
          <cell r="E57">
            <v>10790134.139708763</v>
          </cell>
          <cell r="F57">
            <v>8413315.0423813704</v>
          </cell>
          <cell r="G57">
            <v>-1134721</v>
          </cell>
          <cell r="H57">
            <v>-3010830.8340333849</v>
          </cell>
          <cell r="I57">
            <v>-124593.86074188456</v>
          </cell>
          <cell r="J57">
            <v>9105363.6598368064</v>
          </cell>
          <cell r="K57">
            <v>0</v>
          </cell>
          <cell r="L57">
            <v>-478410.92237909173</v>
          </cell>
          <cell r="M57">
            <v>85854.268194600649</v>
          </cell>
          <cell r="N57">
            <v>3236.4792885472962</v>
          </cell>
          <cell r="O57">
            <v>-1460.5877185453433</v>
          </cell>
          <cell r="P57">
            <v>0</v>
          </cell>
          <cell r="Q57">
            <v>0</v>
          </cell>
          <cell r="R57">
            <v>0</v>
          </cell>
          <cell r="S57">
            <v>23647886.384537183</v>
          </cell>
          <cell r="T57">
            <v>160257.80000000075</v>
          </cell>
          <cell r="U57">
            <v>45526818.299184032</v>
          </cell>
          <cell r="V57">
            <v>343417.07277840259</v>
          </cell>
          <cell r="W57">
            <v>0</v>
          </cell>
          <cell r="X57">
            <v>46030493.17196244</v>
          </cell>
          <cell r="Y57">
            <v>5833865</v>
          </cell>
          <cell r="Z57">
            <v>0</v>
          </cell>
          <cell r="AA57">
            <v>0</v>
          </cell>
          <cell r="AB57">
            <v>622969.30370942282</v>
          </cell>
          <cell r="AC57">
            <v>6456834.3037094232</v>
          </cell>
          <cell r="AD57" t="str">
            <v>N/A</v>
          </cell>
          <cell r="AE57">
            <v>7931903</v>
          </cell>
          <cell r="AF57">
            <v>7931902</v>
          </cell>
          <cell r="AG57">
            <v>7931902</v>
          </cell>
          <cell r="AH57">
            <v>7931902</v>
          </cell>
          <cell r="AI57">
            <v>7846048</v>
          </cell>
          <cell r="AJ57">
            <v>0</v>
          </cell>
          <cell r="AK57">
            <v>39573657</v>
          </cell>
          <cell r="AL57">
            <v>213759724</v>
          </cell>
          <cell r="AM57">
            <v>23647886.384537183</v>
          </cell>
          <cell r="AN57">
            <v>-5684012.8000000007</v>
          </cell>
          <cell r="AO57">
            <v>45247266.068253018</v>
          </cell>
          <cell r="AP57">
            <v>0</v>
          </cell>
          <cell r="AQ57">
            <v>-5673607.1999999993</v>
          </cell>
          <cell r="AR57">
            <v>0</v>
          </cell>
          <cell r="AS57">
            <v>0</v>
          </cell>
          <cell r="AT57">
            <v>271297256.4527902</v>
          </cell>
          <cell r="AU57">
            <v>6.4473832775513084E-3</v>
          </cell>
          <cell r="AV57">
            <v>0</v>
          </cell>
          <cell r="AW57">
            <v>0</v>
          </cell>
          <cell r="AY57">
            <v>0</v>
          </cell>
          <cell r="AZ57">
            <v>0</v>
          </cell>
          <cell r="BA57">
            <v>0</v>
          </cell>
          <cell r="BB57">
            <v>0</v>
          </cell>
          <cell r="BC57">
            <v>0</v>
          </cell>
          <cell r="BD57">
            <v>0</v>
          </cell>
          <cell r="BE57">
            <v>0</v>
          </cell>
          <cell r="BF57">
            <v>0</v>
          </cell>
          <cell r="BG57">
            <v>0</v>
          </cell>
          <cell r="BH57">
            <v>0</v>
          </cell>
          <cell r="BJ57">
            <v>0</v>
          </cell>
          <cell r="BL57">
            <v>0</v>
          </cell>
          <cell r="BM57">
            <v>0</v>
          </cell>
          <cell r="BN57">
            <v>0</v>
          </cell>
          <cell r="BO57">
            <v>0</v>
          </cell>
          <cell r="BQ57">
            <v>0</v>
          </cell>
          <cell r="BR57">
            <v>0</v>
          </cell>
          <cell r="BS57">
            <v>0</v>
          </cell>
          <cell r="BT57">
            <v>0</v>
          </cell>
          <cell r="CB57">
            <v>0</v>
          </cell>
          <cell r="CC57">
            <v>0</v>
          </cell>
          <cell r="CD57">
            <v>0</v>
          </cell>
          <cell r="CE57">
            <v>0</v>
          </cell>
          <cell r="CF57">
            <v>0</v>
          </cell>
          <cell r="CI57">
            <v>0</v>
          </cell>
          <cell r="CJ57">
            <v>0</v>
          </cell>
          <cell r="CK57">
            <v>0</v>
          </cell>
          <cell r="CV57">
            <v>6.2362312392525649E-3</v>
          </cell>
          <cell r="DG57">
            <v>271297256</v>
          </cell>
          <cell r="DR57">
            <v>100882755.96999997</v>
          </cell>
          <cell r="EC57">
            <v>2.6892331934377078</v>
          </cell>
          <cell r="EN57">
            <v>2.4095909012463064E-2</v>
          </cell>
        </row>
        <row r="58">
          <cell r="B58">
            <v>20800</v>
          </cell>
          <cell r="C58" t="str">
            <v>N.C. Central University</v>
          </cell>
          <cell r="D58">
            <v>4.920570010970406E-3</v>
          </cell>
          <cell r="E58">
            <v>8513733.4433676898</v>
          </cell>
          <cell r="F58">
            <v>6638353.21400778</v>
          </cell>
          <cell r="G58">
            <v>-264960</v>
          </cell>
          <cell r="H58">
            <v>-2375634.1517293258</v>
          </cell>
          <cell r="I58">
            <v>-98308.223540315536</v>
          </cell>
          <cell r="J58">
            <v>7184399.9436016111</v>
          </cell>
          <cell r="K58">
            <v>0</v>
          </cell>
          <cell r="L58">
            <v>-377480.29976216715</v>
          </cell>
          <cell r="M58">
            <v>67741.544722256745</v>
          </cell>
          <cell r="N58">
            <v>2553.6774242934212</v>
          </cell>
          <cell r="O58">
            <v>-1152.4467022693789</v>
          </cell>
          <cell r="P58">
            <v>0</v>
          </cell>
          <cell r="Q58">
            <v>0</v>
          </cell>
          <cell r="R58">
            <v>0</v>
          </cell>
          <cell r="S58">
            <v>19289246.701389551</v>
          </cell>
          <cell r="T58">
            <v>32592.550000000745</v>
          </cell>
          <cell r="U58">
            <v>35921999.718008056</v>
          </cell>
          <cell r="V58">
            <v>270966.17888902698</v>
          </cell>
          <cell r="W58">
            <v>0</v>
          </cell>
          <cell r="X58">
            <v>36225558.446897082</v>
          </cell>
          <cell r="Y58">
            <v>1357395</v>
          </cell>
          <cell r="Z58">
            <v>0</v>
          </cell>
          <cell r="AA58">
            <v>0</v>
          </cell>
          <cell r="AB58">
            <v>491541.11770157772</v>
          </cell>
          <cell r="AC58">
            <v>1848936.1177015777</v>
          </cell>
          <cell r="AD58" t="str">
            <v>N/A</v>
          </cell>
          <cell r="AE58">
            <v>6888873</v>
          </cell>
          <cell r="AF58">
            <v>6888872</v>
          </cell>
          <cell r="AG58">
            <v>6888872</v>
          </cell>
          <cell r="AH58">
            <v>6888872</v>
          </cell>
          <cell r="AI58">
            <v>6821131</v>
          </cell>
          <cell r="AJ58">
            <v>0</v>
          </cell>
          <cell r="AK58">
            <v>34376620</v>
          </cell>
          <cell r="AL58">
            <v>164767878</v>
          </cell>
          <cell r="AM58">
            <v>19289246.701389551</v>
          </cell>
          <cell r="AN58">
            <v>-4372226.5500000007</v>
          </cell>
          <cell r="AO58">
            <v>35701424.779195502</v>
          </cell>
          <cell r="AP58">
            <v>0</v>
          </cell>
          <cell r="AQ58">
            <v>-1324802.4499999993</v>
          </cell>
          <cell r="AR58">
            <v>0</v>
          </cell>
          <cell r="AS58">
            <v>0</v>
          </cell>
          <cell r="AT58">
            <v>214061520.48058504</v>
          </cell>
          <cell r="AU58">
            <v>4.969699802402484E-3</v>
          </cell>
          <cell r="AV58">
            <v>0</v>
          </cell>
          <cell r="AW58">
            <v>0</v>
          </cell>
          <cell r="AY58">
            <v>0</v>
          </cell>
          <cell r="AZ58">
            <v>0</v>
          </cell>
          <cell r="BA58">
            <v>0</v>
          </cell>
          <cell r="BB58">
            <v>0</v>
          </cell>
          <cell r="BC58">
            <v>0</v>
          </cell>
          <cell r="BD58">
            <v>0</v>
          </cell>
          <cell r="BE58">
            <v>0</v>
          </cell>
          <cell r="BF58">
            <v>0</v>
          </cell>
          <cell r="BG58">
            <v>0</v>
          </cell>
          <cell r="BH58">
            <v>0</v>
          </cell>
          <cell r="BJ58">
            <v>0</v>
          </cell>
          <cell r="BL58">
            <v>0</v>
          </cell>
          <cell r="BM58">
            <v>0</v>
          </cell>
          <cell r="BN58">
            <v>0</v>
          </cell>
          <cell r="BO58">
            <v>0</v>
          </cell>
          <cell r="BQ58">
            <v>0</v>
          </cell>
          <cell r="BR58">
            <v>0</v>
          </cell>
          <cell r="BS58">
            <v>0</v>
          </cell>
          <cell r="BT58">
            <v>0</v>
          </cell>
          <cell r="CB58">
            <v>0</v>
          </cell>
          <cell r="CC58">
            <v>0</v>
          </cell>
          <cell r="CD58">
            <v>0</v>
          </cell>
          <cell r="CE58">
            <v>0</v>
          </cell>
          <cell r="CF58">
            <v>0</v>
          </cell>
          <cell r="CI58">
            <v>0</v>
          </cell>
          <cell r="CJ58">
            <v>0</v>
          </cell>
          <cell r="CK58">
            <v>0</v>
          </cell>
          <cell r="CV58">
            <v>4.920570010970406E-3</v>
          </cell>
          <cell r="DG58">
            <v>214061520</v>
          </cell>
          <cell r="DR58">
            <v>78015479.829999864</v>
          </cell>
          <cell r="EC58">
            <v>2.7438339220171706</v>
          </cell>
          <cell r="EN58">
            <v>2.4095909012463064E-2</v>
          </cell>
        </row>
        <row r="59">
          <cell r="B59">
            <v>20900</v>
          </cell>
          <cell r="C59" t="str">
            <v>University Of North Carolina At Greensboro</v>
          </cell>
          <cell r="D59">
            <v>1.0138441356939986E-2</v>
          </cell>
          <cell r="E59">
            <v>17541867.517738931</v>
          </cell>
          <cell r="F59">
            <v>13677796.396925759</v>
          </cell>
          <cell r="G59">
            <v>-2300171</v>
          </cell>
          <cell r="H59">
            <v>-4894804.3578596888</v>
          </cell>
          <cell r="I59">
            <v>-202556.23983528576</v>
          </cell>
          <cell r="J59">
            <v>14802882.054439679</v>
          </cell>
          <cell r="K59">
            <v>0</v>
          </cell>
          <cell r="L59">
            <v>-777767.99720488244</v>
          </cell>
          <cell r="M59">
            <v>139576.04039042664</v>
          </cell>
          <cell r="N59">
            <v>5261.648295424714</v>
          </cell>
          <cell r="O59">
            <v>-2374.5243502089143</v>
          </cell>
          <cell r="P59">
            <v>0</v>
          </cell>
          <cell r="Q59">
            <v>0</v>
          </cell>
          <cell r="R59">
            <v>0</v>
          </cell>
          <cell r="S59">
            <v>37989709.538540147</v>
          </cell>
          <cell r="T59">
            <v>0</v>
          </cell>
          <cell r="U59">
            <v>74014410.272198394</v>
          </cell>
          <cell r="V59">
            <v>558304.16156170657</v>
          </cell>
          <cell r="W59">
            <v>0</v>
          </cell>
          <cell r="X59">
            <v>74572714.433760107</v>
          </cell>
          <cell r="Y59">
            <v>11500854</v>
          </cell>
          <cell r="Z59">
            <v>0</v>
          </cell>
          <cell r="AA59">
            <v>0</v>
          </cell>
          <cell r="AB59">
            <v>1012781.1991764287</v>
          </cell>
          <cell r="AC59">
            <v>12513635.199176429</v>
          </cell>
          <cell r="AD59" t="str">
            <v>N/A</v>
          </cell>
          <cell r="AE59">
            <v>12439731</v>
          </cell>
          <cell r="AF59">
            <v>12439731</v>
          </cell>
          <cell r="AG59">
            <v>12439731</v>
          </cell>
          <cell r="AH59">
            <v>12439731</v>
          </cell>
          <cell r="AI59">
            <v>12300155</v>
          </cell>
          <cell r="AJ59">
            <v>0</v>
          </cell>
          <cell r="AK59">
            <v>62059079</v>
          </cell>
          <cell r="AL59">
            <v>349695995</v>
          </cell>
          <cell r="AM59">
            <v>37989709.538540147</v>
          </cell>
          <cell r="AN59">
            <v>-8688124</v>
          </cell>
          <cell r="AO59">
            <v>73559933.234583676</v>
          </cell>
          <cell r="AP59">
            <v>0</v>
          </cell>
          <cell r="AQ59">
            <v>-11500854</v>
          </cell>
          <cell r="AR59">
            <v>0</v>
          </cell>
          <cell r="AS59">
            <v>0</v>
          </cell>
          <cell r="AT59">
            <v>441056659.7731238</v>
          </cell>
          <cell r="AU59">
            <v>1.0547469212309908E-2</v>
          </cell>
          <cell r="AV59">
            <v>0</v>
          </cell>
          <cell r="AW59">
            <v>0</v>
          </cell>
          <cell r="AY59">
            <v>0</v>
          </cell>
          <cell r="AZ59">
            <v>0</v>
          </cell>
          <cell r="BA59">
            <v>0</v>
          </cell>
          <cell r="BB59">
            <v>0</v>
          </cell>
          <cell r="BC59">
            <v>0</v>
          </cell>
          <cell r="BD59">
            <v>0</v>
          </cell>
          <cell r="BE59">
            <v>0</v>
          </cell>
          <cell r="BF59">
            <v>0</v>
          </cell>
          <cell r="BG59">
            <v>0</v>
          </cell>
          <cell r="BH59">
            <v>0</v>
          </cell>
          <cell r="BJ59">
            <v>0</v>
          </cell>
          <cell r="BL59">
            <v>0</v>
          </cell>
          <cell r="BM59">
            <v>0</v>
          </cell>
          <cell r="BN59">
            <v>0</v>
          </cell>
          <cell r="BO59">
            <v>0</v>
          </cell>
          <cell r="BQ59">
            <v>0</v>
          </cell>
          <cell r="BR59">
            <v>0</v>
          </cell>
          <cell r="BS59">
            <v>0</v>
          </cell>
          <cell r="BT59">
            <v>0</v>
          </cell>
          <cell r="CB59">
            <v>0</v>
          </cell>
          <cell r="CC59">
            <v>0</v>
          </cell>
          <cell r="CD59">
            <v>0</v>
          </cell>
          <cell r="CE59">
            <v>0</v>
          </cell>
          <cell r="CF59">
            <v>0</v>
          </cell>
          <cell r="CI59">
            <v>0</v>
          </cell>
          <cell r="CJ59">
            <v>0</v>
          </cell>
          <cell r="CK59">
            <v>0</v>
          </cell>
          <cell r="CV59">
            <v>1.0138441356939986E-2</v>
          </cell>
          <cell r="DG59">
            <v>441056660</v>
          </cell>
          <cell r="DR59">
            <v>153380773.23999989</v>
          </cell>
          <cell r="EC59">
            <v>2.8755668046467875</v>
          </cell>
          <cell r="EN59">
            <v>2.4095909012463064E-2</v>
          </cell>
        </row>
        <row r="60">
          <cell r="B60">
            <v>21200</v>
          </cell>
          <cell r="C60" t="str">
            <v>UNC - Pembroke</v>
          </cell>
          <cell r="D60">
            <v>3.3211057016841483E-3</v>
          </cell>
          <cell r="E60">
            <v>5746287.2428089324</v>
          </cell>
          <cell r="F60">
            <v>4480511.9446896389</v>
          </cell>
          <cell r="G60">
            <v>1199456</v>
          </cell>
          <cell r="H60">
            <v>-1603418.3252821725</v>
          </cell>
          <cell r="I60">
            <v>-66352.475626658736</v>
          </cell>
          <cell r="J60">
            <v>4849062.5197240151</v>
          </cell>
          <cell r="K60">
            <v>0</v>
          </cell>
          <cell r="L60">
            <v>-254777.79464951399</v>
          </cell>
          <cell r="M60">
            <v>45721.700924159799</v>
          </cell>
          <cell r="N60">
            <v>1723.5874370600393</v>
          </cell>
          <cell r="O60">
            <v>-777.83616639144441</v>
          </cell>
          <cell r="P60">
            <v>0</v>
          </cell>
          <cell r="Q60">
            <v>0</v>
          </cell>
          <cell r="R60">
            <v>0</v>
          </cell>
          <cell r="S60">
            <v>14397436.56385907</v>
          </cell>
          <cell r="T60">
            <v>6198341</v>
          </cell>
          <cell r="U60">
            <v>24245312.598620076</v>
          </cell>
          <cell r="V60">
            <v>182886.8036966392</v>
          </cell>
          <cell r="W60">
            <v>0</v>
          </cell>
          <cell r="X60">
            <v>30626540.402316716</v>
          </cell>
          <cell r="Y60">
            <v>201060.70000000019</v>
          </cell>
          <cell r="Z60">
            <v>0</v>
          </cell>
          <cell r="AA60">
            <v>0</v>
          </cell>
          <cell r="AB60">
            <v>331762.37813329365</v>
          </cell>
          <cell r="AC60">
            <v>532823.07813329389</v>
          </cell>
          <cell r="AD60" t="str">
            <v>N/A</v>
          </cell>
          <cell r="AE60">
            <v>6027888</v>
          </cell>
          <cell r="AF60">
            <v>6027888</v>
          </cell>
          <cell r="AG60">
            <v>6027888</v>
          </cell>
          <cell r="AH60">
            <v>6027888</v>
          </cell>
          <cell r="AI60">
            <v>5982166</v>
          </cell>
          <cell r="AJ60">
            <v>0</v>
          </cell>
          <cell r="AK60">
            <v>30093718</v>
          </cell>
          <cell r="AL60">
            <v>102671567</v>
          </cell>
          <cell r="AM60">
            <v>14397436.56385907</v>
          </cell>
          <cell r="AN60">
            <v>-2683334.2999999998</v>
          </cell>
          <cell r="AO60">
            <v>24096437.024183426</v>
          </cell>
          <cell r="AP60">
            <v>0</v>
          </cell>
          <cell r="AQ60">
            <v>5997280.2999999998</v>
          </cell>
          <cell r="AR60">
            <v>0</v>
          </cell>
          <cell r="AS60">
            <v>0</v>
          </cell>
          <cell r="AT60">
            <v>144479386.58804253</v>
          </cell>
          <cell r="AU60">
            <v>3.0967617921084036E-3</v>
          </cell>
          <cell r="AV60">
            <v>0</v>
          </cell>
          <cell r="AW60">
            <v>0</v>
          </cell>
          <cell r="AY60">
            <v>0</v>
          </cell>
          <cell r="AZ60">
            <v>0</v>
          </cell>
          <cell r="BA60">
            <v>0</v>
          </cell>
          <cell r="BB60">
            <v>0</v>
          </cell>
          <cell r="BC60">
            <v>0</v>
          </cell>
          <cell r="BD60">
            <v>0</v>
          </cell>
          <cell r="BE60">
            <v>0</v>
          </cell>
          <cell r="BF60">
            <v>0</v>
          </cell>
          <cell r="BG60">
            <v>0</v>
          </cell>
          <cell r="BH60">
            <v>0</v>
          </cell>
          <cell r="BJ60">
            <v>0</v>
          </cell>
          <cell r="BL60">
            <v>0</v>
          </cell>
          <cell r="BM60">
            <v>0</v>
          </cell>
          <cell r="BN60">
            <v>0</v>
          </cell>
          <cell r="BO60">
            <v>0</v>
          </cell>
          <cell r="BQ60">
            <v>0</v>
          </cell>
          <cell r="BR60">
            <v>0</v>
          </cell>
          <cell r="BS60">
            <v>0</v>
          </cell>
          <cell r="BT60">
            <v>0</v>
          </cell>
          <cell r="CB60">
            <v>0</v>
          </cell>
          <cell r="CC60">
            <v>0</v>
          </cell>
          <cell r="CD60">
            <v>0</v>
          </cell>
          <cell r="CE60">
            <v>0</v>
          </cell>
          <cell r="CF60">
            <v>0</v>
          </cell>
          <cell r="CI60">
            <v>0</v>
          </cell>
          <cell r="CJ60">
            <v>0</v>
          </cell>
          <cell r="CK60">
            <v>0</v>
          </cell>
          <cell r="CV60">
            <v>3.3211057016841483E-3</v>
          </cell>
          <cell r="DG60">
            <v>144479386</v>
          </cell>
          <cell r="DR60">
            <v>48158850.890000053</v>
          </cell>
          <cell r="EC60">
            <v>3.0000588330067575</v>
          </cell>
          <cell r="EN60">
            <v>2.4095909012463064E-2</v>
          </cell>
        </row>
        <row r="61">
          <cell r="B61">
            <v>21300</v>
          </cell>
          <cell r="C61" t="str">
            <v>N.C. State University</v>
          </cell>
          <cell r="D61">
            <v>3.9767071830284745E-2</v>
          </cell>
          <cell r="E61">
            <v>68806306.714764208</v>
          </cell>
          <cell r="F61">
            <v>53649855.302879199</v>
          </cell>
          <cell r="G61">
            <v>4465900</v>
          </cell>
          <cell r="H61">
            <v>-19199404.488437805</v>
          </cell>
          <cell r="I61">
            <v>-794507.58312946407</v>
          </cell>
          <cell r="J61">
            <v>58062896.773691945</v>
          </cell>
          <cell r="K61">
            <v>0</v>
          </cell>
          <cell r="L61">
            <v>-3050720.985920711</v>
          </cell>
          <cell r="M61">
            <v>547473.74163123814</v>
          </cell>
          <cell r="N61">
            <v>20638.314938481177</v>
          </cell>
          <cell r="O61">
            <v>-9313.8458933709899</v>
          </cell>
          <cell r="P61">
            <v>0</v>
          </cell>
          <cell r="Q61">
            <v>0</v>
          </cell>
          <cell r="R61">
            <v>0</v>
          </cell>
          <cell r="S61">
            <v>162499123.94452372</v>
          </cell>
          <cell r="T61">
            <v>23870151</v>
          </cell>
          <cell r="U61">
            <v>290314483.8684597</v>
          </cell>
          <cell r="V61">
            <v>2189894.9665249526</v>
          </cell>
          <cell r="W61">
            <v>0</v>
          </cell>
          <cell r="X61">
            <v>316374529.83498466</v>
          </cell>
          <cell r="Y61">
            <v>1540647.6799999997</v>
          </cell>
          <cell r="Z61">
            <v>0</v>
          </cell>
          <cell r="AA61">
            <v>0</v>
          </cell>
          <cell r="AB61">
            <v>3972537.9156473204</v>
          </cell>
          <cell r="AC61">
            <v>5513185.5956473202</v>
          </cell>
          <cell r="AD61" t="str">
            <v>N/A</v>
          </cell>
          <cell r="AE61">
            <v>62281763</v>
          </cell>
          <cell r="AF61">
            <v>62281764</v>
          </cell>
          <cell r="AG61">
            <v>62281764</v>
          </cell>
          <cell r="AH61">
            <v>62281764</v>
          </cell>
          <cell r="AI61">
            <v>61734290</v>
          </cell>
          <cell r="AJ61">
            <v>0</v>
          </cell>
          <cell r="AK61">
            <v>310861345</v>
          </cell>
          <cell r="AL61">
            <v>1289812928</v>
          </cell>
          <cell r="AM61">
            <v>162499123.94452372</v>
          </cell>
          <cell r="AN61">
            <v>-33170603.32</v>
          </cell>
          <cell r="AO61">
            <v>288531840.91933739</v>
          </cell>
          <cell r="AP61">
            <v>0</v>
          </cell>
          <cell r="AQ61">
            <v>22329503.32</v>
          </cell>
          <cell r="AR61">
            <v>0</v>
          </cell>
          <cell r="AS61">
            <v>0</v>
          </cell>
          <cell r="AT61">
            <v>1730002792.8638613</v>
          </cell>
          <cell r="AU61">
            <v>3.8903111097267837E-2</v>
          </cell>
          <cell r="AV61">
            <v>0</v>
          </cell>
          <cell r="AW61">
            <v>0</v>
          </cell>
          <cell r="AY61">
            <v>0</v>
          </cell>
          <cell r="AZ61">
            <v>0</v>
          </cell>
          <cell r="BA61">
            <v>0</v>
          </cell>
          <cell r="BB61">
            <v>0</v>
          </cell>
          <cell r="BC61">
            <v>0</v>
          </cell>
          <cell r="BD61">
            <v>0</v>
          </cell>
          <cell r="BE61">
            <v>0</v>
          </cell>
          <cell r="BF61">
            <v>0</v>
          </cell>
          <cell r="BG61">
            <v>0</v>
          </cell>
          <cell r="BH61">
            <v>0</v>
          </cell>
          <cell r="BJ61">
            <v>0</v>
          </cell>
          <cell r="BL61">
            <v>0</v>
          </cell>
          <cell r="BM61">
            <v>0</v>
          </cell>
          <cell r="BN61">
            <v>0</v>
          </cell>
          <cell r="BO61">
            <v>0</v>
          </cell>
          <cell r="BQ61">
            <v>0</v>
          </cell>
          <cell r="BR61">
            <v>0</v>
          </cell>
          <cell r="BS61">
            <v>0</v>
          </cell>
          <cell r="BT61">
            <v>0</v>
          </cell>
          <cell r="CB61">
            <v>0</v>
          </cell>
          <cell r="CC61">
            <v>0</v>
          </cell>
          <cell r="CD61">
            <v>0</v>
          </cell>
          <cell r="CE61">
            <v>0</v>
          </cell>
          <cell r="CF61">
            <v>0</v>
          </cell>
          <cell r="CI61">
            <v>0</v>
          </cell>
          <cell r="CJ61">
            <v>0</v>
          </cell>
          <cell r="CK61">
            <v>0</v>
          </cell>
          <cell r="CV61">
            <v>3.9767071830284745E-2</v>
          </cell>
          <cell r="DG61">
            <v>1730002793</v>
          </cell>
          <cell r="DR61">
            <v>581913565.08000124</v>
          </cell>
          <cell r="EC61">
            <v>2.9729549142958369</v>
          </cell>
          <cell r="EN61">
            <v>2.4095909012463064E-2</v>
          </cell>
        </row>
        <row r="62">
          <cell r="B62">
            <v>21520</v>
          </cell>
          <cell r="C62" t="str">
            <v>UNC-CH CB 1260</v>
          </cell>
          <cell r="D62">
            <v>7.2483871493836394E-2</v>
          </cell>
          <cell r="E62">
            <v>125413998.67616931</v>
          </cell>
          <cell r="F62">
            <v>97788170.927770525</v>
          </cell>
          <cell r="G62">
            <v>-2113104</v>
          </cell>
          <cell r="H62">
            <v>-34994962.003672041</v>
          </cell>
          <cell r="I62">
            <v>-1448157.5561361178</v>
          </cell>
          <cell r="J62">
            <v>105831869.29793215</v>
          </cell>
          <cell r="K62">
            <v>0</v>
          </cell>
          <cell r="L62">
            <v>-5560582.102970575</v>
          </cell>
          <cell r="M62">
            <v>997886.30412631284</v>
          </cell>
          <cell r="N62">
            <v>37617.679627871214</v>
          </cell>
          <cell r="O62">
            <v>-16976.447542571423</v>
          </cell>
          <cell r="P62">
            <v>0</v>
          </cell>
          <cell r="Q62">
            <v>0</v>
          </cell>
          <cell r="R62">
            <v>0</v>
          </cell>
          <cell r="S62">
            <v>285935760.77530485</v>
          </cell>
          <cell r="T62">
            <v>0</v>
          </cell>
          <cell r="U62">
            <v>529159346.4896608</v>
          </cell>
          <cell r="V62">
            <v>3991545.2165052514</v>
          </cell>
          <cell r="W62">
            <v>0</v>
          </cell>
          <cell r="X62">
            <v>533150891.70616603</v>
          </cell>
          <cell r="Y62">
            <v>10565518.759999998</v>
          </cell>
          <cell r="Z62">
            <v>0</v>
          </cell>
          <cell r="AA62">
            <v>0</v>
          </cell>
          <cell r="AB62">
            <v>7240787.7806805884</v>
          </cell>
          <cell r="AC62">
            <v>17806306.540680587</v>
          </cell>
          <cell r="AD62" t="str">
            <v>N/A</v>
          </cell>
          <cell r="AE62">
            <v>103268494</v>
          </cell>
          <cell r="AF62">
            <v>103268495</v>
          </cell>
          <cell r="AG62">
            <v>103268495</v>
          </cell>
          <cell r="AH62">
            <v>103268495</v>
          </cell>
          <cell r="AI62">
            <v>102270609</v>
          </cell>
          <cell r="AJ62">
            <v>0</v>
          </cell>
          <cell r="AK62">
            <v>515344588</v>
          </cell>
          <cell r="AL62">
            <v>2410938298</v>
          </cell>
          <cell r="AM62">
            <v>285935760.77530485</v>
          </cell>
          <cell r="AN62">
            <v>-58923861.240000002</v>
          </cell>
          <cell r="AO62">
            <v>525910103.92548549</v>
          </cell>
          <cell r="AP62">
            <v>0</v>
          </cell>
          <cell r="AQ62">
            <v>-10565518.759999998</v>
          </cell>
          <cell r="AR62">
            <v>0</v>
          </cell>
          <cell r="AS62">
            <v>0</v>
          </cell>
          <cell r="AT62">
            <v>3153294782.7007904</v>
          </cell>
          <cell r="AU62">
            <v>7.2718297661777884E-2</v>
          </cell>
          <cell r="AV62">
            <v>0</v>
          </cell>
          <cell r="AW62">
            <v>0</v>
          </cell>
          <cell r="AY62">
            <v>0</v>
          </cell>
          <cell r="AZ62">
            <v>0</v>
          </cell>
          <cell r="BA62">
            <v>0</v>
          </cell>
          <cell r="BB62">
            <v>0</v>
          </cell>
          <cell r="BC62">
            <v>0</v>
          </cell>
          <cell r="BD62">
            <v>0</v>
          </cell>
          <cell r="BE62">
            <v>0</v>
          </cell>
          <cell r="BF62">
            <v>0</v>
          </cell>
          <cell r="BG62">
            <v>0</v>
          </cell>
          <cell r="BH62">
            <v>0</v>
          </cell>
          <cell r="BJ62">
            <v>0</v>
          </cell>
          <cell r="BL62">
            <v>0</v>
          </cell>
          <cell r="BM62">
            <v>0</v>
          </cell>
          <cell r="BN62">
            <v>0</v>
          </cell>
          <cell r="BO62">
            <v>0</v>
          </cell>
          <cell r="BQ62">
            <v>0</v>
          </cell>
          <cell r="BR62">
            <v>0</v>
          </cell>
          <cell r="BS62">
            <v>0</v>
          </cell>
          <cell r="BT62">
            <v>0</v>
          </cell>
          <cell r="CB62">
            <v>0</v>
          </cell>
          <cell r="CC62">
            <v>0</v>
          </cell>
          <cell r="CD62">
            <v>0</v>
          </cell>
          <cell r="CE62">
            <v>0</v>
          </cell>
          <cell r="CF62">
            <v>0</v>
          </cell>
          <cell r="CI62">
            <v>0</v>
          </cell>
          <cell r="CJ62">
            <v>0</v>
          </cell>
          <cell r="CK62">
            <v>0</v>
          </cell>
          <cell r="CV62">
            <v>7.2483871493836394E-2</v>
          </cell>
          <cell r="DG62">
            <v>3153294783</v>
          </cell>
          <cell r="DR62">
            <v>1037963761.8100019</v>
          </cell>
          <cell r="EC62">
            <v>3.0379623056408853</v>
          </cell>
          <cell r="EN62">
            <v>2.4095909012463064E-2</v>
          </cell>
        </row>
        <row r="63">
          <cell r="B63">
            <v>21525</v>
          </cell>
          <cell r="C63" t="str">
            <v>UNC-General Administration</v>
          </cell>
          <cell r="D63">
            <v>1.7553154435545669E-3</v>
          </cell>
          <cell r="E63">
            <v>3037105.0024960591</v>
          </cell>
          <cell r="F63">
            <v>2368100.4213615349</v>
          </cell>
          <cell r="G63">
            <v>307283</v>
          </cell>
          <cell r="H63">
            <v>-847460.21405429789</v>
          </cell>
          <cell r="I63">
            <v>-35069.502643800173</v>
          </cell>
          <cell r="J63">
            <v>2562891.7270886307</v>
          </cell>
          <cell r="K63">
            <v>0</v>
          </cell>
          <cell r="L63">
            <v>-134658.58596318719</v>
          </cell>
          <cell r="M63">
            <v>24165.448181026764</v>
          </cell>
          <cell r="N63">
            <v>910.97360889594916</v>
          </cell>
          <cell r="O63">
            <v>-411.11243003491512</v>
          </cell>
          <cell r="P63">
            <v>0</v>
          </cell>
          <cell r="Q63">
            <v>0</v>
          </cell>
          <cell r="R63">
            <v>0</v>
          </cell>
          <cell r="S63">
            <v>7282857.1576448279</v>
          </cell>
          <cell r="T63">
            <v>1536416.2789071039</v>
          </cell>
          <cell r="U63">
            <v>12814458.635443155</v>
          </cell>
          <cell r="V63">
            <v>96661.792724107057</v>
          </cell>
          <cell r="W63">
            <v>0</v>
          </cell>
          <cell r="X63">
            <v>14447536.707074365</v>
          </cell>
          <cell r="Y63">
            <v>0</v>
          </cell>
          <cell r="Z63">
            <v>0</v>
          </cell>
          <cell r="AA63">
            <v>0</v>
          </cell>
          <cell r="AB63">
            <v>175347.51321900086</v>
          </cell>
          <cell r="AC63">
            <v>175347.51321900086</v>
          </cell>
          <cell r="AD63" t="str">
            <v>N/A</v>
          </cell>
          <cell r="AE63">
            <v>2859271</v>
          </cell>
          <cell r="AF63">
            <v>2859271</v>
          </cell>
          <cell r="AG63">
            <v>2859271</v>
          </cell>
          <cell r="AH63">
            <v>2859271</v>
          </cell>
          <cell r="AI63">
            <v>2835105</v>
          </cell>
          <cell r="AJ63">
            <v>0</v>
          </cell>
          <cell r="AK63">
            <v>14272189</v>
          </cell>
          <cell r="AL63">
            <v>56443267</v>
          </cell>
          <cell r="AM63">
            <v>7282857.1576448279</v>
          </cell>
          <cell r="AN63">
            <v>-1636125.2789071039</v>
          </cell>
          <cell r="AO63">
            <v>12735772.91494826</v>
          </cell>
          <cell r="AP63">
            <v>0</v>
          </cell>
          <cell r="AQ63">
            <v>1536416.2789071039</v>
          </cell>
          <cell r="AR63">
            <v>0</v>
          </cell>
          <cell r="AS63">
            <v>0</v>
          </cell>
          <cell r="AT63">
            <v>76362188.072593093</v>
          </cell>
          <cell r="AU63">
            <v>1.702431898495573E-3</v>
          </cell>
          <cell r="AV63">
            <v>0</v>
          </cell>
          <cell r="AW63">
            <v>0</v>
          </cell>
          <cell r="AY63">
            <v>0</v>
          </cell>
          <cell r="AZ63">
            <v>0</v>
          </cell>
          <cell r="BA63">
            <v>0</v>
          </cell>
          <cell r="BB63">
            <v>0</v>
          </cell>
          <cell r="BC63">
            <v>0</v>
          </cell>
          <cell r="BD63">
            <v>0</v>
          </cell>
          <cell r="BE63">
            <v>0</v>
          </cell>
          <cell r="BF63">
            <v>0</v>
          </cell>
          <cell r="BG63">
            <v>0</v>
          </cell>
          <cell r="BH63">
            <v>0</v>
          </cell>
          <cell r="BJ63">
            <v>0</v>
          </cell>
          <cell r="BL63">
            <v>0</v>
          </cell>
          <cell r="BM63">
            <v>0</v>
          </cell>
          <cell r="BN63">
            <v>0</v>
          </cell>
          <cell r="BO63">
            <v>0</v>
          </cell>
          <cell r="BQ63">
            <v>0</v>
          </cell>
          <cell r="BR63">
            <v>0</v>
          </cell>
          <cell r="BS63">
            <v>0</v>
          </cell>
          <cell r="BT63">
            <v>0</v>
          </cell>
          <cell r="CB63">
            <v>0</v>
          </cell>
          <cell r="CC63">
            <v>0</v>
          </cell>
          <cell r="CD63">
            <v>0</v>
          </cell>
          <cell r="CE63">
            <v>0</v>
          </cell>
          <cell r="CF63">
            <v>0</v>
          </cell>
          <cell r="CI63">
            <v>0</v>
          </cell>
          <cell r="CJ63">
            <v>0</v>
          </cell>
          <cell r="CK63">
            <v>0</v>
          </cell>
          <cell r="CV63">
            <v>1.7553154435545669E-3</v>
          </cell>
          <cell r="DG63">
            <v>76362188</v>
          </cell>
          <cell r="DR63">
            <v>27240178.579999987</v>
          </cell>
          <cell r="EC63">
            <v>2.8032924885472625</v>
          </cell>
          <cell r="EN63">
            <v>2.4095909012463064E-2</v>
          </cell>
        </row>
        <row r="64">
          <cell r="B64">
            <v>21550</v>
          </cell>
          <cell r="C64" t="str">
            <v>UNC Health Care System</v>
          </cell>
          <cell r="D64">
            <v>3.9173976380473784E-2</v>
          </cell>
          <cell r="E64">
            <v>67780113.295118302</v>
          </cell>
          <cell r="F64">
            <v>52849708.759554327</v>
          </cell>
          <cell r="G64">
            <v>10284265</v>
          </cell>
          <cell r="H64">
            <v>-18913060.060319748</v>
          </cell>
          <cell r="I64">
            <v>-782658.11041984579</v>
          </cell>
          <cell r="J64">
            <v>57196933.093331285</v>
          </cell>
          <cell r="K64">
            <v>0</v>
          </cell>
          <cell r="L64">
            <v>-3005221.8165799486</v>
          </cell>
          <cell r="M64">
            <v>539308.58965730807</v>
          </cell>
          <cell r="N64">
            <v>20330.510261938285</v>
          </cell>
          <cell r="O64">
            <v>-9174.9370080707649</v>
          </cell>
          <cell r="P64">
            <v>0</v>
          </cell>
          <cell r="Q64">
            <v>0</v>
          </cell>
          <cell r="R64">
            <v>0</v>
          </cell>
          <cell r="S64">
            <v>165960544.32359555</v>
          </cell>
          <cell r="T64">
            <v>53405997</v>
          </cell>
          <cell r="U64">
            <v>285984665.46665639</v>
          </cell>
          <cell r="V64">
            <v>2157234.3586292323</v>
          </cell>
          <cell r="W64">
            <v>0</v>
          </cell>
          <cell r="X64">
            <v>341547896.82528561</v>
          </cell>
          <cell r="Y64">
            <v>1984669.9900000058</v>
          </cell>
          <cell r="Z64">
            <v>0</v>
          </cell>
          <cell r="AA64">
            <v>0</v>
          </cell>
          <cell r="AB64">
            <v>3913290.5520992288</v>
          </cell>
          <cell r="AC64">
            <v>5897960.5420992346</v>
          </cell>
          <cell r="AD64" t="str">
            <v>N/A</v>
          </cell>
          <cell r="AE64">
            <v>67237849</v>
          </cell>
          <cell r="AF64">
            <v>67237850</v>
          </cell>
          <cell r="AG64">
            <v>67237850</v>
          </cell>
          <cell r="AH64">
            <v>67237850</v>
          </cell>
          <cell r="AI64">
            <v>66698541</v>
          </cell>
          <cell r="AJ64">
            <v>0</v>
          </cell>
          <cell r="AK64">
            <v>335649940</v>
          </cell>
          <cell r="AL64">
            <v>1234706134</v>
          </cell>
          <cell r="AM64">
            <v>165960544.32359555</v>
          </cell>
          <cell r="AN64">
            <v>-32115489.009999994</v>
          </cell>
          <cell r="AO64">
            <v>284228609.27318645</v>
          </cell>
          <cell r="AP64">
            <v>0</v>
          </cell>
          <cell r="AQ64">
            <v>51421327.00999999</v>
          </cell>
          <cell r="AR64">
            <v>0</v>
          </cell>
          <cell r="AS64">
            <v>0</v>
          </cell>
          <cell r="AT64">
            <v>1704201125.596782</v>
          </cell>
          <cell r="AU64">
            <v>3.7240989628804788E-2</v>
          </cell>
          <cell r="AV64">
            <v>0</v>
          </cell>
          <cell r="AW64">
            <v>0</v>
          </cell>
          <cell r="AY64">
            <v>0</v>
          </cell>
          <cell r="AZ64">
            <v>0</v>
          </cell>
          <cell r="BA64">
            <v>0</v>
          </cell>
          <cell r="BB64">
            <v>0</v>
          </cell>
          <cell r="BC64">
            <v>0</v>
          </cell>
          <cell r="BD64">
            <v>0</v>
          </cell>
          <cell r="BE64">
            <v>0</v>
          </cell>
          <cell r="BF64">
            <v>0</v>
          </cell>
          <cell r="BG64">
            <v>0</v>
          </cell>
          <cell r="BH64">
            <v>0</v>
          </cell>
          <cell r="BJ64">
            <v>0</v>
          </cell>
          <cell r="BL64">
            <v>0</v>
          </cell>
          <cell r="BM64">
            <v>0</v>
          </cell>
          <cell r="BN64">
            <v>0</v>
          </cell>
          <cell r="BO64">
            <v>0</v>
          </cell>
          <cell r="BQ64">
            <v>0</v>
          </cell>
          <cell r="BR64">
            <v>0</v>
          </cell>
          <cell r="BS64">
            <v>0</v>
          </cell>
          <cell r="BT64">
            <v>0</v>
          </cell>
          <cell r="CB64">
            <v>0</v>
          </cell>
          <cell r="CC64">
            <v>0</v>
          </cell>
          <cell r="CD64">
            <v>0</v>
          </cell>
          <cell r="CE64">
            <v>0</v>
          </cell>
          <cell r="CF64">
            <v>0</v>
          </cell>
          <cell r="CI64">
            <v>0</v>
          </cell>
          <cell r="CJ64">
            <v>0</v>
          </cell>
          <cell r="CK64">
            <v>0</v>
          </cell>
          <cell r="CV64">
            <v>3.9173976380473784E-2</v>
          </cell>
          <cell r="DG64">
            <v>1704201125</v>
          </cell>
          <cell r="DR64">
            <v>525945521.43999976</v>
          </cell>
          <cell r="EC64">
            <v>3.2402616916178388</v>
          </cell>
          <cell r="EN64">
            <v>2.4095909012463064E-2</v>
          </cell>
        </row>
        <row r="65">
          <cell r="B65">
            <v>21570</v>
          </cell>
          <cell r="C65" t="str">
            <v>University Of North Carolina Press</v>
          </cell>
          <cell r="D65">
            <v>1.5736830915027389E-4</v>
          </cell>
          <cell r="E65">
            <v>272283.86824125011</v>
          </cell>
          <cell r="F65">
            <v>212305.97644208046</v>
          </cell>
          <cell r="G65">
            <v>-47688</v>
          </cell>
          <cell r="H65">
            <v>-75976.874383210088</v>
          </cell>
          <cell r="I65">
            <v>-3144.0664149915406</v>
          </cell>
          <cell r="J65">
            <v>229769.49192131075</v>
          </cell>
          <cell r="K65">
            <v>0</v>
          </cell>
          <cell r="L65">
            <v>-12072.470542776728</v>
          </cell>
          <cell r="M65">
            <v>2166.4913472223575</v>
          </cell>
          <cell r="N65">
            <v>81.671005082809145</v>
          </cell>
          <cell r="O65">
            <v>-36.857231686085647</v>
          </cell>
          <cell r="P65">
            <v>0</v>
          </cell>
          <cell r="Q65">
            <v>0</v>
          </cell>
          <cell r="R65">
            <v>0</v>
          </cell>
          <cell r="S65">
            <v>577689.23038428195</v>
          </cell>
          <cell r="T65">
            <v>22111.889999999985</v>
          </cell>
          <cell r="U65">
            <v>1148847.4596065537</v>
          </cell>
          <cell r="V65">
            <v>8665.96538888943</v>
          </cell>
          <cell r="W65">
            <v>0</v>
          </cell>
          <cell r="X65">
            <v>1179625.314995443</v>
          </cell>
          <cell r="Y65">
            <v>260551</v>
          </cell>
          <cell r="Z65">
            <v>0</v>
          </cell>
          <cell r="AA65">
            <v>0</v>
          </cell>
          <cell r="AB65">
            <v>15720.332074957701</v>
          </cell>
          <cell r="AC65">
            <v>276271.33207495773</v>
          </cell>
          <cell r="AD65" t="str">
            <v>N/A</v>
          </cell>
          <cell r="AE65">
            <v>181104</v>
          </cell>
          <cell r="AF65">
            <v>181104</v>
          </cell>
          <cell r="AG65">
            <v>181104</v>
          </cell>
          <cell r="AH65">
            <v>181104</v>
          </cell>
          <cell r="AI65">
            <v>178937</v>
          </cell>
          <cell r="AJ65">
            <v>0</v>
          </cell>
          <cell r="AK65">
            <v>903353</v>
          </cell>
          <cell r="AL65">
            <v>5530128</v>
          </cell>
          <cell r="AM65">
            <v>577689.23038428195</v>
          </cell>
          <cell r="AN65">
            <v>-165114.88999999998</v>
          </cell>
          <cell r="AO65">
            <v>1141793.0929204854</v>
          </cell>
          <cell r="AP65">
            <v>0</v>
          </cell>
          <cell r="AQ65">
            <v>-238439.11000000002</v>
          </cell>
          <cell r="AR65">
            <v>0</v>
          </cell>
          <cell r="AS65">
            <v>0</v>
          </cell>
          <cell r="AT65">
            <v>6846056.3233047677</v>
          </cell>
          <cell r="AU65">
            <v>1.6679874902711403E-4</v>
          </cell>
          <cell r="AV65">
            <v>0</v>
          </cell>
          <cell r="AW65">
            <v>0</v>
          </cell>
          <cell r="AY65">
            <v>0</v>
          </cell>
          <cell r="AZ65">
            <v>0</v>
          </cell>
          <cell r="BA65">
            <v>0</v>
          </cell>
          <cell r="BB65">
            <v>0</v>
          </cell>
          <cell r="BC65">
            <v>0</v>
          </cell>
          <cell r="BD65">
            <v>0</v>
          </cell>
          <cell r="BE65">
            <v>0</v>
          </cell>
          <cell r="BF65">
            <v>0</v>
          </cell>
          <cell r="BG65">
            <v>0</v>
          </cell>
          <cell r="BH65">
            <v>0</v>
          </cell>
          <cell r="BJ65">
            <v>0</v>
          </cell>
          <cell r="BL65">
            <v>0</v>
          </cell>
          <cell r="BM65">
            <v>0</v>
          </cell>
          <cell r="BN65">
            <v>0</v>
          </cell>
          <cell r="BO65">
            <v>0</v>
          </cell>
          <cell r="BQ65">
            <v>0</v>
          </cell>
          <cell r="BR65">
            <v>0</v>
          </cell>
          <cell r="BS65">
            <v>0</v>
          </cell>
          <cell r="BT65">
            <v>0</v>
          </cell>
          <cell r="CB65">
            <v>0</v>
          </cell>
          <cell r="CC65">
            <v>0</v>
          </cell>
          <cell r="CD65">
            <v>0</v>
          </cell>
          <cell r="CE65">
            <v>0</v>
          </cell>
          <cell r="CF65">
            <v>0</v>
          </cell>
          <cell r="CI65">
            <v>0</v>
          </cell>
          <cell r="CJ65">
            <v>0</v>
          </cell>
          <cell r="CK65">
            <v>0</v>
          </cell>
          <cell r="CV65">
            <v>1.5736830915027389E-4</v>
          </cell>
          <cell r="DG65">
            <v>6846056</v>
          </cell>
          <cell r="DR65">
            <v>2811511.41</v>
          </cell>
          <cell r="EC65">
            <v>2.4350091469129054</v>
          </cell>
          <cell r="EN65">
            <v>2.4095909012463064E-2</v>
          </cell>
        </row>
        <row r="66">
          <cell r="B66">
            <v>21800</v>
          </cell>
          <cell r="C66" t="str">
            <v>Western Carolina University</v>
          </cell>
          <cell r="D66">
            <v>5.8611014472144491E-3</v>
          </cell>
          <cell r="E66">
            <v>10141072.130844343</v>
          </cell>
          <cell r="F66">
            <v>7907226.5089199431</v>
          </cell>
          <cell r="G66">
            <v>1043299</v>
          </cell>
          <cell r="H66">
            <v>-2829719.4702462624</v>
          </cell>
          <cell r="I66">
            <v>-117099.13078781523</v>
          </cell>
          <cell r="J66">
            <v>8557646.1289911438</v>
          </cell>
          <cell r="K66">
            <v>0</v>
          </cell>
          <cell r="L66">
            <v>-449632.93404998328</v>
          </cell>
          <cell r="M66">
            <v>80689.851973035838</v>
          </cell>
          <cell r="N66">
            <v>3041.7944290753549</v>
          </cell>
          <cell r="O66">
            <v>-1372.7285699520962</v>
          </cell>
          <cell r="P66">
            <v>0</v>
          </cell>
          <cell r="Q66">
            <v>0</v>
          </cell>
          <cell r="R66">
            <v>0</v>
          </cell>
          <cell r="S66">
            <v>24335151.151503529</v>
          </cell>
          <cell r="T66">
            <v>5488992</v>
          </cell>
          <cell r="U66">
            <v>42788230.644955724</v>
          </cell>
          <cell r="V66">
            <v>322759.40789214335</v>
          </cell>
          <cell r="W66">
            <v>0</v>
          </cell>
          <cell r="X66">
            <v>48599982.05284787</v>
          </cell>
          <cell r="Y66">
            <v>272497.79999999981</v>
          </cell>
          <cell r="Z66">
            <v>0</v>
          </cell>
          <cell r="AA66">
            <v>0</v>
          </cell>
          <cell r="AB66">
            <v>585495.65393907612</v>
          </cell>
          <cell r="AC66">
            <v>857993.45393907593</v>
          </cell>
          <cell r="AD66" t="str">
            <v>N/A</v>
          </cell>
          <cell r="AE66">
            <v>9564535</v>
          </cell>
          <cell r="AF66">
            <v>9564537</v>
          </cell>
          <cell r="AG66">
            <v>9564537</v>
          </cell>
          <cell r="AH66">
            <v>9564537</v>
          </cell>
          <cell r="AI66">
            <v>9483847</v>
          </cell>
          <cell r="AJ66">
            <v>0</v>
          </cell>
          <cell r="AK66">
            <v>47741993</v>
          </cell>
          <cell r="AL66">
            <v>187735057</v>
          </cell>
          <cell r="AM66">
            <v>24335151.151503529</v>
          </cell>
          <cell r="AN66">
            <v>-4834362.2</v>
          </cell>
          <cell r="AO66">
            <v>42525494.398908794</v>
          </cell>
          <cell r="AP66">
            <v>0</v>
          </cell>
          <cell r="AQ66">
            <v>5216494.2</v>
          </cell>
          <cell r="AR66">
            <v>0</v>
          </cell>
          <cell r="AS66">
            <v>0</v>
          </cell>
          <cell r="AT66">
            <v>254977834.55041233</v>
          </cell>
          <cell r="AU66">
            <v>5.6624318235166098E-3</v>
          </cell>
          <cell r="AV66">
            <v>0</v>
          </cell>
          <cell r="AW66">
            <v>0</v>
          </cell>
          <cell r="AY66">
            <v>0</v>
          </cell>
          <cell r="AZ66">
            <v>0</v>
          </cell>
          <cell r="BA66">
            <v>0</v>
          </cell>
          <cell r="BB66">
            <v>0</v>
          </cell>
          <cell r="BC66">
            <v>0</v>
          </cell>
          <cell r="BD66">
            <v>0</v>
          </cell>
          <cell r="BE66">
            <v>0</v>
          </cell>
          <cell r="BF66">
            <v>0</v>
          </cell>
          <cell r="BG66">
            <v>0</v>
          </cell>
          <cell r="BH66">
            <v>0</v>
          </cell>
          <cell r="BJ66">
            <v>0</v>
          </cell>
          <cell r="BL66">
            <v>0</v>
          </cell>
          <cell r="BM66">
            <v>0</v>
          </cell>
          <cell r="BN66">
            <v>0</v>
          </cell>
          <cell r="BO66">
            <v>0</v>
          </cell>
          <cell r="BQ66">
            <v>0</v>
          </cell>
          <cell r="BR66">
            <v>0</v>
          </cell>
          <cell r="BS66">
            <v>0</v>
          </cell>
          <cell r="BT66">
            <v>0</v>
          </cell>
          <cell r="CB66">
            <v>0</v>
          </cell>
          <cell r="CC66">
            <v>0</v>
          </cell>
          <cell r="CD66">
            <v>0</v>
          </cell>
          <cell r="CE66">
            <v>0</v>
          </cell>
          <cell r="CF66">
            <v>0</v>
          </cell>
          <cell r="CI66">
            <v>0</v>
          </cell>
          <cell r="CJ66">
            <v>0</v>
          </cell>
          <cell r="CK66">
            <v>0</v>
          </cell>
          <cell r="CV66">
            <v>5.8611014472144491E-3</v>
          </cell>
          <cell r="DG66">
            <v>254977835</v>
          </cell>
          <cell r="DR66">
            <v>84770573.239999905</v>
          </cell>
          <cell r="EC66">
            <v>3.0078578598037127</v>
          </cell>
          <cell r="EN66">
            <v>2.4095909012463064E-2</v>
          </cell>
        </row>
        <row r="67">
          <cell r="B67">
            <v>21900</v>
          </cell>
          <cell r="C67" t="str">
            <v>Winston-Salem State University</v>
          </cell>
          <cell r="D67">
            <v>3.375899071087787E-3</v>
          </cell>
          <cell r="E67">
            <v>5841092.5479923785</v>
          </cell>
          <cell r="F67">
            <v>4554433.815342024</v>
          </cell>
          <cell r="G67">
            <v>-1241208</v>
          </cell>
          <cell r="H67">
            <v>-1629872.3741735395</v>
          </cell>
          <cell r="I67">
            <v>-67447.194083229915</v>
          </cell>
          <cell r="J67">
            <v>4929064.9339109054</v>
          </cell>
          <cell r="K67">
            <v>0</v>
          </cell>
          <cell r="L67">
            <v>-258981.25430182074</v>
          </cell>
          <cell r="M67">
            <v>46476.041879712575</v>
          </cell>
          <cell r="N67">
            <v>1752.0240999131397</v>
          </cell>
          <cell r="O67">
            <v>-790.66932143947065</v>
          </cell>
          <cell r="P67">
            <v>0</v>
          </cell>
          <cell r="Q67">
            <v>0</v>
          </cell>
          <cell r="R67">
            <v>0</v>
          </cell>
          <cell r="S67">
            <v>12174519.871344903</v>
          </cell>
          <cell r="T67">
            <v>63977.5</v>
          </cell>
          <cell r="U67">
            <v>24645324.669554528</v>
          </cell>
          <cell r="V67">
            <v>185904.1675188503</v>
          </cell>
          <cell r="W67">
            <v>0</v>
          </cell>
          <cell r="X67">
            <v>24895206.337073378</v>
          </cell>
          <cell r="Y67">
            <v>6270020</v>
          </cell>
          <cell r="Z67">
            <v>0</v>
          </cell>
          <cell r="AA67">
            <v>0</v>
          </cell>
          <cell r="AB67">
            <v>337235.97041614959</v>
          </cell>
          <cell r="AC67">
            <v>6607255.9704161491</v>
          </cell>
          <cell r="AD67" t="str">
            <v>N/A</v>
          </cell>
          <cell r="AE67">
            <v>3666886</v>
          </cell>
          <cell r="AF67">
            <v>3666885</v>
          </cell>
          <cell r="AG67">
            <v>3666885</v>
          </cell>
          <cell r="AH67">
            <v>3666885</v>
          </cell>
          <cell r="AI67">
            <v>3620409</v>
          </cell>
          <cell r="AJ67">
            <v>0</v>
          </cell>
          <cell r="AK67">
            <v>18287950</v>
          </cell>
          <cell r="AL67">
            <v>119450246</v>
          </cell>
          <cell r="AM67">
            <v>12174519.871344903</v>
          </cell>
          <cell r="AN67">
            <v>-3049632.5</v>
          </cell>
          <cell r="AO67">
            <v>24493992.866657231</v>
          </cell>
          <cell r="AP67">
            <v>0</v>
          </cell>
          <cell r="AQ67">
            <v>-6206042.5</v>
          </cell>
          <cell r="AR67">
            <v>0</v>
          </cell>
          <cell r="AS67">
            <v>0</v>
          </cell>
          <cell r="AT67">
            <v>146863083.73800215</v>
          </cell>
          <cell r="AU67">
            <v>3.6028373334539257E-3</v>
          </cell>
          <cell r="AV67">
            <v>0</v>
          </cell>
          <cell r="AW67">
            <v>0</v>
          </cell>
          <cell r="AY67">
            <v>0</v>
          </cell>
          <cell r="AZ67">
            <v>0</v>
          </cell>
          <cell r="BA67">
            <v>0</v>
          </cell>
          <cell r="BB67">
            <v>0</v>
          </cell>
          <cell r="BC67">
            <v>0</v>
          </cell>
          <cell r="BD67">
            <v>0</v>
          </cell>
          <cell r="BE67">
            <v>0</v>
          </cell>
          <cell r="BF67">
            <v>0</v>
          </cell>
          <cell r="BG67">
            <v>0</v>
          </cell>
          <cell r="BH67">
            <v>0</v>
          </cell>
          <cell r="BJ67">
            <v>0</v>
          </cell>
          <cell r="BL67">
            <v>0</v>
          </cell>
          <cell r="BM67">
            <v>0</v>
          </cell>
          <cell r="BN67">
            <v>0</v>
          </cell>
          <cell r="BO67">
            <v>0</v>
          </cell>
          <cell r="BQ67">
            <v>0</v>
          </cell>
          <cell r="BR67">
            <v>0</v>
          </cell>
          <cell r="BS67">
            <v>0</v>
          </cell>
          <cell r="BT67">
            <v>0</v>
          </cell>
          <cell r="CB67">
            <v>0</v>
          </cell>
          <cell r="CC67">
            <v>0</v>
          </cell>
          <cell r="CD67">
            <v>0</v>
          </cell>
          <cell r="CE67">
            <v>0</v>
          </cell>
          <cell r="CF67">
            <v>0</v>
          </cell>
          <cell r="CI67">
            <v>0</v>
          </cell>
          <cell r="CJ67">
            <v>0</v>
          </cell>
          <cell r="CK67">
            <v>0</v>
          </cell>
          <cell r="CV67">
            <v>3.375899071087787E-3</v>
          </cell>
          <cell r="DG67">
            <v>146863084</v>
          </cell>
          <cell r="DR67">
            <v>53762735.439999938</v>
          </cell>
          <cell r="EC67">
            <v>2.7316892043914232</v>
          </cell>
          <cell r="EN67">
            <v>2.4095909012463064E-2</v>
          </cell>
        </row>
        <row r="68">
          <cell r="B68">
            <v>22000</v>
          </cell>
          <cell r="C68" t="str">
            <v>Department Of Public Instruction</v>
          </cell>
          <cell r="D68">
            <v>3.3172261313166723E-3</v>
          </cell>
          <cell r="E68">
            <v>5739574.6814776557</v>
          </cell>
          <cell r="F68">
            <v>4475278.0066782935</v>
          </cell>
          <cell r="G68">
            <v>-1917823</v>
          </cell>
          <cell r="H68">
            <v>-1601545.2821513026</v>
          </cell>
          <cell r="I68">
            <v>-66274.9655678493</v>
          </cell>
          <cell r="J68">
            <v>4843398.0570566515</v>
          </cell>
          <cell r="K68">
            <v>0</v>
          </cell>
          <cell r="L68">
            <v>-254480.17437747269</v>
          </cell>
          <cell r="M68">
            <v>45668.290833669147</v>
          </cell>
          <cell r="N68">
            <v>1721.5740176307265</v>
          </cell>
          <cell r="O68">
            <v>-776.92753221567784</v>
          </cell>
          <cell r="P68">
            <v>0</v>
          </cell>
          <cell r="Q68">
            <v>0</v>
          </cell>
          <cell r="R68">
            <v>0</v>
          </cell>
          <cell r="S68">
            <v>11264740.26043506</v>
          </cell>
          <cell r="T68">
            <v>522088.59000000032</v>
          </cell>
          <cell r="U68">
            <v>24216990.285283256</v>
          </cell>
          <cell r="V68">
            <v>182673.16333467659</v>
          </cell>
          <cell r="W68">
            <v>0</v>
          </cell>
          <cell r="X68">
            <v>24921752.038617931</v>
          </cell>
          <cell r="Y68">
            <v>10111207</v>
          </cell>
          <cell r="Z68">
            <v>0</v>
          </cell>
          <cell r="AA68">
            <v>0</v>
          </cell>
          <cell r="AB68">
            <v>331374.82783924654</v>
          </cell>
          <cell r="AC68">
            <v>10442581.827839246</v>
          </cell>
          <cell r="AD68" t="str">
            <v>N/A</v>
          </cell>
          <cell r="AE68">
            <v>2904968</v>
          </cell>
          <cell r="AF68">
            <v>2904967</v>
          </cell>
          <cell r="AG68">
            <v>2904967</v>
          </cell>
          <cell r="AH68">
            <v>2904967</v>
          </cell>
          <cell r="AI68">
            <v>2859299</v>
          </cell>
          <cell r="AJ68">
            <v>0</v>
          </cell>
          <cell r="AK68">
            <v>14479168</v>
          </cell>
          <cell r="AL68">
            <v>122114399</v>
          </cell>
          <cell r="AM68">
            <v>11264740.26043506</v>
          </cell>
          <cell r="AN68">
            <v>-3547697.5900000003</v>
          </cell>
          <cell r="AO68">
            <v>24068288.620778687</v>
          </cell>
          <cell r="AP68">
            <v>0</v>
          </cell>
          <cell r="AQ68">
            <v>-9589118.4100000001</v>
          </cell>
          <cell r="AR68">
            <v>0</v>
          </cell>
          <cell r="AS68">
            <v>0</v>
          </cell>
          <cell r="AT68">
            <v>144310611.88121375</v>
          </cell>
          <cell r="AU68">
            <v>3.6831930488218484E-3</v>
          </cell>
          <cell r="AV68">
            <v>0</v>
          </cell>
          <cell r="AW68">
            <v>0</v>
          </cell>
          <cell r="AY68">
            <v>0</v>
          </cell>
          <cell r="AZ68">
            <v>0</v>
          </cell>
          <cell r="BA68">
            <v>0</v>
          </cell>
          <cell r="BB68">
            <v>0</v>
          </cell>
          <cell r="BC68">
            <v>0</v>
          </cell>
          <cell r="BD68">
            <v>0</v>
          </cell>
          <cell r="BE68">
            <v>0</v>
          </cell>
          <cell r="BF68">
            <v>0</v>
          </cell>
          <cell r="BG68">
            <v>0</v>
          </cell>
          <cell r="BH68">
            <v>0</v>
          </cell>
          <cell r="BJ68">
            <v>0</v>
          </cell>
          <cell r="BL68">
            <v>0</v>
          </cell>
          <cell r="BM68">
            <v>0</v>
          </cell>
          <cell r="BN68">
            <v>0</v>
          </cell>
          <cell r="BO68">
            <v>0</v>
          </cell>
          <cell r="BQ68">
            <v>0</v>
          </cell>
          <cell r="BR68">
            <v>0</v>
          </cell>
          <cell r="BS68">
            <v>0</v>
          </cell>
          <cell r="BT68">
            <v>0</v>
          </cell>
          <cell r="CB68">
            <v>0</v>
          </cell>
          <cell r="CC68">
            <v>0</v>
          </cell>
          <cell r="CD68">
            <v>0</v>
          </cell>
          <cell r="CE68">
            <v>0</v>
          </cell>
          <cell r="CF68">
            <v>0</v>
          </cell>
          <cell r="CI68">
            <v>0</v>
          </cell>
          <cell r="CJ68">
            <v>0</v>
          </cell>
          <cell r="CK68">
            <v>0</v>
          </cell>
          <cell r="CV68">
            <v>3.3172261313166723E-3</v>
          </cell>
          <cell r="DG68">
            <v>144310612</v>
          </cell>
          <cell r="DR68">
            <v>61444720.999999948</v>
          </cell>
          <cell r="EC68">
            <v>2.3486250674000151</v>
          </cell>
          <cell r="EN68">
            <v>2.4095909012463064E-2</v>
          </cell>
        </row>
        <row r="69">
          <cell r="B69">
            <v>23000</v>
          </cell>
          <cell r="C69" t="str">
            <v>University Of North Carolina At Asheville</v>
          </cell>
          <cell r="D69">
            <v>2.5507239281802501E-3</v>
          </cell>
          <cell r="E69">
            <v>4413347.1454994427</v>
          </cell>
          <cell r="F69">
            <v>3441187.9820692898</v>
          </cell>
          <cell r="G69">
            <v>253446</v>
          </cell>
          <cell r="H69">
            <v>-1231480.6743747857</v>
          </cell>
          <cell r="I69">
            <v>-50960.993860896808</v>
          </cell>
          <cell r="J69">
            <v>3724247.5576823335</v>
          </cell>
          <cell r="K69">
            <v>0</v>
          </cell>
          <cell r="L69">
            <v>-195678.14925371343</v>
          </cell>
          <cell r="M69">
            <v>35115.846064524587</v>
          </cell>
          <cell r="N69">
            <v>1323.7747042469862</v>
          </cell>
          <cell r="O69">
            <v>-597.40505121909632</v>
          </cell>
          <cell r="P69">
            <v>0</v>
          </cell>
          <cell r="Q69">
            <v>0</v>
          </cell>
          <cell r="R69">
            <v>0</v>
          </cell>
          <cell r="S69">
            <v>10389951.083479226</v>
          </cell>
          <cell r="T69">
            <v>1292965</v>
          </cell>
          <cell r="U69">
            <v>18621237.788411669</v>
          </cell>
          <cell r="V69">
            <v>140463.38425809835</v>
          </cell>
          <cell r="W69">
            <v>0</v>
          </cell>
          <cell r="X69">
            <v>20054666.172669768</v>
          </cell>
          <cell r="Y69">
            <v>25737.870000000112</v>
          </cell>
          <cell r="Z69">
            <v>0</v>
          </cell>
          <cell r="AA69">
            <v>0</v>
          </cell>
          <cell r="AB69">
            <v>254804.96930448402</v>
          </cell>
          <cell r="AC69">
            <v>280542.83930448414</v>
          </cell>
          <cell r="AD69" t="str">
            <v>N/A</v>
          </cell>
          <cell r="AE69">
            <v>3961847</v>
          </cell>
          <cell r="AF69">
            <v>3961848</v>
          </cell>
          <cell r="AG69">
            <v>3961848</v>
          </cell>
          <cell r="AH69">
            <v>3961848</v>
          </cell>
          <cell r="AI69">
            <v>3926733</v>
          </cell>
          <cell r="AJ69">
            <v>0</v>
          </cell>
          <cell r="AK69">
            <v>19774124</v>
          </cell>
          <cell r="AL69">
            <v>83016401</v>
          </cell>
          <cell r="AM69">
            <v>10389951.083479226</v>
          </cell>
          <cell r="AN69">
            <v>-2215314.13</v>
          </cell>
          <cell r="AO69">
            <v>18506896.203365285</v>
          </cell>
          <cell r="AP69">
            <v>0</v>
          </cell>
          <cell r="AQ69">
            <v>1267227.1299999999</v>
          </cell>
          <cell r="AR69">
            <v>0</v>
          </cell>
          <cell r="AS69">
            <v>0</v>
          </cell>
          <cell r="AT69">
            <v>110965161.28684451</v>
          </cell>
          <cell r="AU69">
            <v>2.5039261020446458E-3</v>
          </cell>
          <cell r="AV69">
            <v>0</v>
          </cell>
          <cell r="AW69">
            <v>0</v>
          </cell>
          <cell r="AY69">
            <v>0</v>
          </cell>
          <cell r="AZ69">
            <v>0</v>
          </cell>
          <cell r="BA69">
            <v>0</v>
          </cell>
          <cell r="BB69">
            <v>0</v>
          </cell>
          <cell r="BC69">
            <v>0</v>
          </cell>
          <cell r="BD69">
            <v>0</v>
          </cell>
          <cell r="BE69">
            <v>0</v>
          </cell>
          <cell r="BF69">
            <v>0</v>
          </cell>
          <cell r="BG69">
            <v>0</v>
          </cell>
          <cell r="BH69">
            <v>0</v>
          </cell>
          <cell r="BJ69">
            <v>0</v>
          </cell>
          <cell r="BL69">
            <v>0</v>
          </cell>
          <cell r="BM69">
            <v>0</v>
          </cell>
          <cell r="BN69">
            <v>0</v>
          </cell>
          <cell r="BO69">
            <v>0</v>
          </cell>
          <cell r="BQ69">
            <v>0</v>
          </cell>
          <cell r="BR69">
            <v>0</v>
          </cell>
          <cell r="BS69">
            <v>0</v>
          </cell>
          <cell r="BT69">
            <v>0</v>
          </cell>
          <cell r="CB69">
            <v>0</v>
          </cell>
          <cell r="CC69">
            <v>0</v>
          </cell>
          <cell r="CD69">
            <v>0</v>
          </cell>
          <cell r="CE69">
            <v>0</v>
          </cell>
          <cell r="CF69">
            <v>0</v>
          </cell>
          <cell r="CI69">
            <v>0</v>
          </cell>
          <cell r="CJ69">
            <v>0</v>
          </cell>
          <cell r="CK69">
            <v>0</v>
          </cell>
          <cell r="CV69">
            <v>2.5507239281802501E-3</v>
          </cell>
          <cell r="DG69">
            <v>110965161</v>
          </cell>
          <cell r="DR69">
            <v>37896518.979999989</v>
          </cell>
          <cell r="EC69">
            <v>2.9281095991577017</v>
          </cell>
          <cell r="EN69">
            <v>2.4095909012463064E-2</v>
          </cell>
        </row>
        <row r="70">
          <cell r="B70">
            <v>23100</v>
          </cell>
          <cell r="C70" t="str">
            <v>University Of North Carolina At Charlotte</v>
          </cell>
          <cell r="D70">
            <v>1.4787953680502413E-2</v>
          </cell>
          <cell r="E70">
            <v>25586607.959640902</v>
          </cell>
          <cell r="F70">
            <v>19950465.012121905</v>
          </cell>
          <cell r="G70">
            <v>1673013</v>
          </cell>
          <cell r="H70">
            <v>-7139572.797311876</v>
          </cell>
          <cell r="I70">
            <v>-295448.99328440969</v>
          </cell>
          <cell r="J70">
            <v>21591517.517547164</v>
          </cell>
          <cell r="K70">
            <v>0</v>
          </cell>
          <cell r="L70">
            <v>-1134454.1741586181</v>
          </cell>
          <cell r="M70">
            <v>203585.93076919852</v>
          </cell>
          <cell r="N70">
            <v>7674.652201107142</v>
          </cell>
          <cell r="O70">
            <v>-3463.48663151047</v>
          </cell>
          <cell r="P70">
            <v>0</v>
          </cell>
          <cell r="Q70">
            <v>0</v>
          </cell>
          <cell r="R70">
            <v>0</v>
          </cell>
          <cell r="S70">
            <v>60439924.620893866</v>
          </cell>
          <cell r="T70">
            <v>8788706</v>
          </cell>
          <cell r="U70">
            <v>107957587.58773582</v>
          </cell>
          <cell r="V70">
            <v>814343.72307679406</v>
          </cell>
          <cell r="W70">
            <v>0</v>
          </cell>
          <cell r="X70">
            <v>117560637.31081261</v>
          </cell>
          <cell r="Y70">
            <v>423641.47000000067</v>
          </cell>
          <cell r="Z70">
            <v>0</v>
          </cell>
          <cell r="AA70">
            <v>0</v>
          </cell>
          <cell r="AB70">
            <v>1477244.9664220484</v>
          </cell>
          <cell r="AC70">
            <v>1900886.4364220491</v>
          </cell>
          <cell r="AD70" t="str">
            <v>N/A</v>
          </cell>
          <cell r="AE70">
            <v>23172667</v>
          </cell>
          <cell r="AF70">
            <v>23172667</v>
          </cell>
          <cell r="AG70">
            <v>23172667</v>
          </cell>
          <cell r="AH70">
            <v>23172667</v>
          </cell>
          <cell r="AI70">
            <v>22969082</v>
          </cell>
          <cell r="AJ70">
            <v>0</v>
          </cell>
          <cell r="AK70">
            <v>115659750</v>
          </cell>
          <cell r="AL70">
            <v>479740661</v>
          </cell>
          <cell r="AM70">
            <v>60439924.620893866</v>
          </cell>
          <cell r="AN70">
            <v>-12514087.529999999</v>
          </cell>
          <cell r="AO70">
            <v>107294686.34439057</v>
          </cell>
          <cell r="AP70">
            <v>0</v>
          </cell>
          <cell r="AQ70">
            <v>8365064.5299999993</v>
          </cell>
          <cell r="AR70">
            <v>0</v>
          </cell>
          <cell r="AS70">
            <v>0</v>
          </cell>
          <cell r="AT70">
            <v>643326248.96528435</v>
          </cell>
          <cell r="AU70">
            <v>1.4469853589673579E-2</v>
          </cell>
          <cell r="AV70">
            <v>0</v>
          </cell>
          <cell r="AW70">
            <v>0</v>
          </cell>
          <cell r="AY70">
            <v>0</v>
          </cell>
          <cell r="AZ70">
            <v>0</v>
          </cell>
          <cell r="BA70">
            <v>0</v>
          </cell>
          <cell r="BB70">
            <v>0</v>
          </cell>
          <cell r="BC70">
            <v>0</v>
          </cell>
          <cell r="BD70">
            <v>0</v>
          </cell>
          <cell r="BE70">
            <v>0</v>
          </cell>
          <cell r="BF70">
            <v>0</v>
          </cell>
          <cell r="BG70">
            <v>0</v>
          </cell>
          <cell r="BH70">
            <v>0</v>
          </cell>
          <cell r="BJ70">
            <v>0</v>
          </cell>
          <cell r="BL70">
            <v>0</v>
          </cell>
          <cell r="BM70">
            <v>0</v>
          </cell>
          <cell r="BN70">
            <v>0</v>
          </cell>
          <cell r="BO70">
            <v>0</v>
          </cell>
          <cell r="BQ70">
            <v>0</v>
          </cell>
          <cell r="BR70">
            <v>0</v>
          </cell>
          <cell r="BS70">
            <v>0</v>
          </cell>
          <cell r="BT70">
            <v>0</v>
          </cell>
          <cell r="CB70">
            <v>0</v>
          </cell>
          <cell r="CC70">
            <v>0</v>
          </cell>
          <cell r="CD70">
            <v>0</v>
          </cell>
          <cell r="CE70">
            <v>0</v>
          </cell>
          <cell r="CF70">
            <v>0</v>
          </cell>
          <cell r="CI70">
            <v>0</v>
          </cell>
          <cell r="CJ70">
            <v>0</v>
          </cell>
          <cell r="CK70">
            <v>0</v>
          </cell>
          <cell r="CV70">
            <v>1.4787953680502413E-2</v>
          </cell>
          <cell r="DG70">
            <v>643326249</v>
          </cell>
          <cell r="DR70">
            <v>214830271.9000006</v>
          </cell>
          <cell r="EC70">
            <v>2.9945791312848877</v>
          </cell>
          <cell r="EN70">
            <v>2.4095909012463064E-2</v>
          </cell>
        </row>
        <row r="71">
          <cell r="B71">
            <v>23200</v>
          </cell>
          <cell r="C71" t="str">
            <v>University Of North Carolina At Wilmington</v>
          </cell>
          <cell r="D71">
            <v>7.7945945589833572E-3</v>
          </cell>
          <cell r="E71">
            <v>13486466.044859931</v>
          </cell>
          <cell r="F71">
            <v>10515706.864682984</v>
          </cell>
          <cell r="G71">
            <v>1707341</v>
          </cell>
          <cell r="H71">
            <v>-3763203.2451363518</v>
          </cell>
          <cell r="I71">
            <v>-155728.45068808264</v>
          </cell>
          <cell r="J71">
            <v>11380690.567374645</v>
          </cell>
          <cell r="K71">
            <v>0</v>
          </cell>
          <cell r="L71">
            <v>-597960.3753406062</v>
          </cell>
          <cell r="M71">
            <v>107308.27419018831</v>
          </cell>
          <cell r="N71">
            <v>4045.2386842211827</v>
          </cell>
          <cell r="O71">
            <v>-1825.5719916594921</v>
          </cell>
          <cell r="P71">
            <v>0</v>
          </cell>
          <cell r="Q71">
            <v>0</v>
          </cell>
          <cell r="R71">
            <v>0</v>
          </cell>
          <cell r="S71">
            <v>32682840.346635271</v>
          </cell>
          <cell r="T71">
            <v>8768783</v>
          </cell>
          <cell r="U71">
            <v>56903452.836873226</v>
          </cell>
          <cell r="V71">
            <v>429233.09676075325</v>
          </cell>
          <cell r="W71">
            <v>0</v>
          </cell>
          <cell r="X71">
            <v>66101468.933633976</v>
          </cell>
          <cell r="Y71">
            <v>232081.92000000086</v>
          </cell>
          <cell r="Z71">
            <v>0</v>
          </cell>
          <cell r="AA71">
            <v>0</v>
          </cell>
          <cell r="AB71">
            <v>778642.25344041316</v>
          </cell>
          <cell r="AC71">
            <v>1010724.173440414</v>
          </cell>
          <cell r="AD71" t="str">
            <v>N/A</v>
          </cell>
          <cell r="AE71">
            <v>13039611</v>
          </cell>
          <cell r="AF71">
            <v>13039611</v>
          </cell>
          <cell r="AG71">
            <v>13039611</v>
          </cell>
          <cell r="AH71">
            <v>13039611</v>
          </cell>
          <cell r="AI71">
            <v>12932303</v>
          </cell>
          <cell r="AJ71">
            <v>0</v>
          </cell>
          <cell r="AK71">
            <v>65090747</v>
          </cell>
          <cell r="AL71">
            <v>247903292</v>
          </cell>
          <cell r="AM71">
            <v>32682840.346635271</v>
          </cell>
          <cell r="AN71">
            <v>-6585519.0799999991</v>
          </cell>
          <cell r="AO71">
            <v>56554043.680193573</v>
          </cell>
          <cell r="AP71">
            <v>0</v>
          </cell>
          <cell r="AQ71">
            <v>8536701.0799999982</v>
          </cell>
          <cell r="AR71">
            <v>0</v>
          </cell>
          <cell r="AS71">
            <v>0</v>
          </cell>
          <cell r="AT71">
            <v>339091358.02682883</v>
          </cell>
          <cell r="AU71">
            <v>7.47721556569761E-3</v>
          </cell>
          <cell r="AV71">
            <v>0</v>
          </cell>
          <cell r="AW71">
            <v>0</v>
          </cell>
          <cell r="AY71">
            <v>0</v>
          </cell>
          <cell r="AZ71">
            <v>0</v>
          </cell>
          <cell r="BA71">
            <v>0</v>
          </cell>
          <cell r="BB71">
            <v>0</v>
          </cell>
          <cell r="BC71">
            <v>0</v>
          </cell>
          <cell r="BD71">
            <v>0</v>
          </cell>
          <cell r="BE71">
            <v>0</v>
          </cell>
          <cell r="BF71">
            <v>0</v>
          </cell>
          <cell r="BG71">
            <v>0</v>
          </cell>
          <cell r="BH71">
            <v>0</v>
          </cell>
          <cell r="BJ71">
            <v>0</v>
          </cell>
          <cell r="BL71">
            <v>0</v>
          </cell>
          <cell r="BM71">
            <v>0</v>
          </cell>
          <cell r="BN71">
            <v>0</v>
          </cell>
          <cell r="BO71">
            <v>0</v>
          </cell>
          <cell r="BQ71">
            <v>0</v>
          </cell>
          <cell r="BR71">
            <v>0</v>
          </cell>
          <cell r="BS71">
            <v>0</v>
          </cell>
          <cell r="BT71">
            <v>0</v>
          </cell>
          <cell r="CB71">
            <v>0</v>
          </cell>
          <cell r="CC71">
            <v>0</v>
          </cell>
          <cell r="CD71">
            <v>0</v>
          </cell>
          <cell r="CE71">
            <v>0</v>
          </cell>
          <cell r="CF71">
            <v>0</v>
          </cell>
          <cell r="CI71">
            <v>0</v>
          </cell>
          <cell r="CJ71">
            <v>0</v>
          </cell>
          <cell r="CK71">
            <v>0</v>
          </cell>
          <cell r="CV71">
            <v>7.7945945589833572E-3</v>
          </cell>
          <cell r="DG71">
            <v>339091357</v>
          </cell>
          <cell r="DR71">
            <v>113827268.77999999</v>
          </cell>
          <cell r="EC71">
            <v>2.9789993262104875</v>
          </cell>
          <cell r="EN71">
            <v>2.4095909012463064E-2</v>
          </cell>
        </row>
        <row r="72">
          <cell r="B72">
            <v>30000</v>
          </cell>
          <cell r="C72" t="str">
            <v>Yancey County Schools</v>
          </cell>
          <cell r="D72">
            <v>8.7413810180883708E-4</v>
          </cell>
          <cell r="E72">
            <v>1512462.7380363487</v>
          </cell>
          <cell r="F72">
            <v>1179301.8826461027</v>
          </cell>
          <cell r="G72">
            <v>-89839</v>
          </cell>
          <cell r="H72">
            <v>-422030.84670171747</v>
          </cell>
          <cell r="I72">
            <v>-17464.432723472757</v>
          </cell>
          <cell r="J72">
            <v>1276306.9553596072</v>
          </cell>
          <cell r="K72">
            <v>0</v>
          </cell>
          <cell r="L72">
            <v>-67059.286214536944</v>
          </cell>
          <cell r="M72">
            <v>12034.269441363733</v>
          </cell>
          <cell r="N72">
            <v>453.66019207675026</v>
          </cell>
          <cell r="O72">
            <v>-204.73188482464772</v>
          </cell>
          <cell r="P72">
            <v>0</v>
          </cell>
          <cell r="Q72">
            <v>0</v>
          </cell>
          <cell r="R72">
            <v>0</v>
          </cell>
          <cell r="S72">
            <v>3383961.208150947</v>
          </cell>
          <cell r="T72">
            <v>0</v>
          </cell>
          <cell r="U72">
            <v>6381534.7767980359</v>
          </cell>
          <cell r="V72">
            <v>48137.077765454931</v>
          </cell>
          <cell r="W72">
            <v>0</v>
          </cell>
          <cell r="X72">
            <v>6429671.8545634905</v>
          </cell>
          <cell r="Y72">
            <v>449197.74</v>
          </cell>
          <cell r="Z72">
            <v>0</v>
          </cell>
          <cell r="AA72">
            <v>0</v>
          </cell>
          <cell r="AB72">
            <v>87322.163617363782</v>
          </cell>
          <cell r="AC72">
            <v>536519.90361736377</v>
          </cell>
          <cell r="AD72" t="str">
            <v>N/A</v>
          </cell>
          <cell r="AE72">
            <v>1181038</v>
          </cell>
          <cell r="AF72">
            <v>1181037</v>
          </cell>
          <cell r="AG72">
            <v>1181037</v>
          </cell>
          <cell r="AH72">
            <v>1181037</v>
          </cell>
          <cell r="AI72">
            <v>1169003</v>
          </cell>
          <cell r="AJ72">
            <v>0</v>
          </cell>
          <cell r="AK72">
            <v>5893152</v>
          </cell>
          <cell r="AL72">
            <v>29498154</v>
          </cell>
          <cell r="AM72">
            <v>3383961.208150947</v>
          </cell>
          <cell r="AN72">
            <v>-747288.26</v>
          </cell>
          <cell r="AO72">
            <v>6342349.6909461282</v>
          </cell>
          <cell r="AP72">
            <v>0</v>
          </cell>
          <cell r="AQ72">
            <v>-449197.74</v>
          </cell>
          <cell r="AR72">
            <v>0</v>
          </cell>
          <cell r="AS72">
            <v>0</v>
          </cell>
          <cell r="AT72">
            <v>38027978.89909707</v>
          </cell>
          <cell r="AU72">
            <v>8.8971815419173334E-4</v>
          </cell>
          <cell r="AV72">
            <v>0</v>
          </cell>
          <cell r="AW72">
            <v>0</v>
          </cell>
          <cell r="AY72">
            <v>0</v>
          </cell>
          <cell r="AZ72">
            <v>0</v>
          </cell>
          <cell r="BA72">
            <v>0</v>
          </cell>
          <cell r="BB72">
            <v>0</v>
          </cell>
          <cell r="BC72">
            <v>0</v>
          </cell>
          <cell r="BD72">
            <v>0</v>
          </cell>
          <cell r="BE72">
            <v>0</v>
          </cell>
          <cell r="BF72">
            <v>0</v>
          </cell>
          <cell r="BG72">
            <v>0</v>
          </cell>
          <cell r="BH72">
            <v>0</v>
          </cell>
          <cell r="BJ72">
            <v>0</v>
          </cell>
          <cell r="BL72">
            <v>0</v>
          </cell>
          <cell r="BM72">
            <v>0</v>
          </cell>
          <cell r="BN72">
            <v>0</v>
          </cell>
          <cell r="BO72">
            <v>0</v>
          </cell>
          <cell r="BQ72">
            <v>0</v>
          </cell>
          <cell r="BR72">
            <v>0</v>
          </cell>
          <cell r="BS72">
            <v>0</v>
          </cell>
          <cell r="BT72">
            <v>0</v>
          </cell>
          <cell r="CB72">
            <v>0</v>
          </cell>
          <cell r="CC72">
            <v>0</v>
          </cell>
          <cell r="CD72">
            <v>0</v>
          </cell>
          <cell r="CE72">
            <v>0</v>
          </cell>
          <cell r="CF72">
            <v>0</v>
          </cell>
          <cell r="CI72">
            <v>0</v>
          </cell>
          <cell r="CJ72">
            <v>0</v>
          </cell>
          <cell r="CK72">
            <v>0</v>
          </cell>
          <cell r="CV72">
            <v>8.7413810180883708E-4</v>
          </cell>
          <cell r="DG72">
            <v>38027979</v>
          </cell>
          <cell r="DR72">
            <v>13112906.86999999</v>
          </cell>
          <cell r="EC72">
            <v>2.9000418730191155</v>
          </cell>
          <cell r="EN72">
            <v>2.4095909012463064E-2</v>
          </cell>
        </row>
        <row r="73">
          <cell r="B73">
            <v>30100</v>
          </cell>
          <cell r="C73" t="str">
            <v>Alamance County Schools</v>
          </cell>
          <cell r="D73">
            <v>7.7277866075530473E-3</v>
          </cell>
          <cell r="E73">
            <v>13370872.711342268</v>
          </cell>
          <cell r="F73">
            <v>10425576.091599805</v>
          </cell>
          <cell r="G73">
            <v>1425662</v>
          </cell>
          <cell r="H73">
            <v>-3730948.5976725272</v>
          </cell>
          <cell r="I73">
            <v>-154393.69251802537</v>
          </cell>
          <cell r="J73">
            <v>11283145.965546411</v>
          </cell>
          <cell r="K73">
            <v>0</v>
          </cell>
          <cell r="L73">
            <v>-592835.22002807446</v>
          </cell>
          <cell r="M73">
            <v>106388.5283437663</v>
          </cell>
          <cell r="N73">
            <v>4010.5666935878803</v>
          </cell>
          <cell r="O73">
            <v>-1809.9249013549993</v>
          </cell>
          <cell r="P73">
            <v>0</v>
          </cell>
          <cell r="Q73">
            <v>0</v>
          </cell>
          <cell r="R73">
            <v>0</v>
          </cell>
          <cell r="S73">
            <v>32135668.428405862</v>
          </cell>
          <cell r="T73">
            <v>7473060</v>
          </cell>
          <cell r="U73">
            <v>56415729.827732056</v>
          </cell>
          <cell r="V73">
            <v>425554.11337506521</v>
          </cell>
          <cell r="W73">
            <v>0</v>
          </cell>
          <cell r="X73">
            <v>64314343.941107124</v>
          </cell>
          <cell r="Y73">
            <v>344752.54999999981</v>
          </cell>
          <cell r="Z73">
            <v>0</v>
          </cell>
          <cell r="AA73">
            <v>0</v>
          </cell>
          <cell r="AB73">
            <v>771968.4625901269</v>
          </cell>
          <cell r="AC73">
            <v>1116721.0125901266</v>
          </cell>
          <cell r="AD73" t="str">
            <v>N/A</v>
          </cell>
          <cell r="AE73">
            <v>12660802</v>
          </cell>
          <cell r="AF73">
            <v>12660803</v>
          </cell>
          <cell r="AG73">
            <v>12660803</v>
          </cell>
          <cell r="AH73">
            <v>12660803</v>
          </cell>
          <cell r="AI73">
            <v>12554414</v>
          </cell>
          <cell r="AJ73">
            <v>0</v>
          </cell>
          <cell r="AK73">
            <v>63197625</v>
          </cell>
          <cell r="AL73">
            <v>247243176</v>
          </cell>
          <cell r="AM73">
            <v>32135668.428405862</v>
          </cell>
          <cell r="AN73">
            <v>-6391482.4500000002</v>
          </cell>
          <cell r="AO73">
            <v>56069315.478516996</v>
          </cell>
          <cell r="AP73">
            <v>0</v>
          </cell>
          <cell r="AQ73">
            <v>7128307.4500000002</v>
          </cell>
          <cell r="AR73">
            <v>0</v>
          </cell>
          <cell r="AS73">
            <v>0</v>
          </cell>
          <cell r="AT73">
            <v>336184984.90692288</v>
          </cell>
          <cell r="AU73">
            <v>7.4573052725717048E-3</v>
          </cell>
          <cell r="AV73">
            <v>0</v>
          </cell>
          <cell r="AW73">
            <v>0</v>
          </cell>
          <cell r="AY73">
            <v>0</v>
          </cell>
          <cell r="AZ73">
            <v>0</v>
          </cell>
          <cell r="BA73">
            <v>0</v>
          </cell>
          <cell r="BB73">
            <v>0</v>
          </cell>
          <cell r="BC73">
            <v>0</v>
          </cell>
          <cell r="BD73">
            <v>0</v>
          </cell>
          <cell r="BE73">
            <v>0</v>
          </cell>
          <cell r="BF73">
            <v>0</v>
          </cell>
          <cell r="BG73">
            <v>0</v>
          </cell>
          <cell r="BH73">
            <v>0</v>
          </cell>
          <cell r="BJ73">
            <v>0</v>
          </cell>
          <cell r="BL73">
            <v>0</v>
          </cell>
          <cell r="BM73">
            <v>0</v>
          </cell>
          <cell r="BN73">
            <v>0</v>
          </cell>
          <cell r="BO73">
            <v>0</v>
          </cell>
          <cell r="BQ73">
            <v>0</v>
          </cell>
          <cell r="BR73">
            <v>0</v>
          </cell>
          <cell r="BS73">
            <v>0</v>
          </cell>
          <cell r="BT73">
            <v>0</v>
          </cell>
          <cell r="CB73">
            <v>0</v>
          </cell>
          <cell r="CC73">
            <v>0</v>
          </cell>
          <cell r="CD73">
            <v>0</v>
          </cell>
          <cell r="CE73">
            <v>0</v>
          </cell>
          <cell r="CF73">
            <v>0</v>
          </cell>
          <cell r="CI73">
            <v>0</v>
          </cell>
          <cell r="CJ73">
            <v>0</v>
          </cell>
          <cell r="CK73">
            <v>0</v>
          </cell>
          <cell r="CV73">
            <v>7.7277866075530473E-3</v>
          </cell>
          <cell r="DG73">
            <v>336184984</v>
          </cell>
          <cell r="DR73">
            <v>110519985.77999982</v>
          </cell>
          <cell r="EC73">
            <v>3.0418478759959946</v>
          </cell>
          <cell r="EN73">
            <v>2.4095909012463064E-2</v>
          </cell>
        </row>
        <row r="74">
          <cell r="B74">
            <v>30102</v>
          </cell>
          <cell r="C74" t="str">
            <v>Clover Garden Charter School</v>
          </cell>
          <cell r="D74">
            <v>1.4425642015125479E-4</v>
          </cell>
          <cell r="E74">
            <v>249597.24298690105</v>
          </cell>
          <cell r="F74">
            <v>194616.69445151981</v>
          </cell>
          <cell r="G74">
            <v>145691</v>
          </cell>
          <cell r="H74">
            <v>-69646.499806625055</v>
          </cell>
          <cell r="I74">
            <v>-2882.1035708743884</v>
          </cell>
          <cell r="J74">
            <v>210625.15409560309</v>
          </cell>
          <cell r="K74">
            <v>0</v>
          </cell>
          <cell r="L74">
            <v>-11066.595252157322</v>
          </cell>
          <cell r="M74">
            <v>1985.9798184685681</v>
          </cell>
          <cell r="N74">
            <v>74.866196930098212</v>
          </cell>
          <cell r="O74">
            <v>-33.786296163625387</v>
          </cell>
          <cell r="P74">
            <v>0</v>
          </cell>
          <cell r="Q74">
            <v>0</v>
          </cell>
          <cell r="R74">
            <v>0</v>
          </cell>
          <cell r="S74">
            <v>718961.95262360224</v>
          </cell>
          <cell r="T74">
            <v>741587</v>
          </cell>
          <cell r="U74">
            <v>1053125.7704780155</v>
          </cell>
          <cell r="V74">
            <v>7943.9192738742722</v>
          </cell>
          <cell r="W74">
            <v>0</v>
          </cell>
          <cell r="X74">
            <v>1802656.6897518898</v>
          </cell>
          <cell r="Y74">
            <v>13132.039999999994</v>
          </cell>
          <cell r="Z74">
            <v>0</v>
          </cell>
          <cell r="AA74">
            <v>0</v>
          </cell>
          <cell r="AB74">
            <v>14410.517854371941</v>
          </cell>
          <cell r="AC74">
            <v>27542.557854371935</v>
          </cell>
          <cell r="AD74" t="str">
            <v>N/A</v>
          </cell>
          <cell r="AE74">
            <v>355420</v>
          </cell>
          <cell r="AF74">
            <v>355420</v>
          </cell>
          <cell r="AG74">
            <v>355420</v>
          </cell>
          <cell r="AH74">
            <v>355420</v>
          </cell>
          <cell r="AI74">
            <v>353434</v>
          </cell>
          <cell r="AJ74">
            <v>0</v>
          </cell>
          <cell r="AK74">
            <v>1775114</v>
          </cell>
          <cell r="AL74">
            <v>3892844</v>
          </cell>
          <cell r="AM74">
            <v>718961.95262360224</v>
          </cell>
          <cell r="AN74">
            <v>-111275.96</v>
          </cell>
          <cell r="AO74">
            <v>1046659.1718975179</v>
          </cell>
          <cell r="AP74">
            <v>0</v>
          </cell>
          <cell r="AQ74">
            <v>728454.96</v>
          </cell>
          <cell r="AR74">
            <v>0</v>
          </cell>
          <cell r="AS74">
            <v>0</v>
          </cell>
          <cell r="AT74">
            <v>6275644.1245211195</v>
          </cell>
          <cell r="AU74">
            <v>1.1741527525209222E-4</v>
          </cell>
          <cell r="AV74">
            <v>0</v>
          </cell>
          <cell r="AW74">
            <v>0</v>
          </cell>
          <cell r="AY74">
            <v>0</v>
          </cell>
          <cell r="AZ74">
            <v>0</v>
          </cell>
          <cell r="BA74">
            <v>0</v>
          </cell>
          <cell r="BB74">
            <v>0</v>
          </cell>
          <cell r="BC74">
            <v>0</v>
          </cell>
          <cell r="BD74">
            <v>0</v>
          </cell>
          <cell r="BE74">
            <v>0</v>
          </cell>
          <cell r="BF74">
            <v>0</v>
          </cell>
          <cell r="BG74">
            <v>0</v>
          </cell>
          <cell r="BH74">
            <v>0</v>
          </cell>
          <cell r="BJ74">
            <v>0</v>
          </cell>
          <cell r="BL74">
            <v>0</v>
          </cell>
          <cell r="BM74">
            <v>0</v>
          </cell>
          <cell r="BN74">
            <v>0</v>
          </cell>
          <cell r="BO74">
            <v>0</v>
          </cell>
          <cell r="BQ74">
            <v>0</v>
          </cell>
          <cell r="BR74">
            <v>0</v>
          </cell>
          <cell r="BS74">
            <v>0</v>
          </cell>
          <cell r="BT74">
            <v>0</v>
          </cell>
          <cell r="CB74">
            <v>0</v>
          </cell>
          <cell r="CC74">
            <v>0</v>
          </cell>
          <cell r="CD74">
            <v>0</v>
          </cell>
          <cell r="CE74">
            <v>0</v>
          </cell>
          <cell r="CF74">
            <v>0</v>
          </cell>
          <cell r="CI74">
            <v>0</v>
          </cell>
          <cell r="CJ74">
            <v>0</v>
          </cell>
          <cell r="CK74">
            <v>0</v>
          </cell>
          <cell r="CV74">
            <v>1.4425642015125479E-4</v>
          </cell>
          <cell r="DG74">
            <v>6275645</v>
          </cell>
          <cell r="DR74">
            <v>1936670.5900000003</v>
          </cell>
          <cell r="EC74">
            <v>3.2404297521758716</v>
          </cell>
          <cell r="EN74">
            <v>2.4095909012463064E-2</v>
          </cell>
        </row>
        <row r="75">
          <cell r="B75">
            <v>30103</v>
          </cell>
          <cell r="C75" t="str">
            <v>River Mill Academy Charter</v>
          </cell>
          <cell r="D75">
            <v>1.6505168097535305E-4</v>
          </cell>
          <cell r="E75">
            <v>285577.89302276215</v>
          </cell>
          <cell r="F75">
            <v>222671.63244041312</v>
          </cell>
          <cell r="G75">
            <v>15632</v>
          </cell>
          <cell r="H75">
            <v>-79686.379677799574</v>
          </cell>
          <cell r="I75">
            <v>-3297.5727431688083</v>
          </cell>
          <cell r="J75">
            <v>240987.78898520774</v>
          </cell>
          <cell r="K75">
            <v>0</v>
          </cell>
          <cell r="L75">
            <v>-12661.898493857356</v>
          </cell>
          <cell r="M75">
            <v>2272.2684167378629</v>
          </cell>
          <cell r="N75">
            <v>85.658521392588725</v>
          </cell>
          <cell r="O75">
            <v>-38.65675420123744</v>
          </cell>
          <cell r="P75">
            <v>0</v>
          </cell>
          <cell r="Q75">
            <v>0</v>
          </cell>
          <cell r="R75">
            <v>0</v>
          </cell>
          <cell r="S75">
            <v>671542.7337174865</v>
          </cell>
          <cell r="T75">
            <v>91250</v>
          </cell>
          <cell r="U75">
            <v>1204938.9449260386</v>
          </cell>
          <cell r="V75">
            <v>9089.0736669514517</v>
          </cell>
          <cell r="W75">
            <v>0</v>
          </cell>
          <cell r="X75">
            <v>1305278.01859299</v>
          </cell>
          <cell r="Y75">
            <v>13090.050000000003</v>
          </cell>
          <cell r="Z75">
            <v>0</v>
          </cell>
          <cell r="AA75">
            <v>0</v>
          </cell>
          <cell r="AB75">
            <v>16487.86371584404</v>
          </cell>
          <cell r="AC75">
            <v>29577.913715844043</v>
          </cell>
          <cell r="AD75" t="str">
            <v>N/A</v>
          </cell>
          <cell r="AE75">
            <v>255594</v>
          </cell>
          <cell r="AF75">
            <v>255594</v>
          </cell>
          <cell r="AG75">
            <v>255594</v>
          </cell>
          <cell r="AH75">
            <v>255594</v>
          </cell>
          <cell r="AI75">
            <v>253322</v>
          </cell>
          <cell r="AJ75">
            <v>0</v>
          </cell>
          <cell r="AK75">
            <v>1275698</v>
          </cell>
          <cell r="AL75">
            <v>5362705</v>
          </cell>
          <cell r="AM75">
            <v>671542.7337174865</v>
          </cell>
          <cell r="AN75">
            <v>-129638.95</v>
          </cell>
          <cell r="AO75">
            <v>1197540.1548771462</v>
          </cell>
          <cell r="AP75">
            <v>0</v>
          </cell>
          <cell r="AQ75">
            <v>78159.95</v>
          </cell>
          <cell r="AR75">
            <v>0</v>
          </cell>
          <cell r="AS75">
            <v>0</v>
          </cell>
          <cell r="AT75">
            <v>7180308.888594632</v>
          </cell>
          <cell r="AU75">
            <v>1.617489716189338E-4</v>
          </cell>
          <cell r="AV75">
            <v>0</v>
          </cell>
          <cell r="AW75">
            <v>0</v>
          </cell>
          <cell r="AY75">
            <v>0</v>
          </cell>
          <cell r="AZ75">
            <v>0</v>
          </cell>
          <cell r="BA75">
            <v>0</v>
          </cell>
          <cell r="BB75">
            <v>0</v>
          </cell>
          <cell r="BC75">
            <v>0</v>
          </cell>
          <cell r="BD75">
            <v>0</v>
          </cell>
          <cell r="BE75">
            <v>0</v>
          </cell>
          <cell r="BF75">
            <v>0</v>
          </cell>
          <cell r="BG75">
            <v>0</v>
          </cell>
          <cell r="BH75">
            <v>0</v>
          </cell>
          <cell r="BJ75">
            <v>0</v>
          </cell>
          <cell r="BL75">
            <v>0</v>
          </cell>
          <cell r="BM75">
            <v>0</v>
          </cell>
          <cell r="BN75">
            <v>0</v>
          </cell>
          <cell r="BO75">
            <v>0</v>
          </cell>
          <cell r="BQ75">
            <v>0</v>
          </cell>
          <cell r="BR75">
            <v>0</v>
          </cell>
          <cell r="BS75">
            <v>0</v>
          </cell>
          <cell r="BT75">
            <v>0</v>
          </cell>
          <cell r="CB75">
            <v>0</v>
          </cell>
          <cell r="CC75">
            <v>0</v>
          </cell>
          <cell r="CD75">
            <v>0</v>
          </cell>
          <cell r="CE75">
            <v>0</v>
          </cell>
          <cell r="CF75">
            <v>0</v>
          </cell>
          <cell r="CI75">
            <v>0</v>
          </cell>
          <cell r="CJ75">
            <v>0</v>
          </cell>
          <cell r="CK75">
            <v>0</v>
          </cell>
          <cell r="CV75">
            <v>1.6505168097535305E-4</v>
          </cell>
          <cell r="DG75">
            <v>7180309</v>
          </cell>
          <cell r="DR75">
            <v>2194122.9700000007</v>
          </cell>
          <cell r="EC75">
            <v>3.2725189509319059</v>
          </cell>
          <cell r="EN75">
            <v>2.4095909012463064E-2</v>
          </cell>
        </row>
        <row r="76">
          <cell r="B76">
            <v>30104</v>
          </cell>
          <cell r="C76" t="str">
            <v>The Hawbridge School</v>
          </cell>
          <cell r="D76">
            <v>1.0524667875150715E-4</v>
          </cell>
          <cell r="E76">
            <v>182101.29450294518</v>
          </cell>
          <cell r="F76">
            <v>141988.55551207272</v>
          </cell>
          <cell r="G76">
            <v>140696</v>
          </cell>
          <cell r="H76">
            <v>-50812.73182593262</v>
          </cell>
          <cell r="I76">
            <v>-2102.7267163176575</v>
          </cell>
          <cell r="J76">
            <v>153668.01634785894</v>
          </cell>
          <cell r="K76">
            <v>0</v>
          </cell>
          <cell r="L76">
            <v>-8073.972681115536</v>
          </cell>
          <cell r="M76">
            <v>1448.932253706143</v>
          </cell>
          <cell r="N76">
            <v>54.62092133845718</v>
          </cell>
          <cell r="O76">
            <v>-24.649824630390491</v>
          </cell>
          <cell r="P76">
            <v>0</v>
          </cell>
          <cell r="Q76">
            <v>0</v>
          </cell>
          <cell r="R76">
            <v>0</v>
          </cell>
          <cell r="S76">
            <v>558943.33848992537</v>
          </cell>
          <cell r="T76">
            <v>720412</v>
          </cell>
          <cell r="U76">
            <v>768340.08173929469</v>
          </cell>
          <cell r="V76">
            <v>5795.729014824572</v>
          </cell>
          <cell r="W76">
            <v>0</v>
          </cell>
          <cell r="X76">
            <v>1494547.8107541194</v>
          </cell>
          <cell r="Y76">
            <v>16933.770000000004</v>
          </cell>
          <cell r="Z76">
            <v>0</v>
          </cell>
          <cell r="AA76">
            <v>0</v>
          </cell>
          <cell r="AB76">
            <v>10513.633581588289</v>
          </cell>
          <cell r="AC76">
            <v>27447.403581588293</v>
          </cell>
          <cell r="AD76" t="str">
            <v>N/A</v>
          </cell>
          <cell r="AE76">
            <v>293709</v>
          </cell>
          <cell r="AF76">
            <v>293710</v>
          </cell>
          <cell r="AG76">
            <v>293710</v>
          </cell>
          <cell r="AH76">
            <v>293710</v>
          </cell>
          <cell r="AI76">
            <v>292261</v>
          </cell>
          <cell r="AJ76">
            <v>0</v>
          </cell>
          <cell r="AK76">
            <v>1467100</v>
          </cell>
          <cell r="AL76">
            <v>2624905</v>
          </cell>
          <cell r="AM76">
            <v>558943.33848992537</v>
          </cell>
          <cell r="AN76">
            <v>-72361.23</v>
          </cell>
          <cell r="AO76">
            <v>763622.17717253102</v>
          </cell>
          <cell r="AP76">
            <v>0</v>
          </cell>
          <cell r="AQ76">
            <v>703478.23</v>
          </cell>
          <cell r="AR76">
            <v>0</v>
          </cell>
          <cell r="AS76">
            <v>0</v>
          </cell>
          <cell r="AT76">
            <v>4578587.5156624559</v>
          </cell>
          <cell r="AU76">
            <v>7.9171924691688201E-5</v>
          </cell>
          <cell r="AV76">
            <v>0</v>
          </cell>
          <cell r="AW76">
            <v>0</v>
          </cell>
          <cell r="AY76">
            <v>0</v>
          </cell>
          <cell r="AZ76">
            <v>0</v>
          </cell>
          <cell r="BA76">
            <v>0</v>
          </cell>
          <cell r="BB76">
            <v>0</v>
          </cell>
          <cell r="BC76">
            <v>0</v>
          </cell>
          <cell r="BD76">
            <v>0</v>
          </cell>
          <cell r="BE76">
            <v>0</v>
          </cell>
          <cell r="BF76">
            <v>0</v>
          </cell>
          <cell r="BG76">
            <v>0</v>
          </cell>
          <cell r="BH76">
            <v>0</v>
          </cell>
          <cell r="BJ76">
            <v>0</v>
          </cell>
          <cell r="BL76">
            <v>0</v>
          </cell>
          <cell r="BM76">
            <v>0</v>
          </cell>
          <cell r="BN76">
            <v>0</v>
          </cell>
          <cell r="BO76">
            <v>0</v>
          </cell>
          <cell r="BQ76">
            <v>0</v>
          </cell>
          <cell r="BR76">
            <v>0</v>
          </cell>
          <cell r="BS76">
            <v>0</v>
          </cell>
          <cell r="BT76">
            <v>0</v>
          </cell>
          <cell r="CB76">
            <v>0</v>
          </cell>
          <cell r="CC76">
            <v>0</v>
          </cell>
          <cell r="CD76">
            <v>0</v>
          </cell>
          <cell r="CE76">
            <v>0</v>
          </cell>
          <cell r="CF76">
            <v>0</v>
          </cell>
          <cell r="CI76">
            <v>0</v>
          </cell>
          <cell r="CJ76">
            <v>0</v>
          </cell>
          <cell r="CK76">
            <v>0</v>
          </cell>
          <cell r="CV76">
            <v>1.0524667875150715E-4</v>
          </cell>
          <cell r="DG76">
            <v>4578588</v>
          </cell>
          <cell r="DR76">
            <v>1290327.7399999995</v>
          </cell>
          <cell r="EC76">
            <v>3.5483915117565417</v>
          </cell>
          <cell r="EN76">
            <v>2.4095909012463064E-2</v>
          </cell>
        </row>
        <row r="77">
          <cell r="B77">
            <v>30105</v>
          </cell>
          <cell r="C77" t="str">
            <v>Alamance Community College</v>
          </cell>
          <cell r="D77">
            <v>7.1665148802620431E-4</v>
          </cell>
          <cell r="E77">
            <v>1239974.175196145</v>
          </cell>
          <cell r="F77">
            <v>966836.30113089026</v>
          </cell>
          <cell r="G77">
            <v>-119101</v>
          </cell>
          <cell r="H77">
            <v>-345996.85525192507</v>
          </cell>
          <cell r="I77">
            <v>-14318.002696497673</v>
          </cell>
          <cell r="J77">
            <v>1046364.7298338255</v>
          </cell>
          <cell r="K77">
            <v>0</v>
          </cell>
          <cell r="L77">
            <v>-54977.739961428582</v>
          </cell>
          <cell r="M77">
            <v>9866.1493928880809</v>
          </cell>
          <cell r="N77">
            <v>371.92778925583951</v>
          </cell>
          <cell r="O77">
            <v>-167.8469450106173</v>
          </cell>
          <cell r="P77">
            <v>0</v>
          </cell>
          <cell r="Q77">
            <v>0</v>
          </cell>
          <cell r="R77">
            <v>0</v>
          </cell>
          <cell r="S77">
            <v>2728851.8384881425</v>
          </cell>
          <cell r="T77">
            <v>58107.969999999972</v>
          </cell>
          <cell r="U77">
            <v>5231823.6491691275</v>
          </cell>
          <cell r="V77">
            <v>39464.597571552324</v>
          </cell>
          <cell r="W77">
            <v>0</v>
          </cell>
          <cell r="X77">
            <v>5329396.2167406799</v>
          </cell>
          <cell r="Y77">
            <v>653614</v>
          </cell>
          <cell r="Z77">
            <v>0</v>
          </cell>
          <cell r="AA77">
            <v>0</v>
          </cell>
          <cell r="AB77">
            <v>71590.013482488372</v>
          </cell>
          <cell r="AC77">
            <v>725204.01348248834</v>
          </cell>
          <cell r="AD77" t="str">
            <v>N/A</v>
          </cell>
          <cell r="AE77">
            <v>922812</v>
          </cell>
          <cell r="AF77">
            <v>922811</v>
          </cell>
          <cell r="AG77">
            <v>922811</v>
          </cell>
          <cell r="AH77">
            <v>922811</v>
          </cell>
          <cell r="AI77">
            <v>912945</v>
          </cell>
          <cell r="AJ77">
            <v>0</v>
          </cell>
          <cell r="AK77">
            <v>4604190</v>
          </cell>
          <cell r="AL77">
            <v>24544554</v>
          </cell>
          <cell r="AM77">
            <v>2728851.8384881425</v>
          </cell>
          <cell r="AN77">
            <v>-700821.97</v>
          </cell>
          <cell r="AO77">
            <v>5199698.2332581915</v>
          </cell>
          <cell r="AP77">
            <v>0</v>
          </cell>
          <cell r="AQ77">
            <v>-595506.03</v>
          </cell>
          <cell r="AR77">
            <v>0</v>
          </cell>
          <cell r="AS77">
            <v>0</v>
          </cell>
          <cell r="AT77">
            <v>31176776.071746334</v>
          </cell>
          <cell r="AU77">
            <v>7.4030852539940612E-4</v>
          </cell>
          <cell r="AV77">
            <v>0</v>
          </cell>
          <cell r="AW77">
            <v>0</v>
          </cell>
          <cell r="AY77">
            <v>0</v>
          </cell>
          <cell r="AZ77">
            <v>0</v>
          </cell>
          <cell r="BA77">
            <v>0</v>
          </cell>
          <cell r="BB77">
            <v>0</v>
          </cell>
          <cell r="BC77">
            <v>0</v>
          </cell>
          <cell r="BD77">
            <v>0</v>
          </cell>
          <cell r="BE77">
            <v>0</v>
          </cell>
          <cell r="BF77">
            <v>0</v>
          </cell>
          <cell r="BG77">
            <v>0</v>
          </cell>
          <cell r="BH77">
            <v>0</v>
          </cell>
          <cell r="BJ77">
            <v>0</v>
          </cell>
          <cell r="BL77">
            <v>0</v>
          </cell>
          <cell r="BM77">
            <v>0</v>
          </cell>
          <cell r="BN77">
            <v>0</v>
          </cell>
          <cell r="BO77">
            <v>0</v>
          </cell>
          <cell r="BQ77">
            <v>0</v>
          </cell>
          <cell r="BR77">
            <v>0</v>
          </cell>
          <cell r="BS77">
            <v>0</v>
          </cell>
          <cell r="BT77">
            <v>0</v>
          </cell>
          <cell r="CB77">
            <v>0</v>
          </cell>
          <cell r="CC77">
            <v>0</v>
          </cell>
          <cell r="CD77">
            <v>0</v>
          </cell>
          <cell r="CE77">
            <v>0</v>
          </cell>
          <cell r="CF77">
            <v>0</v>
          </cell>
          <cell r="CI77">
            <v>0</v>
          </cell>
          <cell r="CJ77">
            <v>0</v>
          </cell>
          <cell r="CK77">
            <v>0</v>
          </cell>
          <cell r="CV77">
            <v>7.1665148802620431E-4</v>
          </cell>
          <cell r="DG77">
            <v>31176776</v>
          </cell>
          <cell r="DR77">
            <v>12013260.689999999</v>
          </cell>
          <cell r="EC77">
            <v>2.595196824951278</v>
          </cell>
          <cell r="EN77">
            <v>2.4095909012463064E-2</v>
          </cell>
        </row>
        <row r="78">
          <cell r="B78">
            <v>30200</v>
          </cell>
          <cell r="C78" t="str">
            <v>Alexander County Schools</v>
          </cell>
          <cell r="D78">
            <v>1.6985906501332825E-3</v>
          </cell>
          <cell r="E78">
            <v>2938957.8834138797</v>
          </cell>
          <cell r="F78">
            <v>2291572.8617734034</v>
          </cell>
          <cell r="G78">
            <v>-231430</v>
          </cell>
          <cell r="H78">
            <v>-820073.68033951428</v>
          </cell>
          <cell r="I78">
            <v>-33936.196205825501</v>
          </cell>
          <cell r="J78">
            <v>2480069.2894954062</v>
          </cell>
          <cell r="K78">
            <v>0</v>
          </cell>
          <cell r="L78">
            <v>-130306.95759962885</v>
          </cell>
          <cell r="M78">
            <v>23384.517288499763</v>
          </cell>
          <cell r="N78">
            <v>881.53457560617096</v>
          </cell>
          <cell r="O78">
            <v>-397.82691616771609</v>
          </cell>
          <cell r="P78">
            <v>0</v>
          </cell>
          <cell r="Q78">
            <v>0</v>
          </cell>
          <cell r="R78">
            <v>0</v>
          </cell>
          <cell r="S78">
            <v>6518721.4254856585</v>
          </cell>
          <cell r="T78">
            <v>0</v>
          </cell>
          <cell r="U78">
            <v>12400346.447477031</v>
          </cell>
          <cell r="V78">
            <v>93538.069153999051</v>
          </cell>
          <cell r="W78">
            <v>0</v>
          </cell>
          <cell r="X78">
            <v>12493884.516631031</v>
          </cell>
          <cell r="Y78">
            <v>1157153.4000000001</v>
          </cell>
          <cell r="Z78">
            <v>0</v>
          </cell>
          <cell r="AA78">
            <v>0</v>
          </cell>
          <cell r="AB78">
            <v>169680.98102912752</v>
          </cell>
          <cell r="AC78">
            <v>1326834.3810291276</v>
          </cell>
          <cell r="AD78" t="str">
            <v>N/A</v>
          </cell>
          <cell r="AE78">
            <v>2238088</v>
          </cell>
          <cell r="AF78">
            <v>2238087</v>
          </cell>
          <cell r="AG78">
            <v>2238087</v>
          </cell>
          <cell r="AH78">
            <v>2238087</v>
          </cell>
          <cell r="AI78">
            <v>2214702</v>
          </cell>
          <cell r="AJ78">
            <v>0</v>
          </cell>
          <cell r="AK78">
            <v>11167051</v>
          </cell>
          <cell r="AL78">
            <v>57675940</v>
          </cell>
          <cell r="AM78">
            <v>6518721.4254856585</v>
          </cell>
          <cell r="AN78">
            <v>-1467244.5999999999</v>
          </cell>
          <cell r="AO78">
            <v>12324203.535601905</v>
          </cell>
          <cell r="AP78">
            <v>0</v>
          </cell>
          <cell r="AQ78">
            <v>-1157153.4000000001</v>
          </cell>
          <cell r="AR78">
            <v>0</v>
          </cell>
          <cell r="AS78">
            <v>0</v>
          </cell>
          <cell r="AT78">
            <v>73894466.961087555</v>
          </cell>
          <cell r="AU78">
            <v>1.7396115780678972E-3</v>
          </cell>
          <cell r="AV78">
            <v>0</v>
          </cell>
          <cell r="AW78">
            <v>0</v>
          </cell>
          <cell r="AY78">
            <v>0</v>
          </cell>
          <cell r="AZ78">
            <v>0</v>
          </cell>
          <cell r="BA78">
            <v>0</v>
          </cell>
          <cell r="BB78">
            <v>0</v>
          </cell>
          <cell r="BC78">
            <v>0</v>
          </cell>
          <cell r="BD78">
            <v>0</v>
          </cell>
          <cell r="BE78">
            <v>0</v>
          </cell>
          <cell r="BF78">
            <v>0</v>
          </cell>
          <cell r="BG78">
            <v>0</v>
          </cell>
          <cell r="BH78">
            <v>0</v>
          </cell>
          <cell r="BJ78">
            <v>0</v>
          </cell>
          <cell r="BL78">
            <v>0</v>
          </cell>
          <cell r="BM78">
            <v>0</v>
          </cell>
          <cell r="BN78">
            <v>0</v>
          </cell>
          <cell r="BO78">
            <v>0</v>
          </cell>
          <cell r="BQ78">
            <v>0</v>
          </cell>
          <cell r="BR78">
            <v>0</v>
          </cell>
          <cell r="BS78">
            <v>0</v>
          </cell>
          <cell r="BT78">
            <v>0</v>
          </cell>
          <cell r="CB78">
            <v>0</v>
          </cell>
          <cell r="CC78">
            <v>0</v>
          </cell>
          <cell r="CD78">
            <v>0</v>
          </cell>
          <cell r="CE78">
            <v>0</v>
          </cell>
          <cell r="CF78">
            <v>0</v>
          </cell>
          <cell r="CI78">
            <v>0</v>
          </cell>
          <cell r="CJ78">
            <v>0</v>
          </cell>
          <cell r="CK78">
            <v>0</v>
          </cell>
          <cell r="CV78">
            <v>1.6985906501332825E-3</v>
          </cell>
          <cell r="DG78">
            <v>73894467</v>
          </cell>
          <cell r="DR78">
            <v>25714708.279999994</v>
          </cell>
          <cell r="EC78">
            <v>2.873626494043199</v>
          </cell>
          <cell r="EN78">
            <v>2.4095909012463064E-2</v>
          </cell>
        </row>
        <row r="79">
          <cell r="B79">
            <v>30300</v>
          </cell>
          <cell r="C79" t="str">
            <v>Alleghany County Schools</v>
          </cell>
          <cell r="D79">
            <v>5.8215431358102669E-4</v>
          </cell>
          <cell r="E79">
            <v>1007262.7028343196</v>
          </cell>
          <cell r="F79">
            <v>785385.82928260346</v>
          </cell>
          <cell r="G79">
            <v>-50820</v>
          </cell>
          <cell r="H79">
            <v>-281062.08545682009</v>
          </cell>
          <cell r="I79">
            <v>-11630.879403582727</v>
          </cell>
          <cell r="J79">
            <v>849988.80380407965</v>
          </cell>
          <cell r="K79">
            <v>0</v>
          </cell>
          <cell r="L79">
            <v>-44659.822806802513</v>
          </cell>
          <cell r="M79">
            <v>8014.5252238625208</v>
          </cell>
          <cell r="N79">
            <v>302.12644566228124</v>
          </cell>
          <cell r="O79">
            <v>-136.34636178381226</v>
          </cell>
          <cell r="P79">
            <v>0</v>
          </cell>
          <cell r="Q79">
            <v>0</v>
          </cell>
          <cell r="R79">
            <v>0</v>
          </cell>
          <cell r="S79">
            <v>2262644.8535615378</v>
          </cell>
          <cell r="T79">
            <v>1218.9200000000419</v>
          </cell>
          <cell r="U79">
            <v>4249944.0190203981</v>
          </cell>
          <cell r="V79">
            <v>32058.100895450083</v>
          </cell>
          <cell r="W79">
            <v>0</v>
          </cell>
          <cell r="X79">
            <v>4283221.0399158485</v>
          </cell>
          <cell r="Y79">
            <v>255321</v>
          </cell>
          <cell r="Z79">
            <v>0</v>
          </cell>
          <cell r="AA79">
            <v>0</v>
          </cell>
          <cell r="AB79">
            <v>58154.39701791363</v>
          </cell>
          <cell r="AC79">
            <v>313475.39701791364</v>
          </cell>
          <cell r="AD79" t="str">
            <v>N/A</v>
          </cell>
          <cell r="AE79">
            <v>795552</v>
          </cell>
          <cell r="AF79">
            <v>795552</v>
          </cell>
          <cell r="AG79">
            <v>795552</v>
          </cell>
          <cell r="AH79">
            <v>795552</v>
          </cell>
          <cell r="AI79">
            <v>787538</v>
          </cell>
          <cell r="AJ79">
            <v>0</v>
          </cell>
          <cell r="AK79">
            <v>3969746</v>
          </cell>
          <cell r="AL79">
            <v>19607416</v>
          </cell>
          <cell r="AM79">
            <v>2262644.8535615378</v>
          </cell>
          <cell r="AN79">
            <v>-514114.92000000004</v>
          </cell>
          <cell r="AO79">
            <v>4223847.7228979347</v>
          </cell>
          <cell r="AP79">
            <v>0</v>
          </cell>
          <cell r="AQ79">
            <v>-254102.07999999996</v>
          </cell>
          <cell r="AR79">
            <v>0</v>
          </cell>
          <cell r="AS79">
            <v>0</v>
          </cell>
          <cell r="AT79">
            <v>25325691.576459475</v>
          </cell>
          <cell r="AU79">
            <v>5.9139542779070703E-4</v>
          </cell>
          <cell r="AV79">
            <v>0</v>
          </cell>
          <cell r="AW79">
            <v>0</v>
          </cell>
          <cell r="AY79">
            <v>0</v>
          </cell>
          <cell r="AZ79">
            <v>0</v>
          </cell>
          <cell r="BA79">
            <v>0</v>
          </cell>
          <cell r="BB79">
            <v>0</v>
          </cell>
          <cell r="BC79">
            <v>0</v>
          </cell>
          <cell r="BD79">
            <v>0</v>
          </cell>
          <cell r="BE79">
            <v>0</v>
          </cell>
          <cell r="BF79">
            <v>0</v>
          </cell>
          <cell r="BG79">
            <v>0</v>
          </cell>
          <cell r="BH79">
            <v>0</v>
          </cell>
          <cell r="BJ79">
            <v>0</v>
          </cell>
          <cell r="BL79">
            <v>0</v>
          </cell>
          <cell r="BM79">
            <v>0</v>
          </cell>
          <cell r="BN79">
            <v>0</v>
          </cell>
          <cell r="BO79">
            <v>0</v>
          </cell>
          <cell r="BQ79">
            <v>0</v>
          </cell>
          <cell r="BR79">
            <v>0</v>
          </cell>
          <cell r="BS79">
            <v>0</v>
          </cell>
          <cell r="BT79">
            <v>0</v>
          </cell>
          <cell r="CB79">
            <v>0</v>
          </cell>
          <cell r="CC79">
            <v>0</v>
          </cell>
          <cell r="CD79">
            <v>0</v>
          </cell>
          <cell r="CE79">
            <v>0</v>
          </cell>
          <cell r="CF79">
            <v>0</v>
          </cell>
          <cell r="CI79">
            <v>0</v>
          </cell>
          <cell r="CJ79">
            <v>0</v>
          </cell>
          <cell r="CK79">
            <v>0</v>
          </cell>
          <cell r="CV79">
            <v>5.8215431358102669E-4</v>
          </cell>
          <cell r="DG79">
            <v>25325691</v>
          </cell>
          <cell r="DR79">
            <v>8935775.4199999999</v>
          </cell>
          <cell r="EC79">
            <v>2.8341906336764224</v>
          </cell>
          <cell r="EN79">
            <v>2.4095909012463064E-2</v>
          </cell>
        </row>
        <row r="80">
          <cell r="B80">
            <v>30400</v>
          </cell>
          <cell r="C80" t="str">
            <v>Anson County Schools</v>
          </cell>
          <cell r="D80">
            <v>1.0721140620536731E-3</v>
          </cell>
          <cell r="E80">
            <v>1855007.3111165895</v>
          </cell>
          <cell r="F80">
            <v>1446391.741962706</v>
          </cell>
          <cell r="G80">
            <v>-415464</v>
          </cell>
          <cell r="H80">
            <v>-517612.95432958688</v>
          </cell>
          <cell r="I80">
            <v>-21419.80068124309</v>
          </cell>
          <cell r="J80">
            <v>1565366.6525992304</v>
          </cell>
          <cell r="K80">
            <v>0</v>
          </cell>
          <cell r="L80">
            <v>-82246.962571607073</v>
          </cell>
          <cell r="M80">
            <v>14759.80679475105</v>
          </cell>
          <cell r="N80">
            <v>556.40575592461528</v>
          </cell>
          <cell r="O80">
            <v>-251.09983447359076</v>
          </cell>
          <cell r="P80">
            <v>0</v>
          </cell>
          <cell r="Q80">
            <v>0</v>
          </cell>
          <cell r="R80">
            <v>0</v>
          </cell>
          <cell r="S80">
            <v>3845087.1008122903</v>
          </cell>
          <cell r="T80">
            <v>77784.530000000028</v>
          </cell>
          <cell r="U80">
            <v>7826833.262996152</v>
          </cell>
          <cell r="V80">
            <v>59039.2271790042</v>
          </cell>
          <cell r="W80">
            <v>0</v>
          </cell>
          <cell r="X80">
            <v>7963657.0201751562</v>
          </cell>
          <cell r="Y80">
            <v>2155105</v>
          </cell>
          <cell r="Z80">
            <v>0</v>
          </cell>
          <cell r="AA80">
            <v>0</v>
          </cell>
          <cell r="AB80">
            <v>107099.00340621544</v>
          </cell>
          <cell r="AC80">
            <v>2262204.0034062155</v>
          </cell>
          <cell r="AD80" t="str">
            <v>N/A</v>
          </cell>
          <cell r="AE80">
            <v>1143243</v>
          </cell>
          <cell r="AF80">
            <v>1143243</v>
          </cell>
          <cell r="AG80">
            <v>1143243</v>
          </cell>
          <cell r="AH80">
            <v>1143243</v>
          </cell>
          <cell r="AI80">
            <v>1128483</v>
          </cell>
          <cell r="AJ80">
            <v>0</v>
          </cell>
          <cell r="AK80">
            <v>5701455</v>
          </cell>
          <cell r="AL80">
            <v>38131524</v>
          </cell>
          <cell r="AM80">
            <v>3845087.1008122903</v>
          </cell>
          <cell r="AN80">
            <v>-1037458.53</v>
          </cell>
          <cell r="AO80">
            <v>7778773.4867689414</v>
          </cell>
          <cell r="AP80">
            <v>0</v>
          </cell>
          <cell r="AQ80">
            <v>-2077320.47</v>
          </cell>
          <cell r="AR80">
            <v>0</v>
          </cell>
          <cell r="AS80">
            <v>0</v>
          </cell>
          <cell r="AT80">
            <v>46640605.587581232</v>
          </cell>
          <cell r="AU80">
            <v>1.1501163195576055E-3</v>
          </cell>
          <cell r="AV80">
            <v>0</v>
          </cell>
          <cell r="AW80">
            <v>0</v>
          </cell>
          <cell r="AY80">
            <v>0</v>
          </cell>
          <cell r="AZ80">
            <v>0</v>
          </cell>
          <cell r="BA80">
            <v>0</v>
          </cell>
          <cell r="BB80">
            <v>0</v>
          </cell>
          <cell r="BC80">
            <v>0</v>
          </cell>
          <cell r="BD80">
            <v>0</v>
          </cell>
          <cell r="BE80">
            <v>0</v>
          </cell>
          <cell r="BF80">
            <v>0</v>
          </cell>
          <cell r="BG80">
            <v>0</v>
          </cell>
          <cell r="BH80">
            <v>0</v>
          </cell>
          <cell r="BJ80">
            <v>0</v>
          </cell>
          <cell r="BL80">
            <v>0</v>
          </cell>
          <cell r="BM80">
            <v>0</v>
          </cell>
          <cell r="BN80">
            <v>0</v>
          </cell>
          <cell r="BO80">
            <v>0</v>
          </cell>
          <cell r="BQ80">
            <v>0</v>
          </cell>
          <cell r="BR80">
            <v>0</v>
          </cell>
          <cell r="BS80">
            <v>0</v>
          </cell>
          <cell r="BT80">
            <v>0</v>
          </cell>
          <cell r="CB80">
            <v>0</v>
          </cell>
          <cell r="CC80">
            <v>0</v>
          </cell>
          <cell r="CD80">
            <v>0</v>
          </cell>
          <cell r="CE80">
            <v>0</v>
          </cell>
          <cell r="CF80">
            <v>0</v>
          </cell>
          <cell r="CI80">
            <v>0</v>
          </cell>
          <cell r="CJ80">
            <v>0</v>
          </cell>
          <cell r="CK80">
            <v>0</v>
          </cell>
          <cell r="CV80">
            <v>1.0721140620536731E-3</v>
          </cell>
          <cell r="DG80">
            <v>46640606</v>
          </cell>
          <cell r="DR80">
            <v>17862843.95999999</v>
          </cell>
          <cell r="EC80">
            <v>2.6110403306686014</v>
          </cell>
          <cell r="EN80">
            <v>2.4095909012463064E-2</v>
          </cell>
        </row>
        <row r="81">
          <cell r="B81">
            <v>30405</v>
          </cell>
          <cell r="C81" t="str">
            <v>South Piedmont Community College</v>
          </cell>
          <cell r="D81">
            <v>7.4381911771139971E-4</v>
          </cell>
          <cell r="E81">
            <v>1286980.5092005793</v>
          </cell>
          <cell r="F81">
            <v>1003488.2177656712</v>
          </cell>
          <cell r="G81">
            <v>-22799</v>
          </cell>
          <cell r="H81">
            <v>-359113.29272924847</v>
          </cell>
          <cell r="I81">
            <v>-14860.785627377258</v>
          </cell>
          <cell r="J81">
            <v>1086031.499485095</v>
          </cell>
          <cell r="K81">
            <v>0</v>
          </cell>
          <cell r="L81">
            <v>-57061.897889174972</v>
          </cell>
          <cell r="M81">
            <v>10240.16646757948</v>
          </cell>
          <cell r="N81">
            <v>386.0272457098622</v>
          </cell>
          <cell r="O81">
            <v>-174.20987555918691</v>
          </cell>
          <cell r="P81">
            <v>0</v>
          </cell>
          <cell r="Q81">
            <v>0</v>
          </cell>
          <cell r="R81">
            <v>0</v>
          </cell>
          <cell r="S81">
            <v>2933117.2340432755</v>
          </cell>
          <cell r="T81">
            <v>0</v>
          </cell>
          <cell r="U81">
            <v>5430157.4974254742</v>
          </cell>
          <cell r="V81">
            <v>40960.66587031792</v>
          </cell>
          <cell r="W81">
            <v>0</v>
          </cell>
          <cell r="X81">
            <v>5471118.1632957924</v>
          </cell>
          <cell r="Y81">
            <v>113993.44000000006</v>
          </cell>
          <cell r="Z81">
            <v>0</v>
          </cell>
          <cell r="AA81">
            <v>0</v>
          </cell>
          <cell r="AB81">
            <v>74303.928136886287</v>
          </cell>
          <cell r="AC81">
            <v>188297.36813688633</v>
          </cell>
          <cell r="AD81" t="str">
            <v>N/A</v>
          </cell>
          <cell r="AE81">
            <v>1058612</v>
          </cell>
          <cell r="AF81">
            <v>1058612</v>
          </cell>
          <cell r="AG81">
            <v>1058612</v>
          </cell>
          <cell r="AH81">
            <v>1058612</v>
          </cell>
          <cell r="AI81">
            <v>1048372</v>
          </cell>
          <cell r="AJ81">
            <v>0</v>
          </cell>
          <cell r="AK81">
            <v>5282820</v>
          </cell>
          <cell r="AL81">
            <v>24774399</v>
          </cell>
          <cell r="AM81">
            <v>2933117.2340432755</v>
          </cell>
          <cell r="AN81">
            <v>-631676.55999999994</v>
          </cell>
          <cell r="AO81">
            <v>5396814.2351589063</v>
          </cell>
          <cell r="AP81">
            <v>0</v>
          </cell>
          <cell r="AQ81">
            <v>-113993.44000000006</v>
          </cell>
          <cell r="AR81">
            <v>0</v>
          </cell>
          <cell r="AS81">
            <v>0</v>
          </cell>
          <cell r="AT81">
            <v>32358660.469202179</v>
          </cell>
          <cell r="AU81">
            <v>7.4724107298122365E-4</v>
          </cell>
          <cell r="AV81">
            <v>0</v>
          </cell>
          <cell r="AW81">
            <v>0</v>
          </cell>
          <cell r="AY81">
            <v>0</v>
          </cell>
          <cell r="AZ81">
            <v>0</v>
          </cell>
          <cell r="BA81">
            <v>0</v>
          </cell>
          <cell r="BB81">
            <v>0</v>
          </cell>
          <cell r="BC81">
            <v>0</v>
          </cell>
          <cell r="BD81">
            <v>0</v>
          </cell>
          <cell r="BE81">
            <v>0</v>
          </cell>
          <cell r="BF81">
            <v>0</v>
          </cell>
          <cell r="BG81">
            <v>0</v>
          </cell>
          <cell r="BH81">
            <v>0</v>
          </cell>
          <cell r="BJ81">
            <v>0</v>
          </cell>
          <cell r="BL81">
            <v>0</v>
          </cell>
          <cell r="BM81">
            <v>0</v>
          </cell>
          <cell r="BN81">
            <v>0</v>
          </cell>
          <cell r="BO81">
            <v>0</v>
          </cell>
          <cell r="BQ81">
            <v>0</v>
          </cell>
          <cell r="BR81">
            <v>0</v>
          </cell>
          <cell r="BS81">
            <v>0</v>
          </cell>
          <cell r="BT81">
            <v>0</v>
          </cell>
          <cell r="CB81">
            <v>0</v>
          </cell>
          <cell r="CC81">
            <v>0</v>
          </cell>
          <cell r="CD81">
            <v>0</v>
          </cell>
          <cell r="CE81">
            <v>0</v>
          </cell>
          <cell r="CF81">
            <v>0</v>
          </cell>
          <cell r="CI81">
            <v>0</v>
          </cell>
          <cell r="CJ81">
            <v>0</v>
          </cell>
          <cell r="CK81">
            <v>0</v>
          </cell>
          <cell r="CV81">
            <v>7.4381911771139971E-4</v>
          </cell>
          <cell r="DG81">
            <v>32358660</v>
          </cell>
          <cell r="DR81">
            <v>10981955.869999997</v>
          </cell>
          <cell r="EC81">
            <v>2.9465297787615321</v>
          </cell>
          <cell r="EN81">
            <v>2.4095909012463064E-2</v>
          </cell>
        </row>
        <row r="82">
          <cell r="B82">
            <v>30500</v>
          </cell>
          <cell r="C82" t="str">
            <v>Ashe County Schools</v>
          </cell>
          <cell r="D82">
            <v>1.1303530155867918E-3</v>
          </cell>
          <cell r="E82">
            <v>1955774.2802474413</v>
          </cell>
          <cell r="F82">
            <v>1524962.0587156597</v>
          </cell>
          <cell r="G82">
            <v>25543</v>
          </cell>
          <cell r="H82">
            <v>-545730.51929986326</v>
          </cell>
          <cell r="I82">
            <v>-22583.358571878358</v>
          </cell>
          <cell r="J82">
            <v>1650399.877113038</v>
          </cell>
          <cell r="K82">
            <v>0</v>
          </cell>
          <cell r="L82">
            <v>-86714.749350070371</v>
          </cell>
          <cell r="M82">
            <v>15561.583147195051</v>
          </cell>
          <cell r="N82">
            <v>586.63060802923326</v>
          </cell>
          <cell r="O82">
            <v>-264.73997978058253</v>
          </cell>
          <cell r="P82">
            <v>0</v>
          </cell>
          <cell r="Q82">
            <v>0</v>
          </cell>
          <cell r="R82">
            <v>0</v>
          </cell>
          <cell r="S82">
            <v>4517534.0626297714</v>
          </cell>
          <cell r="T82">
            <v>127714.52000000002</v>
          </cell>
          <cell r="U82">
            <v>8251999.3855651896</v>
          </cell>
          <cell r="V82">
            <v>62246.332588780206</v>
          </cell>
          <cell r="W82">
            <v>0</v>
          </cell>
          <cell r="X82">
            <v>8441960.2381539699</v>
          </cell>
          <cell r="Y82">
            <v>0</v>
          </cell>
          <cell r="Z82">
            <v>0</v>
          </cell>
          <cell r="AA82">
            <v>0</v>
          </cell>
          <cell r="AB82">
            <v>112916.79285939179</v>
          </cell>
          <cell r="AC82">
            <v>112916.79285939179</v>
          </cell>
          <cell r="AD82" t="str">
            <v>N/A</v>
          </cell>
          <cell r="AE82">
            <v>1668921</v>
          </cell>
          <cell r="AF82">
            <v>1668921</v>
          </cell>
          <cell r="AG82">
            <v>1668921</v>
          </cell>
          <cell r="AH82">
            <v>1668921</v>
          </cell>
          <cell r="AI82">
            <v>1653360</v>
          </cell>
          <cell r="AJ82">
            <v>0</v>
          </cell>
          <cell r="AK82">
            <v>8329044</v>
          </cell>
          <cell r="AL82">
            <v>37327809</v>
          </cell>
          <cell r="AM82">
            <v>4517534.0626297714</v>
          </cell>
          <cell r="AN82">
            <v>-1000188.52</v>
          </cell>
          <cell r="AO82">
            <v>8201328.925294579</v>
          </cell>
          <cell r="AP82">
            <v>0</v>
          </cell>
          <cell r="AQ82">
            <v>127714.52000000002</v>
          </cell>
          <cell r="AR82">
            <v>0</v>
          </cell>
          <cell r="AS82">
            <v>0</v>
          </cell>
          <cell r="AT82">
            <v>49174197.987924352</v>
          </cell>
          <cell r="AU82">
            <v>1.1258748290233754E-3</v>
          </cell>
          <cell r="AV82">
            <v>0</v>
          </cell>
          <cell r="AW82">
            <v>0</v>
          </cell>
          <cell r="AY82">
            <v>0</v>
          </cell>
          <cell r="AZ82">
            <v>0</v>
          </cell>
          <cell r="BA82">
            <v>0</v>
          </cell>
          <cell r="BB82">
            <v>0</v>
          </cell>
          <cell r="BC82">
            <v>0</v>
          </cell>
          <cell r="BD82">
            <v>0</v>
          </cell>
          <cell r="BE82">
            <v>0</v>
          </cell>
          <cell r="BF82">
            <v>0</v>
          </cell>
          <cell r="BG82">
            <v>0</v>
          </cell>
          <cell r="BH82">
            <v>0</v>
          </cell>
          <cell r="BJ82">
            <v>0</v>
          </cell>
          <cell r="BL82">
            <v>0</v>
          </cell>
          <cell r="BM82">
            <v>0</v>
          </cell>
          <cell r="BN82">
            <v>0</v>
          </cell>
          <cell r="BO82">
            <v>0</v>
          </cell>
          <cell r="BQ82">
            <v>0</v>
          </cell>
          <cell r="BR82">
            <v>0</v>
          </cell>
          <cell r="BS82">
            <v>0</v>
          </cell>
          <cell r="BT82">
            <v>0</v>
          </cell>
          <cell r="CB82">
            <v>0</v>
          </cell>
          <cell r="CC82">
            <v>0</v>
          </cell>
          <cell r="CD82">
            <v>0</v>
          </cell>
          <cell r="CE82">
            <v>0</v>
          </cell>
          <cell r="CF82">
            <v>0</v>
          </cell>
          <cell r="CI82">
            <v>0</v>
          </cell>
          <cell r="CJ82">
            <v>0</v>
          </cell>
          <cell r="CK82">
            <v>0</v>
          </cell>
          <cell r="CV82">
            <v>1.1303530155867918E-3</v>
          </cell>
          <cell r="DG82">
            <v>49174198</v>
          </cell>
          <cell r="DR82">
            <v>17406464.430000011</v>
          </cell>
          <cell r="EC82">
            <v>2.825053772278324</v>
          </cell>
          <cell r="EN82">
            <v>2.4095909012463064E-2</v>
          </cell>
        </row>
        <row r="83">
          <cell r="B83">
            <v>30600</v>
          </cell>
          <cell r="C83" t="str">
            <v>Avery County Schools</v>
          </cell>
          <cell r="D83">
            <v>8.8065594579946104E-4</v>
          </cell>
          <cell r="E83">
            <v>1523740.1278992938</v>
          </cell>
          <cell r="F83">
            <v>1188095.1221502849</v>
          </cell>
          <cell r="G83">
            <v>37218</v>
          </cell>
          <cell r="H83">
            <v>-425177.63919633668</v>
          </cell>
          <cell r="I83">
            <v>-17594.652934261871</v>
          </cell>
          <cell r="J83">
            <v>1285823.4946821334</v>
          </cell>
          <cell r="K83">
            <v>0</v>
          </cell>
          <cell r="L83">
            <v>-67559.300988820905</v>
          </cell>
          <cell r="M83">
            <v>12124.000675590491</v>
          </cell>
          <cell r="N83">
            <v>457.04282275100428</v>
          </cell>
          <cell r="O83">
            <v>-206.25842906569176</v>
          </cell>
          <cell r="P83">
            <v>0</v>
          </cell>
          <cell r="Q83">
            <v>0</v>
          </cell>
          <cell r="R83">
            <v>0</v>
          </cell>
          <cell r="S83">
            <v>3536919.9366815686</v>
          </cell>
          <cell r="T83">
            <v>186087.03999999992</v>
          </cell>
          <cell r="U83">
            <v>6429117.4734106669</v>
          </cell>
          <cell r="V83">
            <v>48496.002702361962</v>
          </cell>
          <cell r="W83">
            <v>0</v>
          </cell>
          <cell r="X83">
            <v>6663700.5161130289</v>
          </cell>
          <cell r="Y83">
            <v>0</v>
          </cell>
          <cell r="Z83">
            <v>0</v>
          </cell>
          <cell r="AA83">
            <v>0</v>
          </cell>
          <cell r="AB83">
            <v>87973.264671309356</v>
          </cell>
          <cell r="AC83">
            <v>87973.264671309356</v>
          </cell>
          <cell r="AD83" t="str">
            <v>N/A</v>
          </cell>
          <cell r="AE83">
            <v>1317571</v>
          </cell>
          <cell r="AF83">
            <v>1317571</v>
          </cell>
          <cell r="AG83">
            <v>1317571</v>
          </cell>
          <cell r="AH83">
            <v>1317571</v>
          </cell>
          <cell r="AI83">
            <v>1305447</v>
          </cell>
          <cell r="AJ83">
            <v>0</v>
          </cell>
          <cell r="AK83">
            <v>6575731</v>
          </cell>
          <cell r="AL83">
            <v>28980028</v>
          </cell>
          <cell r="AM83">
            <v>3536919.9366815686</v>
          </cell>
          <cell r="AN83">
            <v>-781149.03999999992</v>
          </cell>
          <cell r="AO83">
            <v>6389640.2114417199</v>
          </cell>
          <cell r="AP83">
            <v>0</v>
          </cell>
          <cell r="AQ83">
            <v>186087.03999999992</v>
          </cell>
          <cell r="AR83">
            <v>0</v>
          </cell>
          <cell r="AS83">
            <v>0</v>
          </cell>
          <cell r="AT83">
            <v>38311526.148123287</v>
          </cell>
          <cell r="AU83">
            <v>8.7409051284065005E-4</v>
          </cell>
          <cell r="AV83">
            <v>0</v>
          </cell>
          <cell r="AW83">
            <v>0</v>
          </cell>
          <cell r="AY83">
            <v>0</v>
          </cell>
          <cell r="AZ83">
            <v>0</v>
          </cell>
          <cell r="BA83">
            <v>0</v>
          </cell>
          <cell r="BB83">
            <v>0</v>
          </cell>
          <cell r="BC83">
            <v>0</v>
          </cell>
          <cell r="BD83">
            <v>0</v>
          </cell>
          <cell r="BE83">
            <v>0</v>
          </cell>
          <cell r="BF83">
            <v>0</v>
          </cell>
          <cell r="BG83">
            <v>0</v>
          </cell>
          <cell r="BH83">
            <v>0</v>
          </cell>
          <cell r="BJ83">
            <v>0</v>
          </cell>
          <cell r="BL83">
            <v>0</v>
          </cell>
          <cell r="BM83">
            <v>0</v>
          </cell>
          <cell r="BN83">
            <v>0</v>
          </cell>
          <cell r="BO83">
            <v>0</v>
          </cell>
          <cell r="BQ83">
            <v>0</v>
          </cell>
          <cell r="BR83">
            <v>0</v>
          </cell>
          <cell r="BS83">
            <v>0</v>
          </cell>
          <cell r="BT83">
            <v>0</v>
          </cell>
          <cell r="CB83">
            <v>0</v>
          </cell>
          <cell r="CC83">
            <v>0</v>
          </cell>
          <cell r="CD83">
            <v>0</v>
          </cell>
          <cell r="CE83">
            <v>0</v>
          </cell>
          <cell r="CF83">
            <v>0</v>
          </cell>
          <cell r="CI83">
            <v>0</v>
          </cell>
          <cell r="CJ83">
            <v>0</v>
          </cell>
          <cell r="CK83">
            <v>0</v>
          </cell>
          <cell r="CV83">
            <v>8.8065594579946104E-4</v>
          </cell>
          <cell r="DG83">
            <v>38311527</v>
          </cell>
          <cell r="DR83">
            <v>13750307.159999993</v>
          </cell>
          <cell r="EC83">
            <v>2.7862306313744938</v>
          </cell>
          <cell r="EN83">
            <v>2.4095909012463064E-2</v>
          </cell>
        </row>
        <row r="84">
          <cell r="B84">
            <v>30601</v>
          </cell>
          <cell r="C84" t="str">
            <v>Grandfather Academy</v>
          </cell>
          <cell r="D84">
            <v>2.2070122610231471E-5</v>
          </cell>
          <cell r="E84">
            <v>38186.45818411935</v>
          </cell>
          <cell r="F84">
            <v>29774.857188604896</v>
          </cell>
          <cell r="G84">
            <v>-4378</v>
          </cell>
          <cell r="H84">
            <v>-10655.378724177408</v>
          </cell>
          <cell r="I84">
            <v>-440.93967615368149</v>
          </cell>
          <cell r="J84">
            <v>32224.028371249049</v>
          </cell>
          <cell r="K84">
            <v>0</v>
          </cell>
          <cell r="L84">
            <v>-1693.1039452998173</v>
          </cell>
          <cell r="M84">
            <v>303.83963534579141</v>
          </cell>
          <cell r="N84">
            <v>11.453952232257929</v>
          </cell>
          <cell r="O84">
            <v>-5.1690434165423129</v>
          </cell>
          <cell r="P84">
            <v>0</v>
          </cell>
          <cell r="Q84">
            <v>0</v>
          </cell>
          <cell r="R84">
            <v>0</v>
          </cell>
          <cell r="S84">
            <v>83328.045942503886</v>
          </cell>
          <cell r="T84">
            <v>0</v>
          </cell>
          <cell r="U84">
            <v>161120.14185624526</v>
          </cell>
          <cell r="V84">
            <v>1215.3585413831656</v>
          </cell>
          <cell r="W84">
            <v>0</v>
          </cell>
          <cell r="X84">
            <v>162335.50039762844</v>
          </cell>
          <cell r="Y84">
            <v>21891.999999999996</v>
          </cell>
          <cell r="Z84">
            <v>0</v>
          </cell>
          <cell r="AA84">
            <v>0</v>
          </cell>
          <cell r="AB84">
            <v>2204.6983807684073</v>
          </cell>
          <cell r="AC84">
            <v>24096.698380768405</v>
          </cell>
          <cell r="AD84" t="str">
            <v>N/A</v>
          </cell>
          <cell r="AE84">
            <v>27709</v>
          </cell>
          <cell r="AF84">
            <v>27708</v>
          </cell>
          <cell r="AG84">
            <v>27708</v>
          </cell>
          <cell r="AH84">
            <v>27708</v>
          </cell>
          <cell r="AI84">
            <v>27404</v>
          </cell>
          <cell r="AJ84">
            <v>0</v>
          </cell>
          <cell r="AK84">
            <v>138237</v>
          </cell>
          <cell r="AL84">
            <v>755300</v>
          </cell>
          <cell r="AM84">
            <v>83328.045942503886</v>
          </cell>
          <cell r="AN84">
            <v>-16741.000000000004</v>
          </cell>
          <cell r="AO84">
            <v>160130.80201686002</v>
          </cell>
          <cell r="AP84">
            <v>0</v>
          </cell>
          <cell r="AQ84">
            <v>-21891.999999999996</v>
          </cell>
          <cell r="AR84">
            <v>0</v>
          </cell>
          <cell r="AS84">
            <v>0</v>
          </cell>
          <cell r="AT84">
            <v>960125.84795936383</v>
          </cell>
          <cell r="AU84">
            <v>2.2781225901468688E-5</v>
          </cell>
          <cell r="AV84">
            <v>0</v>
          </cell>
          <cell r="AW84">
            <v>0</v>
          </cell>
          <cell r="AY84">
            <v>0</v>
          </cell>
          <cell r="AZ84">
            <v>0</v>
          </cell>
          <cell r="BA84">
            <v>0</v>
          </cell>
          <cell r="BB84">
            <v>0</v>
          </cell>
          <cell r="BC84">
            <v>0</v>
          </cell>
          <cell r="BD84">
            <v>0</v>
          </cell>
          <cell r="BE84">
            <v>0</v>
          </cell>
          <cell r="BF84">
            <v>0</v>
          </cell>
          <cell r="BG84">
            <v>0</v>
          </cell>
          <cell r="BH84">
            <v>0</v>
          </cell>
          <cell r="BJ84">
            <v>0</v>
          </cell>
          <cell r="BL84">
            <v>0</v>
          </cell>
          <cell r="BM84">
            <v>0</v>
          </cell>
          <cell r="BN84">
            <v>0</v>
          </cell>
          <cell r="BO84">
            <v>0</v>
          </cell>
          <cell r="BQ84">
            <v>0</v>
          </cell>
          <cell r="BR84">
            <v>0</v>
          </cell>
          <cell r="BS84">
            <v>0</v>
          </cell>
          <cell r="BT84">
            <v>0</v>
          </cell>
          <cell r="CB84">
            <v>0</v>
          </cell>
          <cell r="CC84">
            <v>0</v>
          </cell>
          <cell r="CD84">
            <v>0</v>
          </cell>
          <cell r="CE84">
            <v>0</v>
          </cell>
          <cell r="CF84">
            <v>0</v>
          </cell>
          <cell r="CI84">
            <v>0</v>
          </cell>
          <cell r="CJ84">
            <v>0</v>
          </cell>
          <cell r="CK84">
            <v>0</v>
          </cell>
          <cell r="CV84">
            <v>2.2070122610231471E-5</v>
          </cell>
          <cell r="DG84">
            <v>960125</v>
          </cell>
          <cell r="DR84">
            <v>283559.88999999996</v>
          </cell>
          <cell r="EC84">
            <v>3.385969009932964</v>
          </cell>
          <cell r="EN84">
            <v>2.4095909012463064E-2</v>
          </cell>
        </row>
        <row r="85">
          <cell r="B85">
            <v>30700</v>
          </cell>
          <cell r="C85" t="str">
            <v>Beaufort County Schools</v>
          </cell>
          <cell r="D85">
            <v>2.2552872815913899E-3</v>
          </cell>
          <cell r="E85">
            <v>3902172.8602332659</v>
          </cell>
          <cell r="F85">
            <v>3042613.668921358</v>
          </cell>
          <cell r="G85">
            <v>-424220</v>
          </cell>
          <cell r="H85">
            <v>-1088844.8850771817</v>
          </cell>
          <cell r="I85">
            <v>-45058.455774840593</v>
          </cell>
          <cell r="J85">
            <v>3292887.9748781733</v>
          </cell>
          <cell r="K85">
            <v>0</v>
          </cell>
          <cell r="L85">
            <v>-173013.80067896389</v>
          </cell>
          <cell r="M85">
            <v>31048.566305701293</v>
          </cell>
          <cell r="N85">
            <v>1170.4489934002995</v>
          </cell>
          <cell r="O85">
            <v>-528.21083422151946</v>
          </cell>
          <cell r="P85">
            <v>0</v>
          </cell>
          <cell r="Q85">
            <v>0</v>
          </cell>
          <cell r="R85">
            <v>0</v>
          </cell>
          <cell r="S85">
            <v>8538228.1669666898</v>
          </cell>
          <cell r="T85">
            <v>65025.760000000242</v>
          </cell>
          <cell r="U85">
            <v>16464439.874390867</v>
          </cell>
          <cell r="V85">
            <v>124194.26522280517</v>
          </cell>
          <cell r="W85">
            <v>0</v>
          </cell>
          <cell r="X85">
            <v>16653659.899613671</v>
          </cell>
          <cell r="Y85">
            <v>2186127</v>
          </cell>
          <cell r="Z85">
            <v>0</v>
          </cell>
          <cell r="AA85">
            <v>0</v>
          </cell>
          <cell r="AB85">
            <v>225292.27887420295</v>
          </cell>
          <cell r="AC85">
            <v>2411419.2788742031</v>
          </cell>
          <cell r="AD85" t="str">
            <v>N/A</v>
          </cell>
          <cell r="AE85">
            <v>2854658</v>
          </cell>
          <cell r="AF85">
            <v>2854657</v>
          </cell>
          <cell r="AG85">
            <v>2854657</v>
          </cell>
          <cell r="AH85">
            <v>2854657</v>
          </cell>
          <cell r="AI85">
            <v>2823609</v>
          </cell>
          <cell r="AJ85">
            <v>0</v>
          </cell>
          <cell r="AK85">
            <v>14242238</v>
          </cell>
          <cell r="AL85">
            <v>77396259</v>
          </cell>
          <cell r="AM85">
            <v>8538228.1669666898</v>
          </cell>
          <cell r="AN85">
            <v>-2064064.7600000002</v>
          </cell>
          <cell r="AO85">
            <v>16363341.86073947</v>
          </cell>
          <cell r="AP85">
            <v>0</v>
          </cell>
          <cell r="AQ85">
            <v>-2121101.2399999998</v>
          </cell>
          <cell r="AR85">
            <v>0</v>
          </cell>
          <cell r="AS85">
            <v>0</v>
          </cell>
          <cell r="AT85">
            <v>98112663.027706161</v>
          </cell>
          <cell r="AU85">
            <v>2.3344123720872964E-3</v>
          </cell>
          <cell r="AV85">
            <v>0</v>
          </cell>
          <cell r="AW85">
            <v>0</v>
          </cell>
          <cell r="AY85">
            <v>0</v>
          </cell>
          <cell r="AZ85">
            <v>0</v>
          </cell>
          <cell r="BA85">
            <v>0</v>
          </cell>
          <cell r="BB85">
            <v>0</v>
          </cell>
          <cell r="BC85">
            <v>0</v>
          </cell>
          <cell r="BD85">
            <v>0</v>
          </cell>
          <cell r="BE85">
            <v>0</v>
          </cell>
          <cell r="BF85">
            <v>0</v>
          </cell>
          <cell r="BG85">
            <v>0</v>
          </cell>
          <cell r="BH85">
            <v>0</v>
          </cell>
          <cell r="BJ85">
            <v>0</v>
          </cell>
          <cell r="BL85">
            <v>0</v>
          </cell>
          <cell r="BM85">
            <v>0</v>
          </cell>
          <cell r="BN85">
            <v>0</v>
          </cell>
          <cell r="BO85">
            <v>0</v>
          </cell>
          <cell r="BQ85">
            <v>0</v>
          </cell>
          <cell r="BR85">
            <v>0</v>
          </cell>
          <cell r="BS85">
            <v>0</v>
          </cell>
          <cell r="BT85">
            <v>0</v>
          </cell>
          <cell r="CB85">
            <v>0</v>
          </cell>
          <cell r="CC85">
            <v>0</v>
          </cell>
          <cell r="CD85">
            <v>0</v>
          </cell>
          <cell r="CE85">
            <v>0</v>
          </cell>
          <cell r="CF85">
            <v>0</v>
          </cell>
          <cell r="CI85">
            <v>0</v>
          </cell>
          <cell r="CJ85">
            <v>0</v>
          </cell>
          <cell r="CK85">
            <v>0</v>
          </cell>
          <cell r="CV85">
            <v>2.2552872815913899E-3</v>
          </cell>
          <cell r="DG85">
            <v>98112662</v>
          </cell>
          <cell r="DR85">
            <v>35413191.710000023</v>
          </cell>
          <cell r="EC85">
            <v>2.7705117009347342</v>
          </cell>
          <cell r="EN85">
            <v>2.4095909012463064E-2</v>
          </cell>
        </row>
        <row r="86">
          <cell r="B86">
            <v>30705</v>
          </cell>
          <cell r="C86" t="str">
            <v>Beaufort County Community College</v>
          </cell>
          <cell r="D86">
            <v>4.4830303929421523E-4</v>
          </cell>
          <cell r="E86">
            <v>775668.78835036152</v>
          </cell>
          <cell r="F86">
            <v>604806.74294100772</v>
          </cell>
          <cell r="G86">
            <v>65992</v>
          </cell>
          <cell r="H86">
            <v>-216439.15402015747</v>
          </cell>
          <cell r="I86">
            <v>-8956.6605703161167</v>
          </cell>
          <cell r="J86">
            <v>654555.94027542463</v>
          </cell>
          <cell r="K86">
            <v>0</v>
          </cell>
          <cell r="L86">
            <v>-34391.455721549079</v>
          </cell>
          <cell r="M86">
            <v>6171.793169849353</v>
          </cell>
          <cell r="N86">
            <v>232.66031133291182</v>
          </cell>
          <cell r="O86">
            <v>-104.99705483309815</v>
          </cell>
          <cell r="P86">
            <v>0</v>
          </cell>
          <cell r="Q86">
            <v>0</v>
          </cell>
          <cell r="R86">
            <v>0</v>
          </cell>
          <cell r="S86">
            <v>1847535.6576811208</v>
          </cell>
          <cell r="T86">
            <v>329958.42999999993</v>
          </cell>
          <cell r="U86">
            <v>3272779.7013771231</v>
          </cell>
          <cell r="V86">
            <v>24687.172679397412</v>
          </cell>
          <cell r="W86">
            <v>0</v>
          </cell>
          <cell r="X86">
            <v>3627425.3040565206</v>
          </cell>
          <cell r="Y86">
            <v>0</v>
          </cell>
          <cell r="Z86">
            <v>0</v>
          </cell>
          <cell r="AA86">
            <v>0</v>
          </cell>
          <cell r="AB86">
            <v>44783.302851580578</v>
          </cell>
          <cell r="AC86">
            <v>44783.302851580578</v>
          </cell>
          <cell r="AD86" t="str">
            <v>N/A</v>
          </cell>
          <cell r="AE86">
            <v>717763</v>
          </cell>
          <cell r="AF86">
            <v>717763</v>
          </cell>
          <cell r="AG86">
            <v>717763</v>
          </cell>
          <cell r="AH86">
            <v>717763</v>
          </cell>
          <cell r="AI86">
            <v>711591</v>
          </cell>
          <cell r="AJ86">
            <v>0</v>
          </cell>
          <cell r="AK86">
            <v>3582643</v>
          </cell>
          <cell r="AL86">
            <v>14501690</v>
          </cell>
          <cell r="AM86">
            <v>1847535.6576811208</v>
          </cell>
          <cell r="AN86">
            <v>-429161.42999999993</v>
          </cell>
          <cell r="AO86">
            <v>3252683.5712049403</v>
          </cell>
          <cell r="AP86">
            <v>0</v>
          </cell>
          <cell r="AQ86">
            <v>329958.42999999993</v>
          </cell>
          <cell r="AR86">
            <v>0</v>
          </cell>
          <cell r="AS86">
            <v>0</v>
          </cell>
          <cell r="AT86">
            <v>19502706.22888606</v>
          </cell>
          <cell r="AU86">
            <v>4.3739742272357111E-4</v>
          </cell>
          <cell r="AV86">
            <v>0</v>
          </cell>
          <cell r="AW86">
            <v>0</v>
          </cell>
          <cell r="AY86">
            <v>0</v>
          </cell>
          <cell r="AZ86">
            <v>0</v>
          </cell>
          <cell r="BA86">
            <v>0</v>
          </cell>
          <cell r="BB86">
            <v>0</v>
          </cell>
          <cell r="BC86">
            <v>0</v>
          </cell>
          <cell r="BD86">
            <v>0</v>
          </cell>
          <cell r="BE86">
            <v>0</v>
          </cell>
          <cell r="BF86">
            <v>0</v>
          </cell>
          <cell r="BG86">
            <v>0</v>
          </cell>
          <cell r="BH86">
            <v>0</v>
          </cell>
          <cell r="BJ86">
            <v>0</v>
          </cell>
          <cell r="BL86">
            <v>0</v>
          </cell>
          <cell r="BM86">
            <v>0</v>
          </cell>
          <cell r="BN86">
            <v>0</v>
          </cell>
          <cell r="BO86">
            <v>0</v>
          </cell>
          <cell r="BQ86">
            <v>0</v>
          </cell>
          <cell r="BR86">
            <v>0</v>
          </cell>
          <cell r="BS86">
            <v>0</v>
          </cell>
          <cell r="BT86">
            <v>0</v>
          </cell>
          <cell r="CB86">
            <v>0</v>
          </cell>
          <cell r="CC86">
            <v>0</v>
          </cell>
          <cell r="CD86">
            <v>0</v>
          </cell>
          <cell r="CE86">
            <v>0</v>
          </cell>
          <cell r="CF86">
            <v>0</v>
          </cell>
          <cell r="CI86">
            <v>0</v>
          </cell>
          <cell r="CJ86">
            <v>0</v>
          </cell>
          <cell r="CK86">
            <v>0</v>
          </cell>
          <cell r="CV86">
            <v>4.4830303929421523E-4</v>
          </cell>
          <cell r="DG86">
            <v>19502706</v>
          </cell>
          <cell r="DR86">
            <v>7293056.6900000023</v>
          </cell>
          <cell r="EC86">
            <v>2.6741470454688039</v>
          </cell>
          <cell r="EN86">
            <v>2.4095909012463064E-2</v>
          </cell>
        </row>
        <row r="87">
          <cell r="B87">
            <v>30800</v>
          </cell>
          <cell r="C87" t="str">
            <v>Bertie County Schools</v>
          </cell>
          <cell r="D87">
            <v>8.7643852311274301E-4</v>
          </cell>
          <cell r="E87">
            <v>1516443.003279041</v>
          </cell>
          <cell r="F87">
            <v>1182405.3867365452</v>
          </cell>
          <cell r="G87">
            <v>-427061</v>
          </cell>
          <cell r="H87">
            <v>-423141.48213638068</v>
          </cell>
          <cell r="I87">
            <v>-17510.392913303829</v>
          </cell>
          <cell r="J87">
            <v>1279665.742380053</v>
          </cell>
          <cell r="K87">
            <v>0</v>
          </cell>
          <cell r="L87">
            <v>-67235.762460468133</v>
          </cell>
          <cell r="M87">
            <v>12065.939368280968</v>
          </cell>
          <cell r="N87">
            <v>454.85406472505139</v>
          </cell>
          <cell r="O87">
            <v>-205.27066649823553</v>
          </cell>
          <cell r="P87">
            <v>0</v>
          </cell>
          <cell r="Q87">
            <v>0</v>
          </cell>
          <cell r="R87">
            <v>0</v>
          </cell>
          <cell r="S87">
            <v>3055881.0176519942</v>
          </cell>
          <cell r="T87">
            <v>57022.130000000005</v>
          </cell>
          <cell r="U87">
            <v>6398328.711900265</v>
          </cell>
          <cell r="V87">
            <v>48263.757473123871</v>
          </cell>
          <cell r="W87">
            <v>0</v>
          </cell>
          <cell r="X87">
            <v>6503614.599373389</v>
          </cell>
          <cell r="Y87">
            <v>2192329</v>
          </cell>
          <cell r="Z87">
            <v>0</v>
          </cell>
          <cell r="AA87">
            <v>0</v>
          </cell>
          <cell r="AB87">
            <v>87551.964566519149</v>
          </cell>
          <cell r="AC87">
            <v>2279880.964566519</v>
          </cell>
          <cell r="AD87" t="str">
            <v>N/A</v>
          </cell>
          <cell r="AE87">
            <v>847159</v>
          </cell>
          <cell r="AF87">
            <v>847160</v>
          </cell>
          <cell r="AG87">
            <v>847160</v>
          </cell>
          <cell r="AH87">
            <v>847160</v>
          </cell>
          <cell r="AI87">
            <v>835094</v>
          </cell>
          <cell r="AJ87">
            <v>0</v>
          </cell>
          <cell r="AK87">
            <v>4223733</v>
          </cell>
          <cell r="AL87">
            <v>31688670</v>
          </cell>
          <cell r="AM87">
            <v>3055881.0176519942</v>
          </cell>
          <cell r="AN87">
            <v>-840230.13</v>
          </cell>
          <cell r="AO87">
            <v>6359040.5048068697</v>
          </cell>
          <cell r="AP87">
            <v>0</v>
          </cell>
          <cell r="AQ87">
            <v>-2135306.87</v>
          </cell>
          <cell r="AR87">
            <v>0</v>
          </cell>
          <cell r="AS87">
            <v>0</v>
          </cell>
          <cell r="AT87">
            <v>38128054.522458866</v>
          </cell>
          <cell r="AU87">
            <v>9.5578810444558906E-4</v>
          </cell>
          <cell r="AV87">
            <v>0</v>
          </cell>
          <cell r="AW87">
            <v>0</v>
          </cell>
          <cell r="AY87">
            <v>0</v>
          </cell>
          <cell r="AZ87">
            <v>0</v>
          </cell>
          <cell r="BA87">
            <v>0</v>
          </cell>
          <cell r="BB87">
            <v>0</v>
          </cell>
          <cell r="BC87">
            <v>0</v>
          </cell>
          <cell r="BD87">
            <v>0</v>
          </cell>
          <cell r="BE87">
            <v>0</v>
          </cell>
          <cell r="BF87">
            <v>0</v>
          </cell>
          <cell r="BG87">
            <v>0</v>
          </cell>
          <cell r="BH87">
            <v>0</v>
          </cell>
          <cell r="BJ87">
            <v>0</v>
          </cell>
          <cell r="BL87">
            <v>0</v>
          </cell>
          <cell r="BM87">
            <v>0</v>
          </cell>
          <cell r="BN87">
            <v>0</v>
          </cell>
          <cell r="BO87">
            <v>0</v>
          </cell>
          <cell r="BQ87">
            <v>0</v>
          </cell>
          <cell r="BR87">
            <v>0</v>
          </cell>
          <cell r="BS87">
            <v>0</v>
          </cell>
          <cell r="BT87">
            <v>0</v>
          </cell>
          <cell r="CB87">
            <v>0</v>
          </cell>
          <cell r="CC87">
            <v>0</v>
          </cell>
          <cell r="CD87">
            <v>0</v>
          </cell>
          <cell r="CE87">
            <v>0</v>
          </cell>
          <cell r="CF87">
            <v>0</v>
          </cell>
          <cell r="CI87">
            <v>0</v>
          </cell>
          <cell r="CJ87">
            <v>0</v>
          </cell>
          <cell r="CK87">
            <v>0</v>
          </cell>
          <cell r="CV87">
            <v>8.7643852311274301E-4</v>
          </cell>
          <cell r="DG87">
            <v>38128055</v>
          </cell>
          <cell r="DR87">
            <v>14297118.020000001</v>
          </cell>
          <cell r="EC87">
            <v>2.6668350185445275</v>
          </cell>
          <cell r="EN87">
            <v>2.4095909012463064E-2</v>
          </cell>
        </row>
        <row r="88">
          <cell r="B88">
            <v>30900</v>
          </cell>
          <cell r="C88" t="str">
            <v>Bladen County Schools</v>
          </cell>
          <cell r="D88">
            <v>1.4630847682845518E-3</v>
          </cell>
          <cell r="E88">
            <v>2531477.7951446106</v>
          </cell>
          <cell r="F88">
            <v>1973851.2920766564</v>
          </cell>
          <cell r="G88">
            <v>-356090</v>
          </cell>
          <cell r="H88">
            <v>-706372.25660087715</v>
          </cell>
          <cell r="I88">
            <v>-29231.016759902279</v>
          </cell>
          <cell r="J88">
            <v>2136213.1020009439</v>
          </cell>
          <cell r="K88">
            <v>0</v>
          </cell>
          <cell r="L88">
            <v>-112240.18267765587</v>
          </cell>
          <cell r="M88">
            <v>20142.305066736448</v>
          </cell>
          <cell r="N88">
            <v>759.31173304431672</v>
          </cell>
          <cell r="O88">
            <v>-342.66908357992486</v>
          </cell>
          <cell r="P88">
            <v>0</v>
          </cell>
          <cell r="Q88">
            <v>0</v>
          </cell>
          <cell r="R88">
            <v>0</v>
          </cell>
          <cell r="S88">
            <v>5458167.6808999768</v>
          </cell>
          <cell r="T88">
            <v>72471.319999999832</v>
          </cell>
          <cell r="U88">
            <v>10681065.51000472</v>
          </cell>
          <cell r="V88">
            <v>80569.220266945791</v>
          </cell>
          <cell r="W88">
            <v>0</v>
          </cell>
          <cell r="X88">
            <v>10834106.050271666</v>
          </cell>
          <cell r="Y88">
            <v>1852917</v>
          </cell>
          <cell r="Z88">
            <v>0</v>
          </cell>
          <cell r="AA88">
            <v>0</v>
          </cell>
          <cell r="AB88">
            <v>146155.0837995114</v>
          </cell>
          <cell r="AC88">
            <v>1999072.0837995114</v>
          </cell>
          <cell r="AD88" t="str">
            <v>N/A</v>
          </cell>
          <cell r="AE88">
            <v>1771035</v>
          </cell>
          <cell r="AF88">
            <v>1771034</v>
          </cell>
          <cell r="AG88">
            <v>1771034</v>
          </cell>
          <cell r="AH88">
            <v>1771034</v>
          </cell>
          <cell r="AI88">
            <v>1750892</v>
          </cell>
          <cell r="AJ88">
            <v>0</v>
          </cell>
          <cell r="AK88">
            <v>8835029</v>
          </cell>
          <cell r="AL88">
            <v>50731335</v>
          </cell>
          <cell r="AM88">
            <v>5458167.6808999768</v>
          </cell>
          <cell r="AN88">
            <v>-1375376.3199999998</v>
          </cell>
          <cell r="AO88">
            <v>10615479.646472154</v>
          </cell>
          <cell r="AP88">
            <v>0</v>
          </cell>
          <cell r="AQ88">
            <v>-1780445.6800000002</v>
          </cell>
          <cell r="AR88">
            <v>0</v>
          </cell>
          <cell r="AS88">
            <v>0</v>
          </cell>
          <cell r="AT88">
            <v>63649160.327372134</v>
          </cell>
          <cell r="AU88">
            <v>1.5301496183253258E-3</v>
          </cell>
          <cell r="AV88">
            <v>0</v>
          </cell>
          <cell r="AW88">
            <v>0</v>
          </cell>
          <cell r="AY88">
            <v>0</v>
          </cell>
          <cell r="AZ88">
            <v>0</v>
          </cell>
          <cell r="BA88">
            <v>0</v>
          </cell>
          <cell r="BB88">
            <v>0</v>
          </cell>
          <cell r="BC88">
            <v>0</v>
          </cell>
          <cell r="BD88">
            <v>0</v>
          </cell>
          <cell r="BE88">
            <v>0</v>
          </cell>
          <cell r="BF88">
            <v>0</v>
          </cell>
          <cell r="BG88">
            <v>0</v>
          </cell>
          <cell r="BH88">
            <v>0</v>
          </cell>
          <cell r="BJ88">
            <v>0</v>
          </cell>
          <cell r="BL88">
            <v>0</v>
          </cell>
          <cell r="BM88">
            <v>0</v>
          </cell>
          <cell r="BN88">
            <v>0</v>
          </cell>
          <cell r="BO88">
            <v>0</v>
          </cell>
          <cell r="BQ88">
            <v>0</v>
          </cell>
          <cell r="BR88">
            <v>0</v>
          </cell>
          <cell r="BS88">
            <v>0</v>
          </cell>
          <cell r="BT88">
            <v>0</v>
          </cell>
          <cell r="CB88">
            <v>0</v>
          </cell>
          <cell r="CC88">
            <v>0</v>
          </cell>
          <cell r="CD88">
            <v>0</v>
          </cell>
          <cell r="CE88">
            <v>0</v>
          </cell>
          <cell r="CF88">
            <v>0</v>
          </cell>
          <cell r="CI88">
            <v>0</v>
          </cell>
          <cell r="CJ88">
            <v>0</v>
          </cell>
          <cell r="CK88">
            <v>0</v>
          </cell>
          <cell r="CV88">
            <v>1.4630847682845518E-3</v>
          </cell>
          <cell r="DG88">
            <v>63649160</v>
          </cell>
          <cell r="DR88">
            <v>23961633.410000011</v>
          </cell>
          <cell r="EC88">
            <v>2.6562947070810718</v>
          </cell>
          <cell r="EN88">
            <v>2.4095909012463064E-2</v>
          </cell>
        </row>
        <row r="89">
          <cell r="B89">
            <v>30905</v>
          </cell>
          <cell r="C89" t="str">
            <v>Bladen Community College</v>
          </cell>
          <cell r="D89">
            <v>3.0286670498713838E-4</v>
          </cell>
          <cell r="E89">
            <v>524030.01875448454</v>
          </cell>
          <cell r="F89">
            <v>408598.22337347665</v>
          </cell>
          <cell r="G89">
            <v>-156197</v>
          </cell>
          <cell r="H89">
            <v>-146222.99574745423</v>
          </cell>
          <cell r="I89">
            <v>-6050.9834572849595</v>
          </cell>
          <cell r="J89">
            <v>442208.02333412616</v>
          </cell>
          <cell r="K89">
            <v>0</v>
          </cell>
          <cell r="L89">
            <v>-23234.343649543582</v>
          </cell>
          <cell r="M89">
            <v>4169.5694594380138</v>
          </cell>
          <cell r="N89">
            <v>157.18176255422509</v>
          </cell>
          <cell r="O89">
            <v>-70.934410975037679</v>
          </cell>
          <cell r="P89">
            <v>0</v>
          </cell>
          <cell r="Q89">
            <v>0</v>
          </cell>
          <cell r="R89">
            <v>0</v>
          </cell>
          <cell r="S89">
            <v>1047386.7594188218</v>
          </cell>
          <cell r="T89">
            <v>40756.950000000012</v>
          </cell>
          <cell r="U89">
            <v>2211040.1166706309</v>
          </cell>
          <cell r="V89">
            <v>16678.277837752055</v>
          </cell>
          <cell r="W89">
            <v>0</v>
          </cell>
          <cell r="X89">
            <v>2268475.344508383</v>
          </cell>
          <cell r="Y89">
            <v>821737</v>
          </cell>
          <cell r="Z89">
            <v>0</v>
          </cell>
          <cell r="AA89">
            <v>0</v>
          </cell>
          <cell r="AB89">
            <v>30254.917286424799</v>
          </cell>
          <cell r="AC89">
            <v>851991.91728642478</v>
          </cell>
          <cell r="AD89" t="str">
            <v>N/A</v>
          </cell>
          <cell r="AE89">
            <v>284131</v>
          </cell>
          <cell r="AF89">
            <v>284130</v>
          </cell>
          <cell r="AG89">
            <v>284130</v>
          </cell>
          <cell r="AH89">
            <v>284130</v>
          </cell>
          <cell r="AI89">
            <v>279960</v>
          </cell>
          <cell r="AJ89">
            <v>0</v>
          </cell>
          <cell r="AK89">
            <v>1416481</v>
          </cell>
          <cell r="AL89">
            <v>11027477</v>
          </cell>
          <cell r="AM89">
            <v>1047386.7594188218</v>
          </cell>
          <cell r="AN89">
            <v>-315615.95</v>
          </cell>
          <cell r="AO89">
            <v>2197463.4772219583</v>
          </cell>
          <cell r="AP89">
            <v>0</v>
          </cell>
          <cell r="AQ89">
            <v>-780980.05</v>
          </cell>
          <cell r="AR89">
            <v>0</v>
          </cell>
          <cell r="AS89">
            <v>0</v>
          </cell>
          <cell r="AT89">
            <v>13175731.236640779</v>
          </cell>
          <cell r="AU89">
            <v>3.3260882882919568E-4</v>
          </cell>
          <cell r="AV89">
            <v>0</v>
          </cell>
          <cell r="AW89">
            <v>0</v>
          </cell>
          <cell r="AY89">
            <v>0</v>
          </cell>
          <cell r="AZ89">
            <v>0</v>
          </cell>
          <cell r="BA89">
            <v>0</v>
          </cell>
          <cell r="BB89">
            <v>0</v>
          </cell>
          <cell r="BC89">
            <v>0</v>
          </cell>
          <cell r="BD89">
            <v>0</v>
          </cell>
          <cell r="BE89">
            <v>0</v>
          </cell>
          <cell r="BF89">
            <v>0</v>
          </cell>
          <cell r="BG89">
            <v>0</v>
          </cell>
          <cell r="BH89">
            <v>0</v>
          </cell>
          <cell r="BJ89">
            <v>0</v>
          </cell>
          <cell r="BL89">
            <v>0</v>
          </cell>
          <cell r="BM89">
            <v>0</v>
          </cell>
          <cell r="BN89">
            <v>0</v>
          </cell>
          <cell r="BO89">
            <v>0</v>
          </cell>
          <cell r="BQ89">
            <v>0</v>
          </cell>
          <cell r="BR89">
            <v>0</v>
          </cell>
          <cell r="BS89">
            <v>0</v>
          </cell>
          <cell r="BT89">
            <v>0</v>
          </cell>
          <cell r="CB89">
            <v>0</v>
          </cell>
          <cell r="CC89">
            <v>0</v>
          </cell>
          <cell r="CD89">
            <v>0</v>
          </cell>
          <cell r="CE89">
            <v>0</v>
          </cell>
          <cell r="CF89">
            <v>0</v>
          </cell>
          <cell r="CI89">
            <v>0</v>
          </cell>
          <cell r="CJ89">
            <v>0</v>
          </cell>
          <cell r="CK89">
            <v>0</v>
          </cell>
          <cell r="CV89">
            <v>3.0286670498713838E-4</v>
          </cell>
          <cell r="DG89">
            <v>13175731</v>
          </cell>
          <cell r="DR89">
            <v>5723122.6500000013</v>
          </cell>
          <cell r="EC89">
            <v>2.3021926674942037</v>
          </cell>
          <cell r="EN89">
            <v>2.4095909012463064E-2</v>
          </cell>
        </row>
        <row r="90">
          <cell r="B90">
            <v>31000</v>
          </cell>
          <cell r="C90" t="str">
            <v>Brunswick County Schools</v>
          </cell>
          <cell r="D90">
            <v>4.1676672482830312E-3</v>
          </cell>
          <cell r="E90">
            <v>7211036.1103342585</v>
          </cell>
          <cell r="F90">
            <v>5622610.2282606093</v>
          </cell>
          <cell r="G90">
            <v>-308896</v>
          </cell>
          <cell r="H90">
            <v>-2012135.3066801226</v>
          </cell>
          <cell r="I90">
            <v>-83265.955483287224</v>
          </cell>
          <cell r="J90">
            <v>6085105.6436060881</v>
          </cell>
          <cell r="K90">
            <v>0</v>
          </cell>
          <cell r="L90">
            <v>-319721.55231677828</v>
          </cell>
          <cell r="M90">
            <v>57376.323608364095</v>
          </cell>
          <cell r="N90">
            <v>2162.9359485139275</v>
          </cell>
          <cell r="O90">
            <v>-976.10934622036871</v>
          </cell>
          <cell r="P90">
            <v>0</v>
          </cell>
          <cell r="Q90">
            <v>0</v>
          </cell>
          <cell r="R90">
            <v>0</v>
          </cell>
          <cell r="S90">
            <v>16253296.317931427</v>
          </cell>
          <cell r="T90">
            <v>17427.320000000298</v>
          </cell>
          <cell r="U90">
            <v>30425528.218030442</v>
          </cell>
          <cell r="V90">
            <v>229505.29443345638</v>
          </cell>
          <cell r="W90">
            <v>0</v>
          </cell>
          <cell r="X90">
            <v>30672460.832463898</v>
          </cell>
          <cell r="Y90">
            <v>1561907</v>
          </cell>
          <cell r="Z90">
            <v>0</v>
          </cell>
          <cell r="AA90">
            <v>0</v>
          </cell>
          <cell r="AB90">
            <v>416329.77741643612</v>
          </cell>
          <cell r="AC90">
            <v>1978236.777416436</v>
          </cell>
          <cell r="AD90" t="str">
            <v>N/A</v>
          </cell>
          <cell r="AE90">
            <v>5750320</v>
          </cell>
          <cell r="AF90">
            <v>5750320</v>
          </cell>
          <cell r="AG90">
            <v>5750320</v>
          </cell>
          <cell r="AH90">
            <v>5750320</v>
          </cell>
          <cell r="AI90">
            <v>5692944</v>
          </cell>
          <cell r="AJ90">
            <v>0</v>
          </cell>
          <cell r="AK90">
            <v>28694224</v>
          </cell>
          <cell r="AL90">
            <v>140051183</v>
          </cell>
          <cell r="AM90">
            <v>16253296.317931427</v>
          </cell>
          <cell r="AN90">
            <v>-3691012.3200000003</v>
          </cell>
          <cell r="AO90">
            <v>30238703.735047463</v>
          </cell>
          <cell r="AP90">
            <v>0</v>
          </cell>
          <cell r="AQ90">
            <v>-1544479.6799999997</v>
          </cell>
          <cell r="AR90">
            <v>0</v>
          </cell>
          <cell r="AS90">
            <v>0</v>
          </cell>
          <cell r="AT90">
            <v>181307691.05297887</v>
          </cell>
          <cell r="AU90">
            <v>4.2241991804338845E-3</v>
          </cell>
          <cell r="AV90">
            <v>0</v>
          </cell>
          <cell r="AW90">
            <v>0</v>
          </cell>
          <cell r="AY90">
            <v>0</v>
          </cell>
          <cell r="AZ90">
            <v>0</v>
          </cell>
          <cell r="BA90">
            <v>0</v>
          </cell>
          <cell r="BB90">
            <v>0</v>
          </cell>
          <cell r="BC90">
            <v>0</v>
          </cell>
          <cell r="BD90">
            <v>0</v>
          </cell>
          <cell r="BE90">
            <v>0</v>
          </cell>
          <cell r="BF90">
            <v>0</v>
          </cell>
          <cell r="BG90">
            <v>0</v>
          </cell>
          <cell r="BH90">
            <v>0</v>
          </cell>
          <cell r="BJ90">
            <v>0</v>
          </cell>
          <cell r="BL90">
            <v>0</v>
          </cell>
          <cell r="BM90">
            <v>0</v>
          </cell>
          <cell r="BN90">
            <v>0</v>
          </cell>
          <cell r="BO90">
            <v>0</v>
          </cell>
          <cell r="BQ90">
            <v>0</v>
          </cell>
          <cell r="BR90">
            <v>0</v>
          </cell>
          <cell r="BS90">
            <v>0</v>
          </cell>
          <cell r="BT90">
            <v>0</v>
          </cell>
          <cell r="CB90">
            <v>0</v>
          </cell>
          <cell r="CC90">
            <v>0</v>
          </cell>
          <cell r="CD90">
            <v>0</v>
          </cell>
          <cell r="CE90">
            <v>0</v>
          </cell>
          <cell r="CF90">
            <v>0</v>
          </cell>
          <cell r="CI90">
            <v>0</v>
          </cell>
          <cell r="CJ90">
            <v>0</v>
          </cell>
          <cell r="CK90">
            <v>0</v>
          </cell>
          <cell r="CV90">
            <v>4.1676672482830312E-3</v>
          </cell>
          <cell r="DG90">
            <v>181307691</v>
          </cell>
          <cell r="DR90">
            <v>64067581.710000083</v>
          </cell>
          <cell r="EC90">
            <v>2.8299443518983378</v>
          </cell>
          <cell r="EN90">
            <v>2.4095909012463064E-2</v>
          </cell>
        </row>
        <row r="91">
          <cell r="B91">
            <v>31005</v>
          </cell>
          <cell r="C91" t="str">
            <v>Brunswick Community College</v>
          </cell>
          <cell r="D91">
            <v>4.139727274287298E-4</v>
          </cell>
          <cell r="E91">
            <v>716269.34405858442</v>
          </cell>
          <cell r="F91">
            <v>558491.63399996248</v>
          </cell>
          <cell r="G91">
            <v>-15265</v>
          </cell>
          <cell r="H91">
            <v>-199864.59840458122</v>
          </cell>
          <cell r="I91">
            <v>-8270.7741861052546</v>
          </cell>
          <cell r="J91">
            <v>604431.11935420416</v>
          </cell>
          <cell r="K91">
            <v>0</v>
          </cell>
          <cell r="L91">
            <v>-31757.814418809758</v>
          </cell>
          <cell r="M91">
            <v>5699.1673660542829</v>
          </cell>
          <cell r="N91">
            <v>214.8435660809622</v>
          </cell>
          <cell r="O91">
            <v>-96.956552491082803</v>
          </cell>
          <cell r="P91">
            <v>0</v>
          </cell>
          <cell r="Q91">
            <v>0</v>
          </cell>
          <cell r="R91">
            <v>0</v>
          </cell>
          <cell r="S91">
            <v>1629850.964782899</v>
          </cell>
          <cell r="T91">
            <v>54065.590000000026</v>
          </cell>
          <cell r="U91">
            <v>3022155.5967710209</v>
          </cell>
          <cell r="V91">
            <v>22796.669464217131</v>
          </cell>
          <cell r="W91">
            <v>0</v>
          </cell>
          <cell r="X91">
            <v>3099017.8562352378</v>
          </cell>
          <cell r="Y91">
            <v>130390</v>
          </cell>
          <cell r="Z91">
            <v>0</v>
          </cell>
          <cell r="AA91">
            <v>0</v>
          </cell>
          <cell r="AB91">
            <v>41353.870930526275</v>
          </cell>
          <cell r="AC91">
            <v>171743.87093052629</v>
          </cell>
          <cell r="AD91" t="str">
            <v>N/A</v>
          </cell>
          <cell r="AE91">
            <v>586595</v>
          </cell>
          <cell r="AF91">
            <v>586595</v>
          </cell>
          <cell r="AG91">
            <v>586595</v>
          </cell>
          <cell r="AH91">
            <v>586595</v>
          </cell>
          <cell r="AI91">
            <v>580895</v>
          </cell>
          <cell r="AJ91">
            <v>0</v>
          </cell>
          <cell r="AK91">
            <v>2927275</v>
          </cell>
          <cell r="AL91">
            <v>13881524</v>
          </cell>
          <cell r="AM91">
            <v>1629850.964782899</v>
          </cell>
          <cell r="AN91">
            <v>-429428.59</v>
          </cell>
          <cell r="AO91">
            <v>3003598.395304712</v>
          </cell>
          <cell r="AP91">
            <v>0</v>
          </cell>
          <cell r="AQ91">
            <v>-76324.409999999974</v>
          </cell>
          <cell r="AR91">
            <v>0</v>
          </cell>
          <cell r="AS91">
            <v>0</v>
          </cell>
          <cell r="AT91">
            <v>18009220.360087611</v>
          </cell>
          <cell r="AU91">
            <v>4.1869208054641017E-4</v>
          </cell>
          <cell r="AV91">
            <v>0</v>
          </cell>
          <cell r="AW91">
            <v>0</v>
          </cell>
          <cell r="AY91">
            <v>0</v>
          </cell>
          <cell r="AZ91">
            <v>0</v>
          </cell>
          <cell r="BA91">
            <v>0</v>
          </cell>
          <cell r="BB91">
            <v>0</v>
          </cell>
          <cell r="BC91">
            <v>0</v>
          </cell>
          <cell r="BD91">
            <v>0</v>
          </cell>
          <cell r="BE91">
            <v>0</v>
          </cell>
          <cell r="BF91">
            <v>0</v>
          </cell>
          <cell r="BG91">
            <v>0</v>
          </cell>
          <cell r="BH91">
            <v>0</v>
          </cell>
          <cell r="BJ91">
            <v>0</v>
          </cell>
          <cell r="BL91">
            <v>0</v>
          </cell>
          <cell r="BM91">
            <v>0</v>
          </cell>
          <cell r="BN91">
            <v>0</v>
          </cell>
          <cell r="BO91">
            <v>0</v>
          </cell>
          <cell r="BQ91">
            <v>0</v>
          </cell>
          <cell r="BR91">
            <v>0</v>
          </cell>
          <cell r="BS91">
            <v>0</v>
          </cell>
          <cell r="BT91">
            <v>0</v>
          </cell>
          <cell r="CB91">
            <v>0</v>
          </cell>
          <cell r="CC91">
            <v>0</v>
          </cell>
          <cell r="CD91">
            <v>0</v>
          </cell>
          <cell r="CE91">
            <v>0</v>
          </cell>
          <cell r="CF91">
            <v>0</v>
          </cell>
          <cell r="CI91">
            <v>0</v>
          </cell>
          <cell r="CJ91">
            <v>0</v>
          </cell>
          <cell r="CK91">
            <v>0</v>
          </cell>
          <cell r="CV91">
            <v>4.139727274287298E-4</v>
          </cell>
          <cell r="DG91">
            <v>18009221</v>
          </cell>
          <cell r="DR91">
            <v>7512434.1100000022</v>
          </cell>
          <cell r="EC91">
            <v>2.3972551021815209</v>
          </cell>
          <cell r="EN91">
            <v>2.4095909012463064E-2</v>
          </cell>
        </row>
        <row r="92">
          <cell r="B92">
            <v>31100</v>
          </cell>
          <cell r="C92" t="str">
            <v>Buncombe County Schools</v>
          </cell>
          <cell r="D92">
            <v>8.700026123423554E-3</v>
          </cell>
          <cell r="E92">
            <v>15053073.769913921</v>
          </cell>
          <cell r="F92">
            <v>11737226.835431313</v>
          </cell>
          <cell r="G92">
            <v>174364</v>
          </cell>
          <cell r="H92">
            <v>-4200342.4671659637</v>
          </cell>
          <cell r="I92">
            <v>-173818.09648907595</v>
          </cell>
          <cell r="J92">
            <v>12702688.316821644</v>
          </cell>
          <cell r="K92">
            <v>0</v>
          </cell>
          <cell r="L92">
            <v>-667420.33172716503</v>
          </cell>
          <cell r="M92">
            <v>119773.36109652669</v>
          </cell>
          <cell r="N92">
            <v>4515.1395575343558</v>
          </cell>
          <cell r="O92">
            <v>-2037.6331183670306</v>
          </cell>
          <cell r="P92">
            <v>0</v>
          </cell>
          <cell r="Q92">
            <v>0</v>
          </cell>
          <cell r="R92">
            <v>0</v>
          </cell>
          <cell r="S92">
            <v>34748022.894320369</v>
          </cell>
          <cell r="T92">
            <v>1054751</v>
          </cell>
          <cell r="U92">
            <v>63513441.584108219</v>
          </cell>
          <cell r="V92">
            <v>479093.44438610674</v>
          </cell>
          <cell r="W92">
            <v>0</v>
          </cell>
          <cell r="X92">
            <v>65047286.028494328</v>
          </cell>
          <cell r="Y92">
            <v>182932.5700000003</v>
          </cell>
          <cell r="Z92">
            <v>0</v>
          </cell>
          <cell r="AA92">
            <v>0</v>
          </cell>
          <cell r="AB92">
            <v>869090.48244537984</v>
          </cell>
          <cell r="AC92">
            <v>1052023.05244538</v>
          </cell>
          <cell r="AD92" t="str">
            <v>N/A</v>
          </cell>
          <cell r="AE92">
            <v>12823007</v>
          </cell>
          <cell r="AF92">
            <v>12823008</v>
          </cell>
          <cell r="AG92">
            <v>12823008</v>
          </cell>
          <cell r="AH92">
            <v>12823008</v>
          </cell>
          <cell r="AI92">
            <v>12703234</v>
          </cell>
          <cell r="AJ92">
            <v>0</v>
          </cell>
          <cell r="AK92">
            <v>63995265</v>
          </cell>
          <cell r="AL92">
            <v>287179255</v>
          </cell>
          <cell r="AM92">
            <v>34748022.894320369</v>
          </cell>
          <cell r="AN92">
            <v>-7441833.4299999997</v>
          </cell>
          <cell r="AO92">
            <v>63123444.546048947</v>
          </cell>
          <cell r="AP92">
            <v>0</v>
          </cell>
          <cell r="AQ92">
            <v>871818.4299999997</v>
          </cell>
          <cell r="AR92">
            <v>0</v>
          </cell>
          <cell r="AS92">
            <v>0</v>
          </cell>
          <cell r="AT92">
            <v>378480707.44036931</v>
          </cell>
          <cell r="AU92">
            <v>8.6618502728942094E-3</v>
          </cell>
          <cell r="AV92">
            <v>0</v>
          </cell>
          <cell r="AW92">
            <v>0</v>
          </cell>
          <cell r="AY92">
            <v>0</v>
          </cell>
          <cell r="AZ92">
            <v>0</v>
          </cell>
          <cell r="BA92">
            <v>0</v>
          </cell>
          <cell r="BB92">
            <v>0</v>
          </cell>
          <cell r="BC92">
            <v>0</v>
          </cell>
          <cell r="BD92">
            <v>0</v>
          </cell>
          <cell r="BE92">
            <v>0</v>
          </cell>
          <cell r="BF92">
            <v>0</v>
          </cell>
          <cell r="BG92">
            <v>0</v>
          </cell>
          <cell r="BH92">
            <v>0</v>
          </cell>
          <cell r="BJ92">
            <v>0</v>
          </cell>
          <cell r="BL92">
            <v>0</v>
          </cell>
          <cell r="BM92">
            <v>0</v>
          </cell>
          <cell r="BN92">
            <v>0</v>
          </cell>
          <cell r="BO92">
            <v>0</v>
          </cell>
          <cell r="BQ92">
            <v>0</v>
          </cell>
          <cell r="BR92">
            <v>0</v>
          </cell>
          <cell r="BS92">
            <v>0</v>
          </cell>
          <cell r="BT92">
            <v>0</v>
          </cell>
          <cell r="CB92">
            <v>0</v>
          </cell>
          <cell r="CC92">
            <v>0</v>
          </cell>
          <cell r="CD92">
            <v>0</v>
          </cell>
          <cell r="CE92">
            <v>0</v>
          </cell>
          <cell r="CF92">
            <v>0</v>
          </cell>
          <cell r="CI92">
            <v>0</v>
          </cell>
          <cell r="CJ92">
            <v>0</v>
          </cell>
          <cell r="CK92">
            <v>0</v>
          </cell>
          <cell r="CV92">
            <v>8.700026123423554E-3</v>
          </cell>
          <cell r="DG92">
            <v>378480708</v>
          </cell>
          <cell r="DR92">
            <v>129776898.55999997</v>
          </cell>
          <cell r="EC92">
            <v>2.9163950764705353</v>
          </cell>
          <cell r="EN92">
            <v>2.4095909012463064E-2</v>
          </cell>
        </row>
        <row r="93">
          <cell r="B93">
            <v>31101</v>
          </cell>
          <cell r="C93" t="str">
            <v>F. Delany New School For Children</v>
          </cell>
          <cell r="D93">
            <v>5.8952444093732966E-5</v>
          </cell>
          <cell r="E93">
            <v>102001.47416459493</v>
          </cell>
          <cell r="F93">
            <v>79532.888639067853</v>
          </cell>
          <cell r="G93">
            <v>-19370</v>
          </cell>
          <cell r="H93">
            <v>-28462.035740726325</v>
          </cell>
          <cell r="I93">
            <v>-1177.8127410632449</v>
          </cell>
          <cell r="J93">
            <v>86074.974053395199</v>
          </cell>
          <cell r="K93">
            <v>0</v>
          </cell>
          <cell r="L93">
            <v>-4522.5220286675767</v>
          </cell>
          <cell r="M93">
            <v>811.59898531234842</v>
          </cell>
          <cell r="N93">
            <v>30.595139435765535</v>
          </cell>
          <cell r="O93">
            <v>-13.807251931193198</v>
          </cell>
          <cell r="P93">
            <v>0</v>
          </cell>
          <cell r="Q93">
            <v>0</v>
          </cell>
          <cell r="R93">
            <v>0</v>
          </cell>
          <cell r="S93">
            <v>214905.35321941774</v>
          </cell>
          <cell r="T93">
            <v>0</v>
          </cell>
          <cell r="U93">
            <v>430374.87026697601</v>
          </cell>
          <cell r="V93">
            <v>3246.3959412493937</v>
          </cell>
          <cell r="W93">
            <v>0</v>
          </cell>
          <cell r="X93">
            <v>433621.2662082254</v>
          </cell>
          <cell r="Y93">
            <v>96854.32</v>
          </cell>
          <cell r="Z93">
            <v>0</v>
          </cell>
          <cell r="AA93">
            <v>0</v>
          </cell>
          <cell r="AB93">
            <v>5889.0637053162245</v>
          </cell>
          <cell r="AC93">
            <v>102743.38370531623</v>
          </cell>
          <cell r="AD93" t="str">
            <v>N/A</v>
          </cell>
          <cell r="AE93">
            <v>66339</v>
          </cell>
          <cell r="AF93">
            <v>66337</v>
          </cell>
          <cell r="AG93">
            <v>66337</v>
          </cell>
          <cell r="AH93">
            <v>66337</v>
          </cell>
          <cell r="AI93">
            <v>65525</v>
          </cell>
          <cell r="AJ93">
            <v>0</v>
          </cell>
          <cell r="AK93">
            <v>330875</v>
          </cell>
          <cell r="AL93">
            <v>2062750</v>
          </cell>
          <cell r="AM93">
            <v>214905.35321941774</v>
          </cell>
          <cell r="AN93">
            <v>-43901.68</v>
          </cell>
          <cell r="AO93">
            <v>427732.20250290923</v>
          </cell>
          <cell r="AP93">
            <v>0</v>
          </cell>
          <cell r="AQ93">
            <v>-96854.32</v>
          </cell>
          <cell r="AR93">
            <v>0</v>
          </cell>
          <cell r="AS93">
            <v>0</v>
          </cell>
          <cell r="AT93">
            <v>2564631.555722327</v>
          </cell>
          <cell r="AU93">
            <v>6.2216295870849605E-5</v>
          </cell>
          <cell r="AV93">
            <v>0</v>
          </cell>
          <cell r="AW93">
            <v>0</v>
          </cell>
          <cell r="AY93">
            <v>0</v>
          </cell>
          <cell r="AZ93">
            <v>0</v>
          </cell>
          <cell r="BA93">
            <v>0</v>
          </cell>
          <cell r="BB93">
            <v>0</v>
          </cell>
          <cell r="BC93">
            <v>0</v>
          </cell>
          <cell r="BD93">
            <v>0</v>
          </cell>
          <cell r="BE93">
            <v>0</v>
          </cell>
          <cell r="BF93">
            <v>0</v>
          </cell>
          <cell r="BG93">
            <v>0</v>
          </cell>
          <cell r="BH93">
            <v>0</v>
          </cell>
          <cell r="BJ93">
            <v>0</v>
          </cell>
          <cell r="BL93">
            <v>0</v>
          </cell>
          <cell r="BM93">
            <v>0</v>
          </cell>
          <cell r="BN93">
            <v>0</v>
          </cell>
          <cell r="BO93">
            <v>0</v>
          </cell>
          <cell r="BQ93">
            <v>0</v>
          </cell>
          <cell r="BR93">
            <v>0</v>
          </cell>
          <cell r="BS93">
            <v>0</v>
          </cell>
          <cell r="BT93">
            <v>0</v>
          </cell>
          <cell r="CB93">
            <v>0</v>
          </cell>
          <cell r="CC93">
            <v>0</v>
          </cell>
          <cell r="CD93">
            <v>0</v>
          </cell>
          <cell r="CE93">
            <v>0</v>
          </cell>
          <cell r="CF93">
            <v>0</v>
          </cell>
          <cell r="CI93">
            <v>0</v>
          </cell>
          <cell r="CJ93">
            <v>0</v>
          </cell>
          <cell r="CK93">
            <v>0</v>
          </cell>
          <cell r="CV93">
            <v>5.8952444093732966E-5</v>
          </cell>
          <cell r="DG93">
            <v>2564632</v>
          </cell>
          <cell r="DR93">
            <v>758738.24999999988</v>
          </cell>
          <cell r="EC93">
            <v>3.3801274682013203</v>
          </cell>
          <cell r="EN93">
            <v>2.4095909012463064E-2</v>
          </cell>
        </row>
        <row r="94">
          <cell r="B94">
            <v>31102</v>
          </cell>
          <cell r="C94" t="str">
            <v>Evergreen Community Charter School</v>
          </cell>
          <cell r="D94">
            <v>1.4625296914261404E-4</v>
          </cell>
          <cell r="E94">
            <v>253051.7382752843</v>
          </cell>
          <cell r="F94">
            <v>197310.24365093457</v>
          </cell>
          <cell r="G94">
            <v>24869</v>
          </cell>
          <cell r="H94">
            <v>-70610.426741695395</v>
          </cell>
          <cell r="I94">
            <v>-2921.9926861830086</v>
          </cell>
          <cell r="J94">
            <v>213540.26483052594</v>
          </cell>
          <cell r="K94">
            <v>0</v>
          </cell>
          <cell r="L94">
            <v>-11219.760009506137</v>
          </cell>
          <cell r="M94">
            <v>2013.4663317153668</v>
          </cell>
          <cell r="N94">
            <v>75.902365925633831</v>
          </cell>
          <cell r="O94">
            <v>-34.253907902891633</v>
          </cell>
          <cell r="P94">
            <v>0</v>
          </cell>
          <cell r="Q94">
            <v>0</v>
          </cell>
          <cell r="R94">
            <v>0</v>
          </cell>
          <cell r="S94">
            <v>606074.1821090983</v>
          </cell>
          <cell r="T94">
            <v>147564</v>
          </cell>
          <cell r="U94">
            <v>1067701.3241526298</v>
          </cell>
          <cell r="V94">
            <v>8053.8653268614671</v>
          </cell>
          <cell r="W94">
            <v>0</v>
          </cell>
          <cell r="X94">
            <v>1223319.1894794912</v>
          </cell>
          <cell r="Y94">
            <v>23219.53</v>
          </cell>
          <cell r="Z94">
            <v>0</v>
          </cell>
          <cell r="AA94">
            <v>0</v>
          </cell>
          <cell r="AB94">
            <v>14609.963430915042</v>
          </cell>
          <cell r="AC94">
            <v>37829.493430915041</v>
          </cell>
          <cell r="AD94" t="str">
            <v>N/A</v>
          </cell>
          <cell r="AE94">
            <v>237501</v>
          </cell>
          <cell r="AF94">
            <v>237501</v>
          </cell>
          <cell r="AG94">
            <v>237501</v>
          </cell>
          <cell r="AH94">
            <v>237501</v>
          </cell>
          <cell r="AI94">
            <v>235487</v>
          </cell>
          <cell r="AJ94">
            <v>0</v>
          </cell>
          <cell r="AK94">
            <v>1185491</v>
          </cell>
          <cell r="AL94">
            <v>4671866</v>
          </cell>
          <cell r="AM94">
            <v>606074.1821090983</v>
          </cell>
          <cell r="AN94">
            <v>-100928.47</v>
          </cell>
          <cell r="AO94">
            <v>1061145.2260485762</v>
          </cell>
          <cell r="AP94">
            <v>0</v>
          </cell>
          <cell r="AQ94">
            <v>124344.47</v>
          </cell>
          <cell r="AR94">
            <v>0</v>
          </cell>
          <cell r="AS94">
            <v>0</v>
          </cell>
          <cell r="AT94">
            <v>6362501.4081576737</v>
          </cell>
          <cell r="AU94">
            <v>1.4091199513457432E-4</v>
          </cell>
          <cell r="AV94">
            <v>0</v>
          </cell>
          <cell r="AW94">
            <v>0</v>
          </cell>
          <cell r="AY94">
            <v>0</v>
          </cell>
          <cell r="AZ94">
            <v>0</v>
          </cell>
          <cell r="BA94">
            <v>0</v>
          </cell>
          <cell r="BB94">
            <v>0</v>
          </cell>
          <cell r="BC94">
            <v>0</v>
          </cell>
          <cell r="BD94">
            <v>0</v>
          </cell>
          <cell r="BE94">
            <v>0</v>
          </cell>
          <cell r="BF94">
            <v>0</v>
          </cell>
          <cell r="BG94">
            <v>0</v>
          </cell>
          <cell r="BH94">
            <v>0</v>
          </cell>
          <cell r="BJ94">
            <v>0</v>
          </cell>
          <cell r="BL94">
            <v>0</v>
          </cell>
          <cell r="BM94">
            <v>0</v>
          </cell>
          <cell r="BN94">
            <v>0</v>
          </cell>
          <cell r="BO94">
            <v>0</v>
          </cell>
          <cell r="BQ94">
            <v>0</v>
          </cell>
          <cell r="BR94">
            <v>0</v>
          </cell>
          <cell r="BS94">
            <v>0</v>
          </cell>
          <cell r="BT94">
            <v>0</v>
          </cell>
          <cell r="CB94">
            <v>0</v>
          </cell>
          <cell r="CC94">
            <v>0</v>
          </cell>
          <cell r="CD94">
            <v>0</v>
          </cell>
          <cell r="CE94">
            <v>0</v>
          </cell>
          <cell r="CF94">
            <v>0</v>
          </cell>
          <cell r="CI94">
            <v>0</v>
          </cell>
          <cell r="CJ94">
            <v>0</v>
          </cell>
          <cell r="CK94">
            <v>0</v>
          </cell>
          <cell r="CV94">
            <v>1.4625296914261404E-4</v>
          </cell>
          <cell r="DG94">
            <v>6362501</v>
          </cell>
          <cell r="DR94">
            <v>1780792.73</v>
          </cell>
          <cell r="EC94">
            <v>3.5728475823236319</v>
          </cell>
          <cell r="EN94">
            <v>2.4095909012463064E-2</v>
          </cell>
        </row>
        <row r="95">
          <cell r="B95">
            <v>31105</v>
          </cell>
          <cell r="C95" t="str">
            <v>Asheville-Buncombe Technical College</v>
          </cell>
          <cell r="D95">
            <v>1.3901422219367123E-3</v>
          </cell>
          <cell r="E95">
            <v>2405270.1820222591</v>
          </cell>
          <cell r="F95">
            <v>1875444.3217649795</v>
          </cell>
          <cell r="G95">
            <v>-214565</v>
          </cell>
          <cell r="H95">
            <v>-671155.84796698135</v>
          </cell>
          <cell r="I95">
            <v>-27773.695324382446</v>
          </cell>
          <cell r="J95">
            <v>2029711.5331381476</v>
          </cell>
          <cell r="K95">
            <v>0</v>
          </cell>
          <cell r="L95">
            <v>-106644.41344778812</v>
          </cell>
          <cell r="M95">
            <v>19138.104180546237</v>
          </cell>
          <cell r="N95">
            <v>721.4560103407149</v>
          </cell>
          <cell r="O95">
            <v>-325.58520979979738</v>
          </cell>
          <cell r="P95">
            <v>0</v>
          </cell>
          <cell r="Q95">
            <v>0</v>
          </cell>
          <cell r="R95">
            <v>0</v>
          </cell>
          <cell r="S95">
            <v>5309821.055167322</v>
          </cell>
          <cell r="T95">
            <v>35917.379999999888</v>
          </cell>
          <cell r="U95">
            <v>10148557.665690737</v>
          </cell>
          <cell r="V95">
            <v>76552.416722184949</v>
          </cell>
          <cell r="W95">
            <v>0</v>
          </cell>
          <cell r="X95">
            <v>10261027.462412922</v>
          </cell>
          <cell r="Y95">
            <v>1108742</v>
          </cell>
          <cell r="Z95">
            <v>0</v>
          </cell>
          <cell r="AA95">
            <v>0</v>
          </cell>
          <cell r="AB95">
            <v>138868.47662191224</v>
          </cell>
          <cell r="AC95">
            <v>1247610.4766219123</v>
          </cell>
          <cell r="AD95" t="str">
            <v>N/A</v>
          </cell>
          <cell r="AE95">
            <v>1806511</v>
          </cell>
          <cell r="AF95">
            <v>1806511</v>
          </cell>
          <cell r="AG95">
            <v>1806511</v>
          </cell>
          <cell r="AH95">
            <v>1806511</v>
          </cell>
          <cell r="AI95">
            <v>1787373</v>
          </cell>
          <cell r="AJ95">
            <v>0</v>
          </cell>
          <cell r="AK95">
            <v>9013417</v>
          </cell>
          <cell r="AL95">
            <v>47419952</v>
          </cell>
          <cell r="AM95">
            <v>5309821.055167322</v>
          </cell>
          <cell r="AN95">
            <v>-1267278.3799999999</v>
          </cell>
          <cell r="AO95">
            <v>10086241.60579101</v>
          </cell>
          <cell r="AP95">
            <v>0</v>
          </cell>
          <cell r="AQ95">
            <v>-1072824.6200000001</v>
          </cell>
          <cell r="AR95">
            <v>0</v>
          </cell>
          <cell r="AS95">
            <v>0</v>
          </cell>
          <cell r="AT95">
            <v>60475911.660958335</v>
          </cell>
          <cell r="AU95">
            <v>1.4302722583608935E-3</v>
          </cell>
          <cell r="AV95">
            <v>0</v>
          </cell>
          <cell r="AW95">
            <v>0</v>
          </cell>
          <cell r="AY95">
            <v>0</v>
          </cell>
          <cell r="AZ95">
            <v>0</v>
          </cell>
          <cell r="BA95">
            <v>0</v>
          </cell>
          <cell r="BB95">
            <v>0</v>
          </cell>
          <cell r="BC95">
            <v>0</v>
          </cell>
          <cell r="BD95">
            <v>0</v>
          </cell>
          <cell r="BE95">
            <v>0</v>
          </cell>
          <cell r="BF95">
            <v>0</v>
          </cell>
          <cell r="BG95">
            <v>0</v>
          </cell>
          <cell r="BH95">
            <v>0</v>
          </cell>
          <cell r="BJ95">
            <v>0</v>
          </cell>
          <cell r="BL95">
            <v>0</v>
          </cell>
          <cell r="BM95">
            <v>0</v>
          </cell>
          <cell r="BN95">
            <v>0</v>
          </cell>
          <cell r="BO95">
            <v>0</v>
          </cell>
          <cell r="BQ95">
            <v>0</v>
          </cell>
          <cell r="BR95">
            <v>0</v>
          </cell>
          <cell r="BS95">
            <v>0</v>
          </cell>
          <cell r="BT95">
            <v>0</v>
          </cell>
          <cell r="CB95">
            <v>0</v>
          </cell>
          <cell r="CC95">
            <v>0</v>
          </cell>
          <cell r="CD95">
            <v>0</v>
          </cell>
          <cell r="CE95">
            <v>0</v>
          </cell>
          <cell r="CF95">
            <v>0</v>
          </cell>
          <cell r="CI95">
            <v>0</v>
          </cell>
          <cell r="CJ95">
            <v>0</v>
          </cell>
          <cell r="CK95">
            <v>0</v>
          </cell>
          <cell r="CV95">
            <v>1.3901422219367123E-3</v>
          </cell>
          <cell r="DG95">
            <v>60475912</v>
          </cell>
          <cell r="DR95">
            <v>21942969.110000011</v>
          </cell>
          <cell r="EC95">
            <v>2.7560496347068852</v>
          </cell>
          <cell r="EN95">
            <v>2.4095909012463064E-2</v>
          </cell>
        </row>
        <row r="96">
          <cell r="B96">
            <v>31110</v>
          </cell>
          <cell r="C96" t="str">
            <v>Asheville City Schools</v>
          </cell>
          <cell r="D96">
            <v>2.0197565345193864E-3</v>
          </cell>
          <cell r="E96">
            <v>3494649.7493299358</v>
          </cell>
          <cell r="F96">
            <v>2724858.553490181</v>
          </cell>
          <cell r="G96">
            <v>-299624</v>
          </cell>
          <cell r="H96">
            <v>-975131.45649490552</v>
          </cell>
          <cell r="I96">
            <v>-40352.779545836864</v>
          </cell>
          <cell r="J96">
            <v>2948995.4822994871</v>
          </cell>
          <cell r="K96">
            <v>0</v>
          </cell>
          <cell r="L96">
            <v>-154945.11822759622</v>
          </cell>
          <cell r="M96">
            <v>27806.011764119216</v>
          </cell>
          <cell r="N96">
            <v>1048.213246284871</v>
          </cell>
          <cell r="O96">
            <v>-473.04717794978546</v>
          </cell>
          <cell r="P96">
            <v>0</v>
          </cell>
          <cell r="Q96">
            <v>0</v>
          </cell>
          <cell r="R96">
            <v>0</v>
          </cell>
          <cell r="S96">
            <v>7726831.6086837193</v>
          </cell>
          <cell r="T96">
            <v>0</v>
          </cell>
          <cell r="U96">
            <v>14744977.411497435</v>
          </cell>
          <cell r="V96">
            <v>111224.04705647686</v>
          </cell>
          <cell r="W96">
            <v>0</v>
          </cell>
          <cell r="X96">
            <v>14856201.458553912</v>
          </cell>
          <cell r="Y96">
            <v>1498118.76</v>
          </cell>
          <cell r="Z96">
            <v>0</v>
          </cell>
          <cell r="AA96">
            <v>0</v>
          </cell>
          <cell r="AB96">
            <v>201763.89772918433</v>
          </cell>
          <cell r="AC96">
            <v>1699882.6577291843</v>
          </cell>
          <cell r="AD96" t="str">
            <v>N/A</v>
          </cell>
          <cell r="AE96">
            <v>2636825</v>
          </cell>
          <cell r="AF96">
            <v>2636826</v>
          </cell>
          <cell r="AG96">
            <v>2636826</v>
          </cell>
          <cell r="AH96">
            <v>2636826</v>
          </cell>
          <cell r="AI96">
            <v>2609020</v>
          </cell>
          <cell r="AJ96">
            <v>0</v>
          </cell>
          <cell r="AK96">
            <v>13156323</v>
          </cell>
          <cell r="AL96">
            <v>68615139</v>
          </cell>
          <cell r="AM96">
            <v>7726831.6086837193</v>
          </cell>
          <cell r="AN96">
            <v>-1632015.24</v>
          </cell>
          <cell r="AO96">
            <v>14654437.560824728</v>
          </cell>
          <cell r="AP96">
            <v>0</v>
          </cell>
          <cell r="AQ96">
            <v>-1498118.76</v>
          </cell>
          <cell r="AR96">
            <v>0</v>
          </cell>
          <cell r="AS96">
            <v>0</v>
          </cell>
          <cell r="AT96">
            <v>87866274.169508442</v>
          </cell>
          <cell r="AU96">
            <v>2.0695577845615447E-3</v>
          </cell>
          <cell r="AV96">
            <v>0</v>
          </cell>
          <cell r="AW96">
            <v>0</v>
          </cell>
          <cell r="AY96">
            <v>0</v>
          </cell>
          <cell r="AZ96">
            <v>0</v>
          </cell>
          <cell r="BA96">
            <v>0</v>
          </cell>
          <cell r="BB96">
            <v>0</v>
          </cell>
          <cell r="BC96">
            <v>0</v>
          </cell>
          <cell r="BD96">
            <v>0</v>
          </cell>
          <cell r="BE96">
            <v>0</v>
          </cell>
          <cell r="BF96">
            <v>0</v>
          </cell>
          <cell r="BG96">
            <v>0</v>
          </cell>
          <cell r="BH96">
            <v>0</v>
          </cell>
          <cell r="BJ96">
            <v>0</v>
          </cell>
          <cell r="BL96">
            <v>0</v>
          </cell>
          <cell r="BM96">
            <v>0</v>
          </cell>
          <cell r="BN96">
            <v>0</v>
          </cell>
          <cell r="BO96">
            <v>0</v>
          </cell>
          <cell r="BQ96">
            <v>0</v>
          </cell>
          <cell r="BR96">
            <v>0</v>
          </cell>
          <cell r="BS96">
            <v>0</v>
          </cell>
          <cell r="BT96">
            <v>0</v>
          </cell>
          <cell r="CB96">
            <v>0</v>
          </cell>
          <cell r="CC96">
            <v>0</v>
          </cell>
          <cell r="CD96">
            <v>0</v>
          </cell>
          <cell r="CE96">
            <v>0</v>
          </cell>
          <cell r="CF96">
            <v>0</v>
          </cell>
          <cell r="CI96">
            <v>0</v>
          </cell>
          <cell r="CJ96">
            <v>0</v>
          </cell>
          <cell r="CK96">
            <v>0</v>
          </cell>
          <cell r="CV96">
            <v>2.0197565345193864E-3</v>
          </cell>
          <cell r="DG96">
            <v>87866274</v>
          </cell>
          <cell r="DR96">
            <v>28443769.960000005</v>
          </cell>
          <cell r="EC96">
            <v>3.08912194563396</v>
          </cell>
          <cell r="EN96">
            <v>2.4095909012463064E-2</v>
          </cell>
        </row>
        <row r="97">
          <cell r="B97">
            <v>31200</v>
          </cell>
          <cell r="C97" t="str">
            <v>Burke County Schools</v>
          </cell>
          <cell r="D97">
            <v>4.11289503337617E-3</v>
          </cell>
          <cell r="E97">
            <v>7116267.4073628113</v>
          </cell>
          <cell r="F97">
            <v>5548716.8971923292</v>
          </cell>
          <cell r="G97">
            <v>-872569</v>
          </cell>
          <cell r="H97">
            <v>-1985691.4711065006</v>
          </cell>
          <cell r="I97">
            <v>-82171.659673074784</v>
          </cell>
          <cell r="J97">
            <v>6005134.1165654268</v>
          </cell>
          <cell r="K97">
            <v>0</v>
          </cell>
          <cell r="L97">
            <v>-315519.71552640974</v>
          </cell>
          <cell r="M97">
            <v>56622.273887015152</v>
          </cell>
          <cell r="N97">
            <v>2134.5102644215649</v>
          </cell>
          <cell r="O97">
            <v>-963.28114576703274</v>
          </cell>
          <cell r="P97">
            <v>0</v>
          </cell>
          <cell r="Q97">
            <v>0</v>
          </cell>
          <cell r="R97">
            <v>0</v>
          </cell>
          <cell r="S97">
            <v>15471960.077820253</v>
          </cell>
          <cell r="T97">
            <v>0</v>
          </cell>
          <cell r="U97">
            <v>30025670.582827132</v>
          </cell>
          <cell r="V97">
            <v>226489.09554806061</v>
          </cell>
          <cell r="W97">
            <v>0</v>
          </cell>
          <cell r="X97">
            <v>30252159.678375192</v>
          </cell>
          <cell r="Y97">
            <v>4362842.21</v>
          </cell>
          <cell r="Z97">
            <v>0</v>
          </cell>
          <cell r="AA97">
            <v>0</v>
          </cell>
          <cell r="AB97">
            <v>410858.29836537392</v>
          </cell>
          <cell r="AC97">
            <v>4773700.5083653741</v>
          </cell>
          <cell r="AD97" t="str">
            <v>N/A</v>
          </cell>
          <cell r="AE97">
            <v>5107016</v>
          </cell>
          <cell r="AF97">
            <v>5107016</v>
          </cell>
          <cell r="AG97">
            <v>5107016</v>
          </cell>
          <cell r="AH97">
            <v>5107016</v>
          </cell>
          <cell r="AI97">
            <v>5050393</v>
          </cell>
          <cell r="AJ97">
            <v>0</v>
          </cell>
          <cell r="AK97">
            <v>25478457</v>
          </cell>
          <cell r="AL97">
            <v>141550853</v>
          </cell>
          <cell r="AM97">
            <v>15471960.077820253</v>
          </cell>
          <cell r="AN97">
            <v>-3576358.79</v>
          </cell>
          <cell r="AO97">
            <v>29841301.380009823</v>
          </cell>
          <cell r="AP97">
            <v>0</v>
          </cell>
          <cell r="AQ97">
            <v>-4362842.21</v>
          </cell>
          <cell r="AR97">
            <v>0</v>
          </cell>
          <cell r="AS97">
            <v>0</v>
          </cell>
          <cell r="AT97">
            <v>178924913.45783007</v>
          </cell>
          <cell r="AU97">
            <v>4.2694319849186811E-3</v>
          </cell>
          <cell r="AV97">
            <v>0</v>
          </cell>
          <cell r="AW97">
            <v>0</v>
          </cell>
          <cell r="AY97">
            <v>0</v>
          </cell>
          <cell r="AZ97">
            <v>0</v>
          </cell>
          <cell r="BA97">
            <v>0</v>
          </cell>
          <cell r="BB97">
            <v>0</v>
          </cell>
          <cell r="BC97">
            <v>0</v>
          </cell>
          <cell r="BD97">
            <v>0</v>
          </cell>
          <cell r="BE97">
            <v>0</v>
          </cell>
          <cell r="BF97">
            <v>0</v>
          </cell>
          <cell r="BG97">
            <v>0</v>
          </cell>
          <cell r="BH97">
            <v>0</v>
          </cell>
          <cell r="BJ97">
            <v>0</v>
          </cell>
          <cell r="BL97">
            <v>0</v>
          </cell>
          <cell r="BM97">
            <v>0</v>
          </cell>
          <cell r="BN97">
            <v>0</v>
          </cell>
          <cell r="BO97">
            <v>0</v>
          </cell>
          <cell r="BQ97">
            <v>0</v>
          </cell>
          <cell r="BR97">
            <v>0</v>
          </cell>
          <cell r="BS97">
            <v>0</v>
          </cell>
          <cell r="BT97">
            <v>0</v>
          </cell>
          <cell r="CB97">
            <v>0</v>
          </cell>
          <cell r="CC97">
            <v>0</v>
          </cell>
          <cell r="CD97">
            <v>0</v>
          </cell>
          <cell r="CE97">
            <v>0</v>
          </cell>
          <cell r="CF97">
            <v>0</v>
          </cell>
          <cell r="CI97">
            <v>0</v>
          </cell>
          <cell r="CJ97">
            <v>0</v>
          </cell>
          <cell r="CK97">
            <v>0</v>
          </cell>
          <cell r="CV97">
            <v>4.11289503337617E-3</v>
          </cell>
          <cell r="DG97">
            <v>178924914</v>
          </cell>
          <cell r="DR97">
            <v>63059125.209999941</v>
          </cell>
          <cell r="EC97">
            <v>2.837415098990717</v>
          </cell>
          <cell r="EN97">
            <v>2.4095909012463064E-2</v>
          </cell>
        </row>
        <row r="98">
          <cell r="B98">
            <v>31205</v>
          </cell>
          <cell r="C98" t="str">
            <v>Western Piedmont Community College</v>
          </cell>
          <cell r="D98">
            <v>5.0568155364153356E-4</v>
          </cell>
          <cell r="E98">
            <v>874946.99706203409</v>
          </cell>
          <cell r="F98">
            <v>682216.23905290093</v>
          </cell>
          <cell r="G98">
            <v>-351857</v>
          </cell>
          <cell r="H98">
            <v>-244141.30193291488</v>
          </cell>
          <cell r="I98">
            <v>-10103.027719303176</v>
          </cell>
          <cell r="J98">
            <v>738332.85927500215</v>
          </cell>
          <cell r="K98">
            <v>0</v>
          </cell>
          <cell r="L98">
            <v>-38793.23412271891</v>
          </cell>
          <cell r="M98">
            <v>6961.7238459884293</v>
          </cell>
          <cell r="N98">
            <v>262.43861270888311</v>
          </cell>
          <cell r="O98">
            <v>-118.43567667838357</v>
          </cell>
          <cell r="P98">
            <v>0</v>
          </cell>
          <cell r="Q98">
            <v>0</v>
          </cell>
          <cell r="R98">
            <v>0</v>
          </cell>
          <cell r="S98">
            <v>1657707.2583970192</v>
          </cell>
          <cell r="T98">
            <v>45182.330000000016</v>
          </cell>
          <cell r="U98">
            <v>3691664.2963750111</v>
          </cell>
          <cell r="V98">
            <v>27846.895383953717</v>
          </cell>
          <cell r="W98">
            <v>0</v>
          </cell>
          <cell r="X98">
            <v>3764693.5217589648</v>
          </cell>
          <cell r="Y98">
            <v>1804464</v>
          </cell>
          <cell r="Z98">
            <v>0</v>
          </cell>
          <cell r="AA98">
            <v>0</v>
          </cell>
          <cell r="AB98">
            <v>50515.138596515877</v>
          </cell>
          <cell r="AC98">
            <v>1854979.1385965159</v>
          </cell>
          <cell r="AD98" t="str">
            <v>N/A</v>
          </cell>
          <cell r="AE98">
            <v>383335</v>
          </cell>
          <cell r="AF98">
            <v>383336</v>
          </cell>
          <cell r="AG98">
            <v>383336</v>
          </cell>
          <cell r="AH98">
            <v>383336</v>
          </cell>
          <cell r="AI98">
            <v>376374</v>
          </cell>
          <cell r="AJ98">
            <v>0</v>
          </cell>
          <cell r="AK98">
            <v>1909717</v>
          </cell>
          <cell r="AL98">
            <v>18930973</v>
          </cell>
          <cell r="AM98">
            <v>1657707.2583970192</v>
          </cell>
          <cell r="AN98">
            <v>-499527.33</v>
          </cell>
          <cell r="AO98">
            <v>3668996.053162449</v>
          </cell>
          <cell r="AP98">
            <v>0</v>
          </cell>
          <cell r="AQ98">
            <v>-1759281.67</v>
          </cell>
          <cell r="AR98">
            <v>0</v>
          </cell>
          <cell r="AS98">
            <v>0</v>
          </cell>
          <cell r="AT98">
            <v>21998867.311559469</v>
          </cell>
          <cell r="AU98">
            <v>5.709926743370314E-4</v>
          </cell>
          <cell r="AV98">
            <v>0</v>
          </cell>
          <cell r="AW98">
            <v>0</v>
          </cell>
          <cell r="AY98">
            <v>0</v>
          </cell>
          <cell r="AZ98">
            <v>0</v>
          </cell>
          <cell r="BA98">
            <v>0</v>
          </cell>
          <cell r="BB98">
            <v>0</v>
          </cell>
          <cell r="BC98">
            <v>0</v>
          </cell>
          <cell r="BD98">
            <v>0</v>
          </cell>
          <cell r="BE98">
            <v>0</v>
          </cell>
          <cell r="BF98">
            <v>0</v>
          </cell>
          <cell r="BG98">
            <v>0</v>
          </cell>
          <cell r="BH98">
            <v>0</v>
          </cell>
          <cell r="BJ98">
            <v>0</v>
          </cell>
          <cell r="BL98">
            <v>0</v>
          </cell>
          <cell r="BM98">
            <v>0</v>
          </cell>
          <cell r="BN98">
            <v>0</v>
          </cell>
          <cell r="BO98">
            <v>0</v>
          </cell>
          <cell r="BQ98">
            <v>0</v>
          </cell>
          <cell r="BR98">
            <v>0</v>
          </cell>
          <cell r="BS98">
            <v>0</v>
          </cell>
          <cell r="BT98">
            <v>0</v>
          </cell>
          <cell r="CB98">
            <v>0</v>
          </cell>
          <cell r="CC98">
            <v>0</v>
          </cell>
          <cell r="CD98">
            <v>0</v>
          </cell>
          <cell r="CE98">
            <v>0</v>
          </cell>
          <cell r="CF98">
            <v>0</v>
          </cell>
          <cell r="CI98">
            <v>0</v>
          </cell>
          <cell r="CJ98">
            <v>0</v>
          </cell>
          <cell r="CK98">
            <v>0</v>
          </cell>
          <cell r="CV98">
            <v>5.0568155364153356E-4</v>
          </cell>
          <cell r="DG98">
            <v>21998866</v>
          </cell>
          <cell r="DR98">
            <v>8767270.7700000014</v>
          </cell>
          <cell r="EC98">
            <v>2.5092034427950027</v>
          </cell>
          <cell r="EN98">
            <v>2.4095909012463064E-2</v>
          </cell>
        </row>
        <row r="99">
          <cell r="B99">
            <v>31300</v>
          </cell>
          <cell r="C99" t="str">
            <v>Cabarrus County Schools</v>
          </cell>
          <cell r="D99">
            <v>1.0384923954821533E-2</v>
          </cell>
          <cell r="E99">
            <v>17968339.884174876</v>
          </cell>
          <cell r="F99">
            <v>14010326.681465143</v>
          </cell>
          <cell r="G99">
            <v>2335173</v>
          </cell>
          <cell r="H99">
            <v>-5013805.3020651126</v>
          </cell>
          <cell r="I99">
            <v>-207480.72343724919</v>
          </cell>
          <cell r="J99">
            <v>15162765.067661908</v>
          </cell>
          <cell r="K99">
            <v>0</v>
          </cell>
          <cell r="L99">
            <v>-796676.84815650922</v>
          </cell>
          <cell r="M99">
            <v>142969.36918981871</v>
          </cell>
          <cell r="N99">
            <v>5389.5678340732793</v>
          </cell>
          <cell r="O99">
            <v>-2432.2530394587511</v>
          </cell>
          <cell r="P99">
            <v>0</v>
          </cell>
          <cell r="Q99">
            <v>0</v>
          </cell>
          <cell r="R99">
            <v>0</v>
          </cell>
          <cell r="S99">
            <v>43604568.443627484</v>
          </cell>
          <cell r="T99">
            <v>12332434</v>
          </cell>
          <cell r="U99">
            <v>75813825.338309541</v>
          </cell>
          <cell r="V99">
            <v>571877.47675927484</v>
          </cell>
          <cell r="W99">
            <v>0</v>
          </cell>
          <cell r="X99">
            <v>88718136.815068811</v>
          </cell>
          <cell r="Y99">
            <v>656569.02999999933</v>
          </cell>
          <cell r="Z99">
            <v>0</v>
          </cell>
          <cell r="AA99">
            <v>0</v>
          </cell>
          <cell r="AB99">
            <v>1037403.617186246</v>
          </cell>
          <cell r="AC99">
            <v>1693972.6471862453</v>
          </cell>
          <cell r="AD99" t="str">
            <v>N/A</v>
          </cell>
          <cell r="AE99">
            <v>17433427</v>
          </cell>
          <cell r="AF99">
            <v>17433427</v>
          </cell>
          <cell r="AG99">
            <v>17433427</v>
          </cell>
          <cell r="AH99">
            <v>17433427</v>
          </cell>
          <cell r="AI99">
            <v>17290457</v>
          </cell>
          <cell r="AJ99">
            <v>0</v>
          </cell>
          <cell r="AK99">
            <v>87024165</v>
          </cell>
          <cell r="AL99">
            <v>329507969</v>
          </cell>
          <cell r="AM99">
            <v>43604568.443627484</v>
          </cell>
          <cell r="AN99">
            <v>-8357210.9700000007</v>
          </cell>
          <cell r="AO99">
            <v>75348299.197882578</v>
          </cell>
          <cell r="AP99">
            <v>0</v>
          </cell>
          <cell r="AQ99">
            <v>11675864.970000001</v>
          </cell>
          <cell r="AR99">
            <v>0</v>
          </cell>
          <cell r="AS99">
            <v>0</v>
          </cell>
          <cell r="AT99">
            <v>451779490.64151007</v>
          </cell>
          <cell r="AU99">
            <v>9.9385615002979023E-3</v>
          </cell>
          <cell r="AV99">
            <v>0</v>
          </cell>
          <cell r="AW99">
            <v>0</v>
          </cell>
          <cell r="AY99">
            <v>0</v>
          </cell>
          <cell r="AZ99">
            <v>0</v>
          </cell>
          <cell r="BA99">
            <v>0</v>
          </cell>
          <cell r="BB99">
            <v>0</v>
          </cell>
          <cell r="BC99">
            <v>0</v>
          </cell>
          <cell r="BD99">
            <v>0</v>
          </cell>
          <cell r="BE99">
            <v>0</v>
          </cell>
          <cell r="BF99">
            <v>0</v>
          </cell>
          <cell r="BG99">
            <v>0</v>
          </cell>
          <cell r="BH99">
            <v>0</v>
          </cell>
          <cell r="BJ99">
            <v>0</v>
          </cell>
          <cell r="BL99">
            <v>0</v>
          </cell>
          <cell r="BM99">
            <v>0</v>
          </cell>
          <cell r="BN99">
            <v>0</v>
          </cell>
          <cell r="BO99">
            <v>0</v>
          </cell>
          <cell r="BQ99">
            <v>0</v>
          </cell>
          <cell r="BR99">
            <v>0</v>
          </cell>
          <cell r="BS99">
            <v>0</v>
          </cell>
          <cell r="BT99">
            <v>0</v>
          </cell>
          <cell r="CB99">
            <v>0</v>
          </cell>
          <cell r="CC99">
            <v>0</v>
          </cell>
          <cell r="CD99">
            <v>0</v>
          </cell>
          <cell r="CE99">
            <v>0</v>
          </cell>
          <cell r="CF99">
            <v>0</v>
          </cell>
          <cell r="CI99">
            <v>0</v>
          </cell>
          <cell r="CJ99">
            <v>0</v>
          </cell>
          <cell r="CK99">
            <v>0</v>
          </cell>
          <cell r="CV99">
            <v>1.0384923954821533E-2</v>
          </cell>
          <cell r="DG99">
            <v>451779490</v>
          </cell>
          <cell r="DR99">
            <v>143348965.94999999</v>
          </cell>
          <cell r="EC99">
            <v>3.151606201035174</v>
          </cell>
          <cell r="EN99">
            <v>2.4095909012463064E-2</v>
          </cell>
        </row>
        <row r="100">
          <cell r="B100">
            <v>31301</v>
          </cell>
          <cell r="C100" t="str">
            <v>Carolina International School</v>
          </cell>
          <cell r="D100">
            <v>2.0007692437743868E-4</v>
          </cell>
          <cell r="E100">
            <v>346179.73090934905</v>
          </cell>
          <cell r="F100">
            <v>269924.27524221438</v>
          </cell>
          <cell r="G100">
            <v>200175</v>
          </cell>
          <cell r="H100">
            <v>-96596.445831337987</v>
          </cell>
          <cell r="I100">
            <v>-3997.3431864811541</v>
          </cell>
          <cell r="J100">
            <v>292127.26188398898</v>
          </cell>
          <cell r="K100">
            <v>0</v>
          </cell>
          <cell r="L100">
            <v>-15348.851295907765</v>
          </cell>
          <cell r="M100">
            <v>2754.4613511012512</v>
          </cell>
          <cell r="N100">
            <v>103.83592221340312</v>
          </cell>
          <cell r="O100">
            <v>-46.860016458439915</v>
          </cell>
          <cell r="P100">
            <v>0</v>
          </cell>
          <cell r="Q100">
            <v>0</v>
          </cell>
          <cell r="R100">
            <v>0</v>
          </cell>
          <cell r="S100">
            <v>995275.06497868185</v>
          </cell>
          <cell r="T100">
            <v>1014031</v>
          </cell>
          <cell r="U100">
            <v>1460636.3094199446</v>
          </cell>
          <cell r="V100">
            <v>11017.845404405005</v>
          </cell>
          <cell r="W100">
            <v>0</v>
          </cell>
          <cell r="X100">
            <v>2485685.15482435</v>
          </cell>
          <cell r="Y100">
            <v>13152.789999999979</v>
          </cell>
          <cell r="Z100">
            <v>0</v>
          </cell>
          <cell r="AA100">
            <v>0</v>
          </cell>
          <cell r="AB100">
            <v>19986.715932405768</v>
          </cell>
          <cell r="AC100">
            <v>33139.505932405751</v>
          </cell>
          <cell r="AD100" t="str">
            <v>N/A</v>
          </cell>
          <cell r="AE100">
            <v>491059</v>
          </cell>
          <cell r="AF100">
            <v>491060</v>
          </cell>
          <cell r="AG100">
            <v>491060</v>
          </cell>
          <cell r="AH100">
            <v>491060</v>
          </cell>
          <cell r="AI100">
            <v>488306</v>
          </cell>
          <cell r="AJ100">
            <v>0</v>
          </cell>
          <cell r="AK100">
            <v>2452545</v>
          </cell>
          <cell r="AL100">
            <v>5416612</v>
          </cell>
          <cell r="AM100">
            <v>995275.06497868185</v>
          </cell>
          <cell r="AN100">
            <v>-160406.21000000002</v>
          </cell>
          <cell r="AO100">
            <v>1451667.438891944</v>
          </cell>
          <cell r="AP100">
            <v>0</v>
          </cell>
          <cell r="AQ100">
            <v>1000878.21</v>
          </cell>
          <cell r="AR100">
            <v>0</v>
          </cell>
          <cell r="AS100">
            <v>0</v>
          </cell>
          <cell r="AT100">
            <v>8704026.503870625</v>
          </cell>
          <cell r="AU100">
            <v>1.6337489588084882E-4</v>
          </cell>
          <cell r="AV100">
            <v>0</v>
          </cell>
          <cell r="AW100">
            <v>0</v>
          </cell>
          <cell r="AY100">
            <v>0</v>
          </cell>
          <cell r="AZ100">
            <v>0</v>
          </cell>
          <cell r="BA100">
            <v>0</v>
          </cell>
          <cell r="BB100">
            <v>0</v>
          </cell>
          <cell r="BC100">
            <v>0</v>
          </cell>
          <cell r="BD100">
            <v>0</v>
          </cell>
          <cell r="BE100">
            <v>0</v>
          </cell>
          <cell r="BF100">
            <v>0</v>
          </cell>
          <cell r="BG100">
            <v>0</v>
          </cell>
          <cell r="BH100">
            <v>0</v>
          </cell>
          <cell r="BJ100">
            <v>0</v>
          </cell>
          <cell r="BL100">
            <v>0</v>
          </cell>
          <cell r="BM100">
            <v>0</v>
          </cell>
          <cell r="BN100">
            <v>0</v>
          </cell>
          <cell r="BO100">
            <v>0</v>
          </cell>
          <cell r="BQ100">
            <v>0</v>
          </cell>
          <cell r="BR100">
            <v>0</v>
          </cell>
          <cell r="BS100">
            <v>0</v>
          </cell>
          <cell r="BT100">
            <v>0</v>
          </cell>
          <cell r="CB100">
            <v>0</v>
          </cell>
          <cell r="CC100">
            <v>0</v>
          </cell>
          <cell r="CD100">
            <v>0</v>
          </cell>
          <cell r="CE100">
            <v>0</v>
          </cell>
          <cell r="CF100">
            <v>0</v>
          </cell>
          <cell r="CI100">
            <v>0</v>
          </cell>
          <cell r="CJ100">
            <v>0</v>
          </cell>
          <cell r="CK100">
            <v>0</v>
          </cell>
          <cell r="CV100">
            <v>2.0007692437743868E-4</v>
          </cell>
          <cell r="DG100">
            <v>8704026</v>
          </cell>
          <cell r="DR100">
            <v>2594207.0499999993</v>
          </cell>
          <cell r="EC100">
            <v>3.355177837482171</v>
          </cell>
          <cell r="EN100">
            <v>2.4095909012463064E-2</v>
          </cell>
        </row>
        <row r="101">
          <cell r="B101">
            <v>31320</v>
          </cell>
          <cell r="C101" t="str">
            <v>Kannapolis City Schools</v>
          </cell>
          <cell r="D101">
            <v>1.9460158818062662E-3</v>
          </cell>
          <cell r="E101">
            <v>3367061.2261019852</v>
          </cell>
          <cell r="F101">
            <v>2625374.855900309</v>
          </cell>
          <cell r="G101">
            <v>-19395</v>
          </cell>
          <cell r="H101">
            <v>-939529.7248732571</v>
          </cell>
          <cell r="I101">
            <v>-38879.512718057187</v>
          </cell>
          <cell r="J101">
            <v>2841328.6184987207</v>
          </cell>
          <cell r="K101">
            <v>0</v>
          </cell>
          <cell r="L101">
            <v>-149288.12246719713</v>
          </cell>
          <cell r="M101">
            <v>26790.823338291069</v>
          </cell>
          <cell r="N101">
            <v>1009.9433223398161</v>
          </cell>
          <cell r="O101">
            <v>-455.77637967784563</v>
          </cell>
          <cell r="P101">
            <v>0</v>
          </cell>
          <cell r="Q101">
            <v>0</v>
          </cell>
          <cell r="R101">
            <v>0</v>
          </cell>
          <cell r="S101">
            <v>7714017.3307234561</v>
          </cell>
          <cell r="T101">
            <v>14953</v>
          </cell>
          <cell r="U101">
            <v>14206643.092493603</v>
          </cell>
          <cell r="V101">
            <v>107163.29335316428</v>
          </cell>
          <cell r="W101">
            <v>0</v>
          </cell>
          <cell r="X101">
            <v>14328759.385846768</v>
          </cell>
          <cell r="Y101">
            <v>111930.09000000008</v>
          </cell>
          <cell r="Z101">
            <v>0</v>
          </cell>
          <cell r="AA101">
            <v>0</v>
          </cell>
          <cell r="AB101">
            <v>194397.56359028592</v>
          </cell>
          <cell r="AC101">
            <v>306327.65359028603</v>
          </cell>
          <cell r="AD101" t="str">
            <v>N/A</v>
          </cell>
          <cell r="AE101">
            <v>2809845</v>
          </cell>
          <cell r="AF101">
            <v>2809845</v>
          </cell>
          <cell r="AG101">
            <v>2809845</v>
          </cell>
          <cell r="AH101">
            <v>2809845</v>
          </cell>
          <cell r="AI101">
            <v>2783054</v>
          </cell>
          <cell r="AJ101">
            <v>0</v>
          </cell>
          <cell r="AK101">
            <v>14022434</v>
          </cell>
          <cell r="AL101">
            <v>64501226</v>
          </cell>
          <cell r="AM101">
            <v>7714017.3307234561</v>
          </cell>
          <cell r="AN101">
            <v>-1579369.91</v>
          </cell>
          <cell r="AO101">
            <v>14119408.822256481</v>
          </cell>
          <cell r="AP101">
            <v>0</v>
          </cell>
          <cell r="AQ101">
            <v>-96977.090000000084</v>
          </cell>
          <cell r="AR101">
            <v>0</v>
          </cell>
          <cell r="AS101">
            <v>0</v>
          </cell>
          <cell r="AT101">
            <v>84658305.152979925</v>
          </cell>
          <cell r="AU101">
            <v>1.9454746614203044E-3</v>
          </cell>
          <cell r="AV101">
            <v>0</v>
          </cell>
          <cell r="AW101">
            <v>0</v>
          </cell>
          <cell r="AY101">
            <v>0</v>
          </cell>
          <cell r="AZ101">
            <v>0</v>
          </cell>
          <cell r="BA101">
            <v>0</v>
          </cell>
          <cell r="BB101">
            <v>0</v>
          </cell>
          <cell r="BC101">
            <v>0</v>
          </cell>
          <cell r="BD101">
            <v>0</v>
          </cell>
          <cell r="BE101">
            <v>0</v>
          </cell>
          <cell r="BF101">
            <v>0</v>
          </cell>
          <cell r="BG101">
            <v>0</v>
          </cell>
          <cell r="BH101">
            <v>0</v>
          </cell>
          <cell r="BJ101">
            <v>0</v>
          </cell>
          <cell r="BL101">
            <v>0</v>
          </cell>
          <cell r="BM101">
            <v>0</v>
          </cell>
          <cell r="BN101">
            <v>0</v>
          </cell>
          <cell r="BO101">
            <v>0</v>
          </cell>
          <cell r="BQ101">
            <v>0</v>
          </cell>
          <cell r="BR101">
            <v>0</v>
          </cell>
          <cell r="BS101">
            <v>0</v>
          </cell>
          <cell r="BT101">
            <v>0</v>
          </cell>
          <cell r="CB101">
            <v>0</v>
          </cell>
          <cell r="CC101">
            <v>0</v>
          </cell>
          <cell r="CD101">
            <v>0</v>
          </cell>
          <cell r="CE101">
            <v>0</v>
          </cell>
          <cell r="CF101">
            <v>0</v>
          </cell>
          <cell r="CI101">
            <v>0</v>
          </cell>
          <cell r="CJ101">
            <v>0</v>
          </cell>
          <cell r="CK101">
            <v>0</v>
          </cell>
          <cell r="CV101">
            <v>1.9460158818062662E-3</v>
          </cell>
          <cell r="DG101">
            <v>84658305</v>
          </cell>
          <cell r="DR101">
            <v>27324139.419999998</v>
          </cell>
          <cell r="EC101">
            <v>3.0982972125385242</v>
          </cell>
          <cell r="EN101">
            <v>2.4095909012463064E-2</v>
          </cell>
        </row>
        <row r="102">
          <cell r="B102">
            <v>31400</v>
          </cell>
          <cell r="C102" t="str">
            <v>Caldwell County Schools</v>
          </cell>
          <cell r="D102">
            <v>4.0574655579773767E-3</v>
          </cell>
          <cell r="E102">
            <v>7020361.4904875495</v>
          </cell>
          <cell r="F102">
            <v>5473936.854363149</v>
          </cell>
          <cell r="G102">
            <v>-264188</v>
          </cell>
          <cell r="H102">
            <v>-1958930.3124447535</v>
          </cell>
          <cell r="I102">
            <v>-81064.23243475116</v>
          </cell>
          <cell r="J102">
            <v>5924202.9400876788</v>
          </cell>
          <cell r="K102">
            <v>0</v>
          </cell>
          <cell r="L102">
            <v>-311267.4571615156</v>
          </cell>
          <cell r="M102">
            <v>55859.175652809135</v>
          </cell>
          <cell r="N102">
            <v>2105.7434752790991</v>
          </cell>
          <cell r="O102">
            <v>-950.29900833388137</v>
          </cell>
          <cell r="P102">
            <v>0</v>
          </cell>
          <cell r="Q102">
            <v>0</v>
          </cell>
          <cell r="R102">
            <v>0</v>
          </cell>
          <cell r="S102">
            <v>15860065.903017111</v>
          </cell>
          <cell r="T102">
            <v>23406.050000000279</v>
          </cell>
          <cell r="U102">
            <v>29621014.700438395</v>
          </cell>
          <cell r="V102">
            <v>223436.70261123654</v>
          </cell>
          <cell r="W102">
            <v>0</v>
          </cell>
          <cell r="X102">
            <v>29867857.453049634</v>
          </cell>
          <cell r="Y102">
            <v>1344345</v>
          </cell>
          <cell r="Z102">
            <v>0</v>
          </cell>
          <cell r="AA102">
            <v>0</v>
          </cell>
          <cell r="AB102">
            <v>405321.16217375582</v>
          </cell>
          <cell r="AC102">
            <v>1749666.1621737559</v>
          </cell>
          <cell r="AD102" t="str">
            <v>N/A</v>
          </cell>
          <cell r="AE102">
            <v>5634810</v>
          </cell>
          <cell r="AF102">
            <v>5634810</v>
          </cell>
          <cell r="AG102">
            <v>5634810</v>
          </cell>
          <cell r="AH102">
            <v>5634810</v>
          </cell>
          <cell r="AI102">
            <v>5578951</v>
          </cell>
          <cell r="AJ102">
            <v>0</v>
          </cell>
          <cell r="AK102">
            <v>28118191</v>
          </cell>
          <cell r="AL102">
            <v>136136428</v>
          </cell>
          <cell r="AM102">
            <v>15860065.903017111</v>
          </cell>
          <cell r="AN102">
            <v>-3601142.0500000003</v>
          </cell>
          <cell r="AO102">
            <v>29439130.240875877</v>
          </cell>
          <cell r="AP102">
            <v>0</v>
          </cell>
          <cell r="AQ102">
            <v>-1320938.9499999997</v>
          </cell>
          <cell r="AR102">
            <v>0</v>
          </cell>
          <cell r="AS102">
            <v>0</v>
          </cell>
          <cell r="AT102">
            <v>176513543.14389297</v>
          </cell>
          <cell r="AU102">
            <v>4.1061230439273901E-3</v>
          </cell>
          <cell r="AV102">
            <v>0</v>
          </cell>
          <cell r="AW102">
            <v>0</v>
          </cell>
          <cell r="AY102">
            <v>0</v>
          </cell>
          <cell r="AZ102">
            <v>0</v>
          </cell>
          <cell r="BA102">
            <v>0</v>
          </cell>
          <cell r="BB102">
            <v>0</v>
          </cell>
          <cell r="BC102">
            <v>0</v>
          </cell>
          <cell r="BD102">
            <v>0</v>
          </cell>
          <cell r="BE102">
            <v>0</v>
          </cell>
          <cell r="BF102">
            <v>0</v>
          </cell>
          <cell r="BG102">
            <v>0</v>
          </cell>
          <cell r="BH102">
            <v>0</v>
          </cell>
          <cell r="BJ102">
            <v>0</v>
          </cell>
          <cell r="BL102">
            <v>0</v>
          </cell>
          <cell r="BM102">
            <v>0</v>
          </cell>
          <cell r="BN102">
            <v>0</v>
          </cell>
          <cell r="BO102">
            <v>0</v>
          </cell>
          <cell r="BQ102">
            <v>0</v>
          </cell>
          <cell r="BR102">
            <v>0</v>
          </cell>
          <cell r="BS102">
            <v>0</v>
          </cell>
          <cell r="BT102">
            <v>0</v>
          </cell>
          <cell r="CB102">
            <v>0</v>
          </cell>
          <cell r="CC102">
            <v>0</v>
          </cell>
          <cell r="CD102">
            <v>0</v>
          </cell>
          <cell r="CE102">
            <v>0</v>
          </cell>
          <cell r="CF102">
            <v>0</v>
          </cell>
          <cell r="CI102">
            <v>0</v>
          </cell>
          <cell r="CJ102">
            <v>0</v>
          </cell>
          <cell r="CK102">
            <v>0</v>
          </cell>
          <cell r="CV102">
            <v>4.0574655579773767E-3</v>
          </cell>
          <cell r="DG102">
            <v>176513543</v>
          </cell>
          <cell r="DR102">
            <v>62632254.550000124</v>
          </cell>
          <cell r="EC102">
            <v>2.8182530593575712</v>
          </cell>
          <cell r="EN102">
            <v>2.4095909012463064E-2</v>
          </cell>
        </row>
        <row r="103">
          <cell r="B103">
            <v>31405</v>
          </cell>
          <cell r="C103" t="str">
            <v>Caldwell Community College</v>
          </cell>
          <cell r="D103">
            <v>8.1736013230384469E-4</v>
          </cell>
          <cell r="E103">
            <v>1414223.6119303405</v>
          </cell>
          <cell r="F103">
            <v>1102702.5830714647</v>
          </cell>
          <cell r="G103">
            <v>-407386</v>
          </cell>
          <cell r="H103">
            <v>-394618.63975797256</v>
          </cell>
          <cell r="I103">
            <v>-16330.063878843472</v>
          </cell>
          <cell r="J103">
            <v>1193406.8767101755</v>
          </cell>
          <cell r="K103">
            <v>0</v>
          </cell>
          <cell r="L103">
            <v>-62703.578460994599</v>
          </cell>
          <cell r="M103">
            <v>11252.60647307221</v>
          </cell>
          <cell r="N103">
            <v>424.19356146304932</v>
          </cell>
          <cell r="O103">
            <v>-191.43391658688347</v>
          </cell>
          <cell r="P103">
            <v>0</v>
          </cell>
          <cell r="Q103">
            <v>0</v>
          </cell>
          <cell r="R103">
            <v>0</v>
          </cell>
          <cell r="S103">
            <v>2840780.1557321185</v>
          </cell>
          <cell r="T103">
            <v>88598.320000000182</v>
          </cell>
          <cell r="U103">
            <v>5967034.3835508786</v>
          </cell>
          <cell r="V103">
            <v>45010.42589228884</v>
          </cell>
          <cell r="W103">
            <v>0</v>
          </cell>
          <cell r="X103">
            <v>6100643.1294431677</v>
          </cell>
          <cell r="Y103">
            <v>2125528</v>
          </cell>
          <cell r="Z103">
            <v>0</v>
          </cell>
          <cell r="AA103">
            <v>0</v>
          </cell>
          <cell r="AB103">
            <v>81650.319394217353</v>
          </cell>
          <cell r="AC103">
            <v>2207178.3193942173</v>
          </cell>
          <cell r="AD103" t="str">
            <v>N/A</v>
          </cell>
          <cell r="AE103">
            <v>780943</v>
          </cell>
          <cell r="AF103">
            <v>780943</v>
          </cell>
          <cell r="AG103">
            <v>780943</v>
          </cell>
          <cell r="AH103">
            <v>780943</v>
          </cell>
          <cell r="AI103">
            <v>769691</v>
          </cell>
          <cell r="AJ103">
            <v>0</v>
          </cell>
          <cell r="AK103">
            <v>3893463</v>
          </cell>
          <cell r="AL103">
            <v>29649795</v>
          </cell>
          <cell r="AM103">
            <v>2840780.1557321185</v>
          </cell>
          <cell r="AN103">
            <v>-826096.32000000018</v>
          </cell>
          <cell r="AO103">
            <v>5930394.4900489505</v>
          </cell>
          <cell r="AP103">
            <v>0</v>
          </cell>
          <cell r="AQ103">
            <v>-2036929.6799999997</v>
          </cell>
          <cell r="AR103">
            <v>0</v>
          </cell>
          <cell r="AS103">
            <v>0</v>
          </cell>
          <cell r="AT103">
            <v>35557943.64578107</v>
          </cell>
          <cell r="AU103">
            <v>8.9429191443774793E-4</v>
          </cell>
          <cell r="AV103">
            <v>0</v>
          </cell>
          <cell r="AW103">
            <v>0</v>
          </cell>
          <cell r="AY103">
            <v>0</v>
          </cell>
          <cell r="AZ103">
            <v>0</v>
          </cell>
          <cell r="BA103">
            <v>0</v>
          </cell>
          <cell r="BB103">
            <v>0</v>
          </cell>
          <cell r="BC103">
            <v>0</v>
          </cell>
          <cell r="BD103">
            <v>0</v>
          </cell>
          <cell r="BE103">
            <v>0</v>
          </cell>
          <cell r="BF103">
            <v>0</v>
          </cell>
          <cell r="BG103">
            <v>0</v>
          </cell>
          <cell r="BH103">
            <v>0</v>
          </cell>
          <cell r="BJ103">
            <v>0</v>
          </cell>
          <cell r="BL103">
            <v>0</v>
          </cell>
          <cell r="BM103">
            <v>0</v>
          </cell>
          <cell r="BN103">
            <v>0</v>
          </cell>
          <cell r="BO103">
            <v>0</v>
          </cell>
          <cell r="BQ103">
            <v>0</v>
          </cell>
          <cell r="BR103">
            <v>0</v>
          </cell>
          <cell r="BS103">
            <v>0</v>
          </cell>
          <cell r="BT103">
            <v>0</v>
          </cell>
          <cell r="CB103">
            <v>0</v>
          </cell>
          <cell r="CC103">
            <v>0</v>
          </cell>
          <cell r="CD103">
            <v>0</v>
          </cell>
          <cell r="CE103">
            <v>0</v>
          </cell>
          <cell r="CF103">
            <v>0</v>
          </cell>
          <cell r="CI103">
            <v>0</v>
          </cell>
          <cell r="CJ103">
            <v>0</v>
          </cell>
          <cell r="CK103">
            <v>0</v>
          </cell>
          <cell r="CV103">
            <v>8.1736013230384469E-4</v>
          </cell>
          <cell r="DG103">
            <v>35557944</v>
          </cell>
          <cell r="DR103">
            <v>14321380.540000012</v>
          </cell>
          <cell r="EC103">
            <v>2.4828572846511325</v>
          </cell>
          <cell r="EN103">
            <v>2.4095909012463064E-2</v>
          </cell>
        </row>
        <row r="104">
          <cell r="B104">
            <v>31500</v>
          </cell>
          <cell r="C104" t="str">
            <v>Camden County Schools</v>
          </cell>
          <cell r="D104">
            <v>6.2645628178972259E-4</v>
          </cell>
          <cell r="E104">
            <v>1083915.4376809888</v>
          </cell>
          <cell r="F104">
            <v>845153.72454461351</v>
          </cell>
          <cell r="G104">
            <v>-104824</v>
          </cell>
          <cell r="H104">
            <v>-302450.92220353044</v>
          </cell>
          <cell r="I104">
            <v>-12515.989824575905</v>
          </cell>
          <cell r="J104">
            <v>914672.98819539684</v>
          </cell>
          <cell r="K104">
            <v>0</v>
          </cell>
          <cell r="L104">
            <v>-48058.437236063422</v>
          </cell>
          <cell r="M104">
            <v>8624.4309368190388</v>
          </cell>
          <cell r="N104">
            <v>325.11828112323025</v>
          </cell>
          <cell r="O104">
            <v>-146.72232575797094</v>
          </cell>
          <cell r="P104">
            <v>0</v>
          </cell>
          <cell r="Q104">
            <v>0</v>
          </cell>
          <cell r="R104">
            <v>0</v>
          </cell>
          <cell r="S104">
            <v>2384695.6280490132</v>
          </cell>
          <cell r="T104">
            <v>26987.269999999902</v>
          </cell>
          <cell r="U104">
            <v>4573364.9409769839</v>
          </cell>
          <cell r="V104">
            <v>34497.723747276155</v>
          </cell>
          <cell r="W104">
            <v>0</v>
          </cell>
          <cell r="X104">
            <v>4634849.9347242592</v>
          </cell>
          <cell r="Y104">
            <v>551107</v>
          </cell>
          <cell r="Z104">
            <v>0</v>
          </cell>
          <cell r="AA104">
            <v>0</v>
          </cell>
          <cell r="AB104">
            <v>62579.949122879523</v>
          </cell>
          <cell r="AC104">
            <v>613686.94912287954</v>
          </cell>
          <cell r="AD104" t="str">
            <v>N/A</v>
          </cell>
          <cell r="AE104">
            <v>805957</v>
          </cell>
          <cell r="AF104">
            <v>805957</v>
          </cell>
          <cell r="AG104">
            <v>805957</v>
          </cell>
          <cell r="AH104">
            <v>805957</v>
          </cell>
          <cell r="AI104">
            <v>797333</v>
          </cell>
          <cell r="AJ104">
            <v>0</v>
          </cell>
          <cell r="AK104">
            <v>4021161</v>
          </cell>
          <cell r="AL104">
            <v>21431169</v>
          </cell>
          <cell r="AM104">
            <v>2384695.6280490132</v>
          </cell>
          <cell r="AN104">
            <v>-584050.2699999999</v>
          </cell>
          <cell r="AO104">
            <v>4545282.7156013809</v>
          </cell>
          <cell r="AP104">
            <v>0</v>
          </cell>
          <cell r="AQ104">
            <v>-524119.7300000001</v>
          </cell>
          <cell r="AR104">
            <v>0</v>
          </cell>
          <cell r="AS104">
            <v>0</v>
          </cell>
          <cell r="AT104">
            <v>27252977.343650393</v>
          </cell>
          <cell r="AU104">
            <v>6.4640315273709439E-4</v>
          </cell>
          <cell r="AV104">
            <v>0</v>
          </cell>
          <cell r="AW104">
            <v>0</v>
          </cell>
          <cell r="AY104">
            <v>0</v>
          </cell>
          <cell r="AZ104">
            <v>0</v>
          </cell>
          <cell r="BA104">
            <v>0</v>
          </cell>
          <cell r="BB104">
            <v>0</v>
          </cell>
          <cell r="BC104">
            <v>0</v>
          </cell>
          <cell r="BD104">
            <v>0</v>
          </cell>
          <cell r="BE104">
            <v>0</v>
          </cell>
          <cell r="BF104">
            <v>0</v>
          </cell>
          <cell r="BG104">
            <v>0</v>
          </cell>
          <cell r="BH104">
            <v>0</v>
          </cell>
          <cell r="BJ104">
            <v>0</v>
          </cell>
          <cell r="BL104">
            <v>0</v>
          </cell>
          <cell r="BM104">
            <v>0</v>
          </cell>
          <cell r="BN104">
            <v>0</v>
          </cell>
          <cell r="BO104">
            <v>0</v>
          </cell>
          <cell r="BQ104">
            <v>0</v>
          </cell>
          <cell r="BR104">
            <v>0</v>
          </cell>
          <cell r="BS104">
            <v>0</v>
          </cell>
          <cell r="BT104">
            <v>0</v>
          </cell>
          <cell r="CB104">
            <v>0</v>
          </cell>
          <cell r="CC104">
            <v>0</v>
          </cell>
          <cell r="CD104">
            <v>0</v>
          </cell>
          <cell r="CE104">
            <v>0</v>
          </cell>
          <cell r="CF104">
            <v>0</v>
          </cell>
          <cell r="CI104">
            <v>0</v>
          </cell>
          <cell r="CJ104">
            <v>0</v>
          </cell>
          <cell r="CK104">
            <v>0</v>
          </cell>
          <cell r="CV104">
            <v>6.2645628178972259E-4</v>
          </cell>
          <cell r="DG104">
            <v>27252978</v>
          </cell>
          <cell r="DR104">
            <v>10090422.93</v>
          </cell>
          <cell r="EC104">
            <v>2.7008756906485782</v>
          </cell>
          <cell r="EN104">
            <v>2.4095909012463064E-2</v>
          </cell>
        </row>
        <row r="105">
          <cell r="B105">
            <v>31600</v>
          </cell>
          <cell r="C105" t="str">
            <v>Carteret County Schools</v>
          </cell>
          <cell r="D105">
            <v>2.8955995387210634E-3</v>
          </cell>
          <cell r="E105">
            <v>5010062.3660362838</v>
          </cell>
          <cell r="F105">
            <v>3906460.5241858074</v>
          </cell>
          <cell r="G105">
            <v>9033</v>
          </cell>
          <cell r="H105">
            <v>-1397985.4241644714</v>
          </cell>
          <cell r="I105">
            <v>-57851.274568022178</v>
          </cell>
          <cell r="J105">
            <v>4227791.7225646349</v>
          </cell>
          <cell r="K105">
            <v>0</v>
          </cell>
          <cell r="L105">
            <v>-222135.19560349852</v>
          </cell>
          <cell r="M105">
            <v>39863.752616606893</v>
          </cell>
          <cell r="N105">
            <v>1502.7582486054575</v>
          </cell>
          <cell r="O105">
            <v>-678.1783679638603</v>
          </cell>
          <cell r="P105">
            <v>0</v>
          </cell>
          <cell r="Q105">
            <v>0</v>
          </cell>
          <cell r="R105">
            <v>0</v>
          </cell>
          <cell r="S105">
            <v>11516064.050947983</v>
          </cell>
          <cell r="T105">
            <v>53766</v>
          </cell>
          <cell r="U105">
            <v>21138958.612823177</v>
          </cell>
          <cell r="V105">
            <v>159455.01046642757</v>
          </cell>
          <cell r="W105">
            <v>0</v>
          </cell>
          <cell r="X105">
            <v>21352179.623289604</v>
          </cell>
          <cell r="Y105">
            <v>8597.8000000002794</v>
          </cell>
          <cell r="Z105">
            <v>0</v>
          </cell>
          <cell r="AA105">
            <v>0</v>
          </cell>
          <cell r="AB105">
            <v>289256.37284011091</v>
          </cell>
          <cell r="AC105">
            <v>297854.17284011119</v>
          </cell>
          <cell r="AD105" t="str">
            <v>N/A</v>
          </cell>
          <cell r="AE105">
            <v>4218837</v>
          </cell>
          <cell r="AF105">
            <v>4218838</v>
          </cell>
          <cell r="AG105">
            <v>4218838</v>
          </cell>
          <cell r="AH105">
            <v>4218838</v>
          </cell>
          <cell r="AI105">
            <v>4178974</v>
          </cell>
          <cell r="AJ105">
            <v>0</v>
          </cell>
          <cell r="AK105">
            <v>21054325</v>
          </cell>
          <cell r="AL105">
            <v>95937616</v>
          </cell>
          <cell r="AM105">
            <v>11516064.050947983</v>
          </cell>
          <cell r="AN105">
            <v>-2539583.1999999997</v>
          </cell>
          <cell r="AO105">
            <v>21009157.250449494</v>
          </cell>
          <cell r="AP105">
            <v>0</v>
          </cell>
          <cell r="AQ105">
            <v>45168.199999999721</v>
          </cell>
          <cell r="AR105">
            <v>0</v>
          </cell>
          <cell r="AS105">
            <v>0</v>
          </cell>
          <cell r="AT105">
            <v>125968422.30139747</v>
          </cell>
          <cell r="AU105">
            <v>2.8936535350860965E-3</v>
          </cell>
          <cell r="AV105">
            <v>0</v>
          </cell>
          <cell r="AW105">
            <v>0</v>
          </cell>
          <cell r="AY105">
            <v>0</v>
          </cell>
          <cell r="AZ105">
            <v>0</v>
          </cell>
          <cell r="BA105">
            <v>0</v>
          </cell>
          <cell r="BB105">
            <v>0</v>
          </cell>
          <cell r="BC105">
            <v>0</v>
          </cell>
          <cell r="BD105">
            <v>0</v>
          </cell>
          <cell r="BE105">
            <v>0</v>
          </cell>
          <cell r="BF105">
            <v>0</v>
          </cell>
          <cell r="BG105">
            <v>0</v>
          </cell>
          <cell r="BH105">
            <v>0</v>
          </cell>
          <cell r="BJ105">
            <v>0</v>
          </cell>
          <cell r="BL105">
            <v>0</v>
          </cell>
          <cell r="BM105">
            <v>0</v>
          </cell>
          <cell r="BN105">
            <v>0</v>
          </cell>
          <cell r="BO105">
            <v>0</v>
          </cell>
          <cell r="BQ105">
            <v>0</v>
          </cell>
          <cell r="BR105">
            <v>0</v>
          </cell>
          <cell r="BS105">
            <v>0</v>
          </cell>
          <cell r="BT105">
            <v>0</v>
          </cell>
          <cell r="CB105">
            <v>0</v>
          </cell>
          <cell r="CC105">
            <v>0</v>
          </cell>
          <cell r="CD105">
            <v>0</v>
          </cell>
          <cell r="CE105">
            <v>0</v>
          </cell>
          <cell r="CF105">
            <v>0</v>
          </cell>
          <cell r="CI105">
            <v>0</v>
          </cell>
          <cell r="CJ105">
            <v>0</v>
          </cell>
          <cell r="CK105">
            <v>0</v>
          </cell>
          <cell r="CV105">
            <v>2.8955995387210634E-3</v>
          </cell>
          <cell r="DG105">
            <v>125968422</v>
          </cell>
          <cell r="DR105">
            <v>44557895.530000061</v>
          </cell>
          <cell r="EC105">
            <v>2.8270729688117258</v>
          </cell>
          <cell r="EN105">
            <v>2.4095909012463064E-2</v>
          </cell>
        </row>
        <row r="106">
          <cell r="B106">
            <v>31605</v>
          </cell>
          <cell r="C106" t="str">
            <v>Carteret Community College</v>
          </cell>
          <cell r="D106">
            <v>3.9857591310894303E-4</v>
          </cell>
          <cell r="E106">
            <v>689629.26522555517</v>
          </cell>
          <cell r="F106">
            <v>537719.75358827005</v>
          </cell>
          <cell r="G106">
            <v>-34040</v>
          </cell>
          <cell r="H106">
            <v>-192431.06980029924</v>
          </cell>
          <cell r="I106">
            <v>-7963.1607468931952</v>
          </cell>
          <cell r="J106">
            <v>581950.61980148975</v>
          </cell>
          <cell r="K106">
            <v>0</v>
          </cell>
          <cell r="L106">
            <v>-30576.651652736375</v>
          </cell>
          <cell r="M106">
            <v>5487.1992437638282</v>
          </cell>
          <cell r="N106">
            <v>206.85292738527926</v>
          </cell>
          <cell r="O106">
            <v>-93.350464609245549</v>
          </cell>
          <cell r="P106">
            <v>0</v>
          </cell>
          <cell r="Q106">
            <v>0</v>
          </cell>
          <cell r="R106">
            <v>0</v>
          </cell>
          <cell r="S106">
            <v>1549889.4581219263</v>
          </cell>
          <cell r="T106">
            <v>56023.780000000028</v>
          </cell>
          <cell r="U106">
            <v>2909753.0990074486</v>
          </cell>
          <cell r="V106">
            <v>21948.796975055313</v>
          </cell>
          <cell r="W106">
            <v>0</v>
          </cell>
          <cell r="X106">
            <v>2987725.6759825037</v>
          </cell>
          <cell r="Y106">
            <v>226222</v>
          </cell>
          <cell r="Z106">
            <v>0</v>
          </cell>
          <cell r="AA106">
            <v>0</v>
          </cell>
          <cell r="AB106">
            <v>39815.803734465975</v>
          </cell>
          <cell r="AC106">
            <v>266037.80373446597</v>
          </cell>
          <cell r="AD106" t="str">
            <v>N/A</v>
          </cell>
          <cell r="AE106">
            <v>545436</v>
          </cell>
          <cell r="AF106">
            <v>545435</v>
          </cell>
          <cell r="AG106">
            <v>545435</v>
          </cell>
          <cell r="AH106">
            <v>545435</v>
          </cell>
          <cell r="AI106">
            <v>539947</v>
          </cell>
          <cell r="AJ106">
            <v>0</v>
          </cell>
          <cell r="AK106">
            <v>2721688</v>
          </cell>
          <cell r="AL106">
            <v>13486049</v>
          </cell>
          <cell r="AM106">
            <v>1549889.4581219263</v>
          </cell>
          <cell r="AN106">
            <v>-418219.78</v>
          </cell>
          <cell r="AO106">
            <v>2891886.0922480379</v>
          </cell>
          <cell r="AP106">
            <v>0</v>
          </cell>
          <cell r="AQ106">
            <v>-170198.21999999997</v>
          </cell>
          <cell r="AR106">
            <v>0</v>
          </cell>
          <cell r="AS106">
            <v>0</v>
          </cell>
          <cell r="AT106">
            <v>17339406.550369967</v>
          </cell>
          <cell r="AU106">
            <v>4.067638508859306E-4</v>
          </cell>
          <cell r="AV106">
            <v>0</v>
          </cell>
          <cell r="AW106">
            <v>0</v>
          </cell>
          <cell r="AY106">
            <v>0</v>
          </cell>
          <cell r="AZ106">
            <v>0</v>
          </cell>
          <cell r="BA106">
            <v>0</v>
          </cell>
          <cell r="BB106">
            <v>0</v>
          </cell>
          <cell r="BC106">
            <v>0</v>
          </cell>
          <cell r="BD106">
            <v>0</v>
          </cell>
          <cell r="BE106">
            <v>0</v>
          </cell>
          <cell r="BF106">
            <v>0</v>
          </cell>
          <cell r="BG106">
            <v>0</v>
          </cell>
          <cell r="BH106">
            <v>0</v>
          </cell>
          <cell r="BJ106">
            <v>0</v>
          </cell>
          <cell r="BL106">
            <v>0</v>
          </cell>
          <cell r="BM106">
            <v>0</v>
          </cell>
          <cell r="BN106">
            <v>0</v>
          </cell>
          <cell r="BO106">
            <v>0</v>
          </cell>
          <cell r="BQ106">
            <v>0</v>
          </cell>
          <cell r="BR106">
            <v>0</v>
          </cell>
          <cell r="BS106">
            <v>0</v>
          </cell>
          <cell r="BT106">
            <v>0</v>
          </cell>
          <cell r="CB106">
            <v>0</v>
          </cell>
          <cell r="CC106">
            <v>0</v>
          </cell>
          <cell r="CD106">
            <v>0</v>
          </cell>
          <cell r="CE106">
            <v>0</v>
          </cell>
          <cell r="CF106">
            <v>0</v>
          </cell>
          <cell r="CI106">
            <v>0</v>
          </cell>
          <cell r="CJ106">
            <v>0</v>
          </cell>
          <cell r="CK106">
            <v>0</v>
          </cell>
          <cell r="CV106">
            <v>3.9857591310894303E-4</v>
          </cell>
          <cell r="DG106">
            <v>17339407</v>
          </cell>
          <cell r="DR106">
            <v>7142382.8599999985</v>
          </cell>
          <cell r="EC106">
            <v>2.4276781768598727</v>
          </cell>
          <cell r="EN106">
            <v>2.4095909012463064E-2</v>
          </cell>
        </row>
        <row r="107">
          <cell r="B107">
            <v>31700</v>
          </cell>
          <cell r="C107" t="str">
            <v>Caswell County Schools</v>
          </cell>
          <cell r="D107">
            <v>8.4030413506430116E-4</v>
          </cell>
          <cell r="E107">
            <v>1453922.0865361099</v>
          </cell>
          <cell r="F107">
            <v>1133656.3941395937</v>
          </cell>
          <cell r="G107">
            <v>-145441</v>
          </cell>
          <cell r="H107">
            <v>-405695.9247907208</v>
          </cell>
          <cell r="I107">
            <v>-16788.462834097791</v>
          </cell>
          <cell r="J107">
            <v>1226906.8354081945</v>
          </cell>
          <cell r="K107">
            <v>0</v>
          </cell>
          <cell r="L107">
            <v>-64463.721903817612</v>
          </cell>
          <cell r="M107">
            <v>11568.476826636903</v>
          </cell>
          <cell r="N107">
            <v>436.101040015671</v>
          </cell>
          <cell r="O107">
            <v>-196.80763147340997</v>
          </cell>
          <cell r="P107">
            <v>0</v>
          </cell>
          <cell r="Q107">
            <v>0</v>
          </cell>
          <cell r="R107">
            <v>0</v>
          </cell>
          <cell r="S107">
            <v>3193903.9767904412</v>
          </cell>
          <cell r="T107">
            <v>59673.370000000112</v>
          </cell>
          <cell r="U107">
            <v>6134534.1770409727</v>
          </cell>
          <cell r="V107">
            <v>46273.907306547611</v>
          </cell>
          <cell r="W107">
            <v>0</v>
          </cell>
          <cell r="X107">
            <v>6240481.4543475201</v>
          </cell>
          <cell r="Y107">
            <v>786878</v>
          </cell>
          <cell r="Z107">
            <v>0</v>
          </cell>
          <cell r="AA107">
            <v>0</v>
          </cell>
          <cell r="AB107">
            <v>83942.314170488957</v>
          </cell>
          <cell r="AC107">
            <v>870820.31417048897</v>
          </cell>
          <cell r="AD107" t="str">
            <v>N/A</v>
          </cell>
          <cell r="AE107">
            <v>1076246</v>
          </cell>
          <cell r="AF107">
            <v>1076246</v>
          </cell>
          <cell r="AG107">
            <v>1076246</v>
          </cell>
          <cell r="AH107">
            <v>1076246</v>
          </cell>
          <cell r="AI107">
            <v>1064677</v>
          </cell>
          <cell r="AJ107">
            <v>0</v>
          </cell>
          <cell r="AK107">
            <v>5369661</v>
          </cell>
          <cell r="AL107">
            <v>28804112</v>
          </cell>
          <cell r="AM107">
            <v>3193903.9767904412</v>
          </cell>
          <cell r="AN107">
            <v>-811590.37000000011</v>
          </cell>
          <cell r="AO107">
            <v>6096865.7701770319</v>
          </cell>
          <cell r="AP107">
            <v>0</v>
          </cell>
          <cell r="AQ107">
            <v>-727204.62999999989</v>
          </cell>
          <cell r="AR107">
            <v>0</v>
          </cell>
          <cell r="AS107">
            <v>0</v>
          </cell>
          <cell r="AT107">
            <v>36556086.746967472</v>
          </cell>
          <cell r="AU107">
            <v>8.687845739421894E-4</v>
          </cell>
          <cell r="AV107">
            <v>0</v>
          </cell>
          <cell r="AW107">
            <v>0</v>
          </cell>
          <cell r="AY107">
            <v>0</v>
          </cell>
          <cell r="AZ107">
            <v>0</v>
          </cell>
          <cell r="BA107">
            <v>0</v>
          </cell>
          <cell r="BB107">
            <v>0</v>
          </cell>
          <cell r="BC107">
            <v>0</v>
          </cell>
          <cell r="BD107">
            <v>0</v>
          </cell>
          <cell r="BE107">
            <v>0</v>
          </cell>
          <cell r="BF107">
            <v>0</v>
          </cell>
          <cell r="BG107">
            <v>0</v>
          </cell>
          <cell r="BH107">
            <v>0</v>
          </cell>
          <cell r="BJ107">
            <v>0</v>
          </cell>
          <cell r="BL107">
            <v>0</v>
          </cell>
          <cell r="BM107">
            <v>0</v>
          </cell>
          <cell r="BN107">
            <v>0</v>
          </cell>
          <cell r="BO107">
            <v>0</v>
          </cell>
          <cell r="BQ107">
            <v>0</v>
          </cell>
          <cell r="BR107">
            <v>0</v>
          </cell>
          <cell r="BS107">
            <v>0</v>
          </cell>
          <cell r="BT107">
            <v>0</v>
          </cell>
          <cell r="CB107">
            <v>0</v>
          </cell>
          <cell r="CC107">
            <v>0</v>
          </cell>
          <cell r="CD107">
            <v>0</v>
          </cell>
          <cell r="CE107">
            <v>0</v>
          </cell>
          <cell r="CF107">
            <v>0</v>
          </cell>
          <cell r="CI107">
            <v>0</v>
          </cell>
          <cell r="CJ107">
            <v>0</v>
          </cell>
          <cell r="CK107">
            <v>0</v>
          </cell>
          <cell r="CV107">
            <v>8.4030413506430116E-4</v>
          </cell>
          <cell r="DG107">
            <v>36556086</v>
          </cell>
          <cell r="DR107">
            <v>13772995.999999993</v>
          </cell>
          <cell r="EC107">
            <v>2.6541854800509648</v>
          </cell>
          <cell r="EN107">
            <v>2.4095909012463064E-2</v>
          </cell>
        </row>
        <row r="108">
          <cell r="B108">
            <v>31800</v>
          </cell>
          <cell r="C108" t="str">
            <v>Catawba County Schools</v>
          </cell>
          <cell r="D108">
            <v>5.3273257682819267E-3</v>
          </cell>
          <cell r="E108">
            <v>9217515.7463497985</v>
          </cell>
          <cell r="F108">
            <v>7187108.4157110453</v>
          </cell>
          <cell r="G108">
            <v>-601939</v>
          </cell>
          <cell r="H108">
            <v>-2572014.4219678151</v>
          </cell>
          <cell r="I108">
            <v>-106434.8096526845</v>
          </cell>
          <cell r="J108">
            <v>7778293.7472408768</v>
          </cell>
          <cell r="K108">
            <v>0</v>
          </cell>
          <cell r="L108">
            <v>-408684.46612045856</v>
          </cell>
          <cell r="M108">
            <v>73341.355976546722</v>
          </cell>
          <cell r="N108">
            <v>2764.7755272229542</v>
          </cell>
          <cell r="O108">
            <v>-1247.71296818931</v>
          </cell>
          <cell r="P108">
            <v>0</v>
          </cell>
          <cell r="Q108">
            <v>0</v>
          </cell>
          <cell r="R108">
            <v>0</v>
          </cell>
          <cell r="S108">
            <v>20568703.630096346</v>
          </cell>
          <cell r="T108">
            <v>0</v>
          </cell>
          <cell r="U108">
            <v>38891468.736204386</v>
          </cell>
          <cell r="V108">
            <v>293365.42390618689</v>
          </cell>
          <cell r="W108">
            <v>0</v>
          </cell>
          <cell r="X108">
            <v>39184834.16011057</v>
          </cell>
          <cell r="Y108">
            <v>3009694.8499999996</v>
          </cell>
          <cell r="Z108">
            <v>0</v>
          </cell>
          <cell r="AA108">
            <v>0</v>
          </cell>
          <cell r="AB108">
            <v>532174.04826342256</v>
          </cell>
          <cell r="AC108">
            <v>3541868.8982634223</v>
          </cell>
          <cell r="AD108" t="str">
            <v>N/A</v>
          </cell>
          <cell r="AE108">
            <v>7143261</v>
          </cell>
          <cell r="AF108">
            <v>7143261</v>
          </cell>
          <cell r="AG108">
            <v>7143261</v>
          </cell>
          <cell r="AH108">
            <v>7143261</v>
          </cell>
          <cell r="AI108">
            <v>7069920</v>
          </cell>
          <cell r="AJ108">
            <v>0</v>
          </cell>
          <cell r="AK108">
            <v>35642964</v>
          </cell>
          <cell r="AL108">
            <v>180212050</v>
          </cell>
          <cell r="AM108">
            <v>20568703.630096346</v>
          </cell>
          <cell r="AN108">
            <v>-4666941.1500000004</v>
          </cell>
          <cell r="AO108">
            <v>38652660.111847155</v>
          </cell>
          <cell r="AP108">
            <v>0</v>
          </cell>
          <cell r="AQ108">
            <v>-3009694.8499999996</v>
          </cell>
          <cell r="AR108">
            <v>0</v>
          </cell>
          <cell r="AS108">
            <v>0</v>
          </cell>
          <cell r="AT108">
            <v>231756777.74194351</v>
          </cell>
          <cell r="AU108">
            <v>5.4355242125237579E-3</v>
          </cell>
          <cell r="AV108">
            <v>0</v>
          </cell>
          <cell r="AW108">
            <v>0</v>
          </cell>
          <cell r="AY108">
            <v>0</v>
          </cell>
          <cell r="AZ108">
            <v>0</v>
          </cell>
          <cell r="BA108">
            <v>0</v>
          </cell>
          <cell r="BB108">
            <v>0</v>
          </cell>
          <cell r="BC108">
            <v>0</v>
          </cell>
          <cell r="BD108">
            <v>0</v>
          </cell>
          <cell r="BE108">
            <v>0</v>
          </cell>
          <cell r="BF108">
            <v>0</v>
          </cell>
          <cell r="BG108">
            <v>0</v>
          </cell>
          <cell r="BH108">
            <v>0</v>
          </cell>
          <cell r="BJ108">
            <v>0</v>
          </cell>
          <cell r="BL108">
            <v>0</v>
          </cell>
          <cell r="BM108">
            <v>0</v>
          </cell>
          <cell r="BN108">
            <v>0</v>
          </cell>
          <cell r="BO108">
            <v>0</v>
          </cell>
          <cell r="BQ108">
            <v>0</v>
          </cell>
          <cell r="BR108">
            <v>0</v>
          </cell>
          <cell r="BS108">
            <v>0</v>
          </cell>
          <cell r="BT108">
            <v>0</v>
          </cell>
          <cell r="CB108">
            <v>0</v>
          </cell>
          <cell r="CC108">
            <v>0</v>
          </cell>
          <cell r="CD108">
            <v>0</v>
          </cell>
          <cell r="CE108">
            <v>0</v>
          </cell>
          <cell r="CF108">
            <v>0</v>
          </cell>
          <cell r="CI108">
            <v>0</v>
          </cell>
          <cell r="CJ108">
            <v>0</v>
          </cell>
          <cell r="CK108">
            <v>0</v>
          </cell>
          <cell r="CV108">
            <v>5.3273257682819267E-3</v>
          </cell>
          <cell r="DG108">
            <v>231756779</v>
          </cell>
          <cell r="DR108">
            <v>82414063.260000065</v>
          </cell>
          <cell r="EC108">
            <v>2.8121023261388438</v>
          </cell>
          <cell r="EN108">
            <v>2.4095909012463064E-2</v>
          </cell>
        </row>
        <row r="109">
          <cell r="B109">
            <v>31805</v>
          </cell>
          <cell r="C109" t="str">
            <v>Catawba Valley Community College</v>
          </cell>
          <cell r="D109">
            <v>9.9102628267439311E-4</v>
          </cell>
          <cell r="E109">
            <v>1714706.545634005</v>
          </cell>
          <cell r="F109">
            <v>1336996.017552916</v>
          </cell>
          <cell r="G109">
            <v>-204168</v>
          </cell>
          <cell r="H109">
            <v>-478464.05541099998</v>
          </cell>
          <cell r="I109">
            <v>-19799.745377927949</v>
          </cell>
          <cell r="J109">
            <v>1446972.4347951049</v>
          </cell>
          <cell r="K109">
            <v>0</v>
          </cell>
          <cell r="L109">
            <v>-76026.33382353597</v>
          </cell>
          <cell r="M109">
            <v>13643.470390431363</v>
          </cell>
          <cell r="N109">
            <v>514.32282018235651</v>
          </cell>
          <cell r="O109">
            <v>-232.1082656651696</v>
          </cell>
          <cell r="P109">
            <v>0</v>
          </cell>
          <cell r="Q109">
            <v>0</v>
          </cell>
          <cell r="R109">
            <v>0</v>
          </cell>
          <cell r="S109">
            <v>3734142.5483145108</v>
          </cell>
          <cell r="T109">
            <v>93127.410000000149</v>
          </cell>
          <cell r="U109">
            <v>7234862.1739755236</v>
          </cell>
          <cell r="V109">
            <v>54573.881561725451</v>
          </cell>
          <cell r="W109">
            <v>0</v>
          </cell>
          <cell r="X109">
            <v>7382563.4655372491</v>
          </cell>
          <cell r="Y109">
            <v>1113964</v>
          </cell>
          <cell r="Z109">
            <v>0</v>
          </cell>
          <cell r="AA109">
            <v>0</v>
          </cell>
          <cell r="AB109">
            <v>98998.726889639744</v>
          </cell>
          <cell r="AC109">
            <v>1212962.7268896396</v>
          </cell>
          <cell r="AD109" t="str">
            <v>N/A</v>
          </cell>
          <cell r="AE109">
            <v>1236648</v>
          </cell>
          <cell r="AF109">
            <v>1236649</v>
          </cell>
          <cell r="AG109">
            <v>1236649</v>
          </cell>
          <cell r="AH109">
            <v>1236649</v>
          </cell>
          <cell r="AI109">
            <v>1223006</v>
          </cell>
          <cell r="AJ109">
            <v>0</v>
          </cell>
          <cell r="AK109">
            <v>6169601</v>
          </cell>
          <cell r="AL109">
            <v>34193731</v>
          </cell>
          <cell r="AM109">
            <v>3734142.5483145108</v>
          </cell>
          <cell r="AN109">
            <v>-984462.41000000015</v>
          </cell>
          <cell r="AO109">
            <v>7190437.3286476098</v>
          </cell>
          <cell r="AP109">
            <v>0</v>
          </cell>
          <cell r="AQ109">
            <v>-1020836.5899999999</v>
          </cell>
          <cell r="AR109">
            <v>0</v>
          </cell>
          <cell r="AS109">
            <v>0</v>
          </cell>
          <cell r="AT109">
            <v>43113011.876962125</v>
          </cell>
          <cell r="AU109">
            <v>1.0313453086340505E-3</v>
          </cell>
          <cell r="AV109">
            <v>0</v>
          </cell>
          <cell r="AW109">
            <v>0</v>
          </cell>
          <cell r="AY109">
            <v>0</v>
          </cell>
          <cell r="AZ109">
            <v>0</v>
          </cell>
          <cell r="BA109">
            <v>0</v>
          </cell>
          <cell r="BB109">
            <v>0</v>
          </cell>
          <cell r="BC109">
            <v>0</v>
          </cell>
          <cell r="BD109">
            <v>0</v>
          </cell>
          <cell r="BE109">
            <v>0</v>
          </cell>
          <cell r="BF109">
            <v>0</v>
          </cell>
          <cell r="BG109">
            <v>0</v>
          </cell>
          <cell r="BH109">
            <v>0</v>
          </cell>
          <cell r="BJ109">
            <v>0</v>
          </cell>
          <cell r="BL109">
            <v>0</v>
          </cell>
          <cell r="BM109">
            <v>0</v>
          </cell>
          <cell r="BN109">
            <v>0</v>
          </cell>
          <cell r="BO109">
            <v>0</v>
          </cell>
          <cell r="BQ109">
            <v>0</v>
          </cell>
          <cell r="BR109">
            <v>0</v>
          </cell>
          <cell r="BS109">
            <v>0</v>
          </cell>
          <cell r="BT109">
            <v>0</v>
          </cell>
          <cell r="CB109">
            <v>0</v>
          </cell>
          <cell r="CC109">
            <v>0</v>
          </cell>
          <cell r="CD109">
            <v>0</v>
          </cell>
          <cell r="CE109">
            <v>0</v>
          </cell>
          <cell r="CF109">
            <v>0</v>
          </cell>
          <cell r="CI109">
            <v>0</v>
          </cell>
          <cell r="CJ109">
            <v>0</v>
          </cell>
          <cell r="CK109">
            <v>0</v>
          </cell>
          <cell r="CV109">
            <v>9.9102628267439311E-4</v>
          </cell>
          <cell r="DG109">
            <v>43113012</v>
          </cell>
          <cell r="DR109">
            <v>16926582.729999989</v>
          </cell>
          <cell r="EC109">
            <v>2.5470594205402279</v>
          </cell>
          <cell r="EN109">
            <v>2.4095909012463064E-2</v>
          </cell>
        </row>
        <row r="110">
          <cell r="B110">
            <v>31810</v>
          </cell>
          <cell r="C110" t="str">
            <v>Hickory City Schools</v>
          </cell>
          <cell r="D110">
            <v>1.3237118370651817E-3</v>
          </cell>
          <cell r="E110">
            <v>2290330.1266881009</v>
          </cell>
          <cell r="F110">
            <v>1785822.9246633195</v>
          </cell>
          <cell r="G110">
            <v>31680</v>
          </cell>
          <cell r="H110">
            <v>-639083.4883294832</v>
          </cell>
          <cell r="I110">
            <v>-26446.480568518891</v>
          </cell>
          <cell r="J110">
            <v>1932718.2067023073</v>
          </cell>
          <cell r="K110">
            <v>0</v>
          </cell>
          <cell r="L110">
            <v>-101548.22305953753</v>
          </cell>
          <cell r="M110">
            <v>18223.55629734194</v>
          </cell>
          <cell r="N110">
            <v>686.97996920008802</v>
          </cell>
          <cell r="O110">
            <v>-310.02654935903621</v>
          </cell>
          <cell r="P110">
            <v>0</v>
          </cell>
          <cell r="Q110">
            <v>0</v>
          </cell>
          <cell r="R110">
            <v>0</v>
          </cell>
          <cell r="S110">
            <v>5292073.5758133708</v>
          </cell>
          <cell r="T110">
            <v>159567</v>
          </cell>
          <cell r="U110">
            <v>9663591.0335115362</v>
          </cell>
          <cell r="V110">
            <v>72894.22518936776</v>
          </cell>
          <cell r="W110">
            <v>0</v>
          </cell>
          <cell r="X110">
            <v>9896052.2587009035</v>
          </cell>
          <cell r="Y110">
            <v>1165.6000000000931</v>
          </cell>
          <cell r="Z110">
            <v>0</v>
          </cell>
          <cell r="AA110">
            <v>0</v>
          </cell>
          <cell r="AB110">
            <v>132232.40284259446</v>
          </cell>
          <cell r="AC110">
            <v>133398.00284259455</v>
          </cell>
          <cell r="AD110" t="str">
            <v>N/A</v>
          </cell>
          <cell r="AE110">
            <v>1956175</v>
          </cell>
          <cell r="AF110">
            <v>1956176</v>
          </cell>
          <cell r="AG110">
            <v>1956176</v>
          </cell>
          <cell r="AH110">
            <v>1956176</v>
          </cell>
          <cell r="AI110">
            <v>1937953</v>
          </cell>
          <cell r="AJ110">
            <v>0</v>
          </cell>
          <cell r="AK110">
            <v>9762656</v>
          </cell>
          <cell r="AL110">
            <v>43695515</v>
          </cell>
          <cell r="AM110">
            <v>5292073.5758133708</v>
          </cell>
          <cell r="AN110">
            <v>-1164278.3999999999</v>
          </cell>
          <cell r="AO110">
            <v>9604252.8558583111</v>
          </cell>
          <cell r="AP110">
            <v>0</v>
          </cell>
          <cell r="AQ110">
            <v>158401.39999999991</v>
          </cell>
          <cell r="AR110">
            <v>0</v>
          </cell>
          <cell r="AS110">
            <v>0</v>
          </cell>
          <cell r="AT110">
            <v>57585964.431671679</v>
          </cell>
          <cell r="AU110">
            <v>1.3179364552008059E-3</v>
          </cell>
          <cell r="AV110">
            <v>0</v>
          </cell>
          <cell r="AW110">
            <v>0</v>
          </cell>
          <cell r="AY110">
            <v>0</v>
          </cell>
          <cell r="AZ110">
            <v>0</v>
          </cell>
          <cell r="BA110">
            <v>0</v>
          </cell>
          <cell r="BB110">
            <v>0</v>
          </cell>
          <cell r="BC110">
            <v>0</v>
          </cell>
          <cell r="BD110">
            <v>0</v>
          </cell>
          <cell r="BE110">
            <v>0</v>
          </cell>
          <cell r="BF110">
            <v>0</v>
          </cell>
          <cell r="BG110">
            <v>0</v>
          </cell>
          <cell r="BH110">
            <v>0</v>
          </cell>
          <cell r="BJ110">
            <v>0</v>
          </cell>
          <cell r="BL110">
            <v>0</v>
          </cell>
          <cell r="BM110">
            <v>0</v>
          </cell>
          <cell r="BN110">
            <v>0</v>
          </cell>
          <cell r="BO110">
            <v>0</v>
          </cell>
          <cell r="BQ110">
            <v>0</v>
          </cell>
          <cell r="BR110">
            <v>0</v>
          </cell>
          <cell r="BS110">
            <v>0</v>
          </cell>
          <cell r="BT110">
            <v>0</v>
          </cell>
          <cell r="CB110">
            <v>0</v>
          </cell>
          <cell r="CC110">
            <v>0</v>
          </cell>
          <cell r="CD110">
            <v>0</v>
          </cell>
          <cell r="CE110">
            <v>0</v>
          </cell>
          <cell r="CF110">
            <v>0</v>
          </cell>
          <cell r="CI110">
            <v>0</v>
          </cell>
          <cell r="CJ110">
            <v>0</v>
          </cell>
          <cell r="CK110">
            <v>0</v>
          </cell>
          <cell r="CV110">
            <v>1.3237118370651817E-3</v>
          </cell>
          <cell r="DG110">
            <v>57585964</v>
          </cell>
          <cell r="DR110">
            <v>20050932.22000001</v>
          </cell>
          <cell r="EC110">
            <v>2.8719843730038788</v>
          </cell>
          <cell r="EN110">
            <v>2.4095909012463064E-2</v>
          </cell>
        </row>
        <row r="111">
          <cell r="B111">
            <v>31820</v>
          </cell>
          <cell r="C111" t="str">
            <v>Newton-Conover City Schools</v>
          </cell>
          <cell r="D111">
            <v>1.1810036712035577E-3</v>
          </cell>
          <cell r="E111">
            <v>2043411.7246271656</v>
          </cell>
          <cell r="F111">
            <v>1593294.9839165041</v>
          </cell>
          <cell r="G111">
            <v>168497</v>
          </cell>
          <cell r="H111">
            <v>-570184.48032925627</v>
          </cell>
          <cell r="I111">
            <v>-23595.309618959294</v>
          </cell>
          <cell r="J111">
            <v>1724353.6195748209</v>
          </cell>
          <cell r="K111">
            <v>0</v>
          </cell>
          <cell r="L111">
            <v>-90600.401748621749</v>
          </cell>
          <cell r="M111">
            <v>16258.891313733688</v>
          </cell>
          <cell r="N111">
            <v>612.91728528122235</v>
          </cell>
          <cell r="O111">
            <v>-276.60286983258527</v>
          </cell>
          <cell r="P111">
            <v>0</v>
          </cell>
          <cell r="Q111">
            <v>0</v>
          </cell>
          <cell r="R111">
            <v>0</v>
          </cell>
          <cell r="S111">
            <v>4861772.3421508344</v>
          </cell>
          <cell r="T111">
            <v>903566</v>
          </cell>
          <cell r="U111">
            <v>8621768.097874105</v>
          </cell>
          <cell r="V111">
            <v>65035.565254934751</v>
          </cell>
          <cell r="W111">
            <v>0</v>
          </cell>
          <cell r="X111">
            <v>9590369.6631290391</v>
          </cell>
          <cell r="Y111">
            <v>61077.710000000196</v>
          </cell>
          <cell r="Z111">
            <v>0</v>
          </cell>
          <cell r="AA111">
            <v>0</v>
          </cell>
          <cell r="AB111">
            <v>117976.54809479647</v>
          </cell>
          <cell r="AC111">
            <v>179054.25809479668</v>
          </cell>
          <cell r="AD111" t="str">
            <v>N/A</v>
          </cell>
          <cell r="AE111">
            <v>1885514</v>
          </cell>
          <cell r="AF111">
            <v>1885515</v>
          </cell>
          <cell r="AG111">
            <v>1885515</v>
          </cell>
          <cell r="AH111">
            <v>1885515</v>
          </cell>
          <cell r="AI111">
            <v>1869256</v>
          </cell>
          <cell r="AJ111">
            <v>0</v>
          </cell>
          <cell r="AK111">
            <v>9411315</v>
          </cell>
          <cell r="AL111">
            <v>38071299</v>
          </cell>
          <cell r="AM111">
            <v>4861772.3421508344</v>
          </cell>
          <cell r="AN111">
            <v>-966713.2899999998</v>
          </cell>
          <cell r="AO111">
            <v>8568827.1150342431</v>
          </cell>
          <cell r="AP111">
            <v>0</v>
          </cell>
          <cell r="AQ111">
            <v>842488.2899999998</v>
          </cell>
          <cell r="AR111">
            <v>0</v>
          </cell>
          <cell r="AS111">
            <v>0</v>
          </cell>
          <cell r="AT111">
            <v>51377673.457185082</v>
          </cell>
          <cell r="AU111">
            <v>1.1482998345797451E-3</v>
          </cell>
          <cell r="AV111">
            <v>0</v>
          </cell>
          <cell r="AW111">
            <v>0</v>
          </cell>
          <cell r="AY111">
            <v>0</v>
          </cell>
          <cell r="AZ111">
            <v>0</v>
          </cell>
          <cell r="BA111">
            <v>0</v>
          </cell>
          <cell r="BB111">
            <v>0</v>
          </cell>
          <cell r="BC111">
            <v>0</v>
          </cell>
          <cell r="BD111">
            <v>0</v>
          </cell>
          <cell r="BE111">
            <v>0</v>
          </cell>
          <cell r="BF111">
            <v>0</v>
          </cell>
          <cell r="BG111">
            <v>0</v>
          </cell>
          <cell r="BH111">
            <v>0</v>
          </cell>
          <cell r="BJ111">
            <v>0</v>
          </cell>
          <cell r="BL111">
            <v>0</v>
          </cell>
          <cell r="BM111">
            <v>0</v>
          </cell>
          <cell r="BN111">
            <v>0</v>
          </cell>
          <cell r="BO111">
            <v>0</v>
          </cell>
          <cell r="BQ111">
            <v>0</v>
          </cell>
          <cell r="BR111">
            <v>0</v>
          </cell>
          <cell r="BS111">
            <v>0</v>
          </cell>
          <cell r="BT111">
            <v>0</v>
          </cell>
          <cell r="CB111">
            <v>0</v>
          </cell>
          <cell r="CC111">
            <v>0</v>
          </cell>
          <cell r="CD111">
            <v>0</v>
          </cell>
          <cell r="CE111">
            <v>0</v>
          </cell>
          <cell r="CF111">
            <v>0</v>
          </cell>
          <cell r="CI111">
            <v>0</v>
          </cell>
          <cell r="CJ111">
            <v>0</v>
          </cell>
          <cell r="CK111">
            <v>0</v>
          </cell>
          <cell r="CV111">
            <v>1.1810036712035577E-3</v>
          </cell>
          <cell r="DG111">
            <v>51377674</v>
          </cell>
          <cell r="DR111">
            <v>16854643.890000008</v>
          </cell>
          <cell r="EC111">
            <v>3.0482800072971448</v>
          </cell>
          <cell r="EN111">
            <v>2.4095909012463064E-2</v>
          </cell>
        </row>
        <row r="112">
          <cell r="B112">
            <v>31900</v>
          </cell>
          <cell r="C112" t="str">
            <v>Chatham County Schools</v>
          </cell>
          <cell r="D112">
            <v>3.1102419442671095E-3</v>
          </cell>
          <cell r="E112">
            <v>5381443.7755860025</v>
          </cell>
          <cell r="F112">
            <v>4196035.1262221988</v>
          </cell>
          <cell r="G112">
            <v>-242153</v>
          </cell>
          <cell r="H112">
            <v>-1501614.0338352362</v>
          </cell>
          <cell r="I112">
            <v>-62139.621962451456</v>
          </cell>
          <cell r="J112">
            <v>4541185.6754728286</v>
          </cell>
          <cell r="K112">
            <v>0</v>
          </cell>
          <cell r="L112">
            <v>-238601.4341503646</v>
          </cell>
          <cell r="M112">
            <v>42818.737116811724</v>
          </cell>
          <cell r="N112">
            <v>1614.1533642357444</v>
          </cell>
          <cell r="O112">
            <v>-728.44976576679971</v>
          </cell>
          <cell r="P112">
            <v>0</v>
          </cell>
          <cell r="Q112">
            <v>0</v>
          </cell>
          <cell r="R112">
            <v>0</v>
          </cell>
          <cell r="S112">
            <v>12117860.928048261</v>
          </cell>
          <cell r="T112">
            <v>0</v>
          </cell>
          <cell r="U112">
            <v>22705928.377364144</v>
          </cell>
          <cell r="V112">
            <v>171274.9484672469</v>
          </cell>
          <cell r="W112">
            <v>0</v>
          </cell>
          <cell r="X112">
            <v>22877203.325831391</v>
          </cell>
          <cell r="Y112">
            <v>1210768.4999999995</v>
          </cell>
          <cell r="Z112">
            <v>0</v>
          </cell>
          <cell r="AA112">
            <v>0</v>
          </cell>
          <cell r="AB112">
            <v>310698.10981225729</v>
          </cell>
          <cell r="AC112">
            <v>1521466.6098122569</v>
          </cell>
          <cell r="AD112" t="str">
            <v>N/A</v>
          </cell>
          <cell r="AE112">
            <v>4279712</v>
          </cell>
          <cell r="AF112">
            <v>4279711</v>
          </cell>
          <cell r="AG112">
            <v>4279711</v>
          </cell>
          <cell r="AH112">
            <v>4279711</v>
          </cell>
          <cell r="AI112">
            <v>4236892</v>
          </cell>
          <cell r="AJ112">
            <v>0</v>
          </cell>
          <cell r="AK112">
            <v>21355737</v>
          </cell>
          <cell r="AL112">
            <v>104488969</v>
          </cell>
          <cell r="AM112">
            <v>12117860.928048261</v>
          </cell>
          <cell r="AN112">
            <v>-2656470.5000000005</v>
          </cell>
          <cell r="AO112">
            <v>22566505.216019135</v>
          </cell>
          <cell r="AP112">
            <v>0</v>
          </cell>
          <cell r="AQ112">
            <v>-1210768.4999999995</v>
          </cell>
          <cell r="AR112">
            <v>0</v>
          </cell>
          <cell r="AS112">
            <v>0</v>
          </cell>
          <cell r="AT112">
            <v>135306096.14406738</v>
          </cell>
          <cell r="AU112">
            <v>3.1515779398981767E-3</v>
          </cell>
          <cell r="AV112">
            <v>0</v>
          </cell>
          <cell r="AW112">
            <v>0</v>
          </cell>
          <cell r="AY112">
            <v>0</v>
          </cell>
          <cell r="AZ112">
            <v>0</v>
          </cell>
          <cell r="BA112">
            <v>0</v>
          </cell>
          <cell r="BB112">
            <v>0</v>
          </cell>
          <cell r="BC112">
            <v>0</v>
          </cell>
          <cell r="BD112">
            <v>0</v>
          </cell>
          <cell r="BE112">
            <v>0</v>
          </cell>
          <cell r="BF112">
            <v>0</v>
          </cell>
          <cell r="BG112">
            <v>0</v>
          </cell>
          <cell r="BH112">
            <v>0</v>
          </cell>
          <cell r="BJ112">
            <v>0</v>
          </cell>
          <cell r="BL112">
            <v>0</v>
          </cell>
          <cell r="BM112">
            <v>0</v>
          </cell>
          <cell r="BN112">
            <v>0</v>
          </cell>
          <cell r="BO112">
            <v>0</v>
          </cell>
          <cell r="BQ112">
            <v>0</v>
          </cell>
          <cell r="BR112">
            <v>0</v>
          </cell>
          <cell r="BS112">
            <v>0</v>
          </cell>
          <cell r="BT112">
            <v>0</v>
          </cell>
          <cell r="CB112">
            <v>0</v>
          </cell>
          <cell r="CC112">
            <v>0</v>
          </cell>
          <cell r="CD112">
            <v>0</v>
          </cell>
          <cell r="CE112">
            <v>0</v>
          </cell>
          <cell r="CF112">
            <v>0</v>
          </cell>
          <cell r="CI112">
            <v>0</v>
          </cell>
          <cell r="CJ112">
            <v>0</v>
          </cell>
          <cell r="CK112">
            <v>0</v>
          </cell>
          <cell r="CV112">
            <v>3.1102419442671095E-3</v>
          </cell>
          <cell r="DG112">
            <v>135306096</v>
          </cell>
          <cell r="DR112">
            <v>45846473.449999966</v>
          </cell>
          <cell r="EC112">
            <v>2.951286889002803</v>
          </cell>
          <cell r="EN112">
            <v>2.4095909012463064E-2</v>
          </cell>
        </row>
        <row r="113">
          <cell r="B113">
            <v>32000</v>
          </cell>
          <cell r="C113" t="str">
            <v>Cherokee County Schools</v>
          </cell>
          <cell r="D113">
            <v>1.2502836665452377E-3</v>
          </cell>
          <cell r="E113">
            <v>2163282.2705155057</v>
          </cell>
          <cell r="F113">
            <v>1686760.7975758011</v>
          </cell>
          <cell r="G113">
            <v>280865</v>
          </cell>
          <cell r="H113">
            <v>-603632.62202796258</v>
          </cell>
          <cell r="I113">
            <v>-24979.456832338485</v>
          </cell>
          <cell r="J113">
            <v>1825507.5902562225</v>
          </cell>
          <cell r="K113">
            <v>0</v>
          </cell>
          <cell r="L113">
            <v>-95915.199292563484</v>
          </cell>
          <cell r="M113">
            <v>17212.669817511261</v>
          </cell>
          <cell r="N113">
            <v>648.87221726364749</v>
          </cell>
          <cell r="O113">
            <v>-292.82893754156009</v>
          </cell>
          <cell r="P113">
            <v>0</v>
          </cell>
          <cell r="Q113">
            <v>0</v>
          </cell>
          <cell r="R113">
            <v>0</v>
          </cell>
          <cell r="S113">
            <v>5249457.0932918983</v>
          </cell>
          <cell r="T113">
            <v>1414852</v>
          </cell>
          <cell r="U113">
            <v>9127537.9512811136</v>
          </cell>
          <cell r="V113">
            <v>68850.679270045046</v>
          </cell>
          <cell r="W113">
            <v>0</v>
          </cell>
          <cell r="X113">
            <v>10611240.630551159</v>
          </cell>
          <cell r="Y113">
            <v>10528.949999999953</v>
          </cell>
          <cell r="Z113">
            <v>0</v>
          </cell>
          <cell r="AA113">
            <v>0</v>
          </cell>
          <cell r="AB113">
            <v>124897.28416169241</v>
          </cell>
          <cell r="AC113">
            <v>135426.23416169238</v>
          </cell>
          <cell r="AD113" t="str">
            <v>N/A</v>
          </cell>
          <cell r="AE113">
            <v>2098605</v>
          </cell>
          <cell r="AF113">
            <v>2098606</v>
          </cell>
          <cell r="AG113">
            <v>2098606</v>
          </cell>
          <cell r="AH113">
            <v>2098606</v>
          </cell>
          <cell r="AI113">
            <v>2081393</v>
          </cell>
          <cell r="AJ113">
            <v>0</v>
          </cell>
          <cell r="AK113">
            <v>10475816</v>
          </cell>
          <cell r="AL113">
            <v>39754698</v>
          </cell>
          <cell r="AM113">
            <v>5249457.0932918983</v>
          </cell>
          <cell r="AN113">
            <v>-1088380.05</v>
          </cell>
          <cell r="AO113">
            <v>9071491.3463894669</v>
          </cell>
          <cell r="AP113">
            <v>0</v>
          </cell>
          <cell r="AQ113">
            <v>1404323.05</v>
          </cell>
          <cell r="AR113">
            <v>0</v>
          </cell>
          <cell r="AS113">
            <v>0</v>
          </cell>
          <cell r="AT113">
            <v>54391589.439681366</v>
          </cell>
          <cell r="AU113">
            <v>1.199074213095507E-3</v>
          </cell>
          <cell r="AV113">
            <v>0</v>
          </cell>
          <cell r="AW113">
            <v>0</v>
          </cell>
          <cell r="AY113">
            <v>0</v>
          </cell>
          <cell r="AZ113">
            <v>0</v>
          </cell>
          <cell r="BA113">
            <v>0</v>
          </cell>
          <cell r="BB113">
            <v>0</v>
          </cell>
          <cell r="BC113">
            <v>0</v>
          </cell>
          <cell r="BD113">
            <v>0</v>
          </cell>
          <cell r="BE113">
            <v>0</v>
          </cell>
          <cell r="BF113">
            <v>0</v>
          </cell>
          <cell r="BG113">
            <v>0</v>
          </cell>
          <cell r="BH113">
            <v>0</v>
          </cell>
          <cell r="BJ113">
            <v>0</v>
          </cell>
          <cell r="BL113">
            <v>0</v>
          </cell>
          <cell r="BM113">
            <v>0</v>
          </cell>
          <cell r="BN113">
            <v>0</v>
          </cell>
          <cell r="BO113">
            <v>0</v>
          </cell>
          <cell r="BQ113">
            <v>0</v>
          </cell>
          <cell r="BR113">
            <v>0</v>
          </cell>
          <cell r="BS113">
            <v>0</v>
          </cell>
          <cell r="BT113">
            <v>0</v>
          </cell>
          <cell r="CB113">
            <v>0</v>
          </cell>
          <cell r="CC113">
            <v>0</v>
          </cell>
          <cell r="CD113">
            <v>0</v>
          </cell>
          <cell r="CE113">
            <v>0</v>
          </cell>
          <cell r="CF113">
            <v>0</v>
          </cell>
          <cell r="CI113">
            <v>0</v>
          </cell>
          <cell r="CJ113">
            <v>0</v>
          </cell>
          <cell r="CK113">
            <v>0</v>
          </cell>
          <cell r="CV113">
            <v>1.2502836665452377E-3</v>
          </cell>
          <cell r="DG113">
            <v>54391589</v>
          </cell>
          <cell r="DR113">
            <v>18666686.109999992</v>
          </cell>
          <cell r="EC113">
            <v>2.9138320899316832</v>
          </cell>
          <cell r="EN113">
            <v>2.4095909012463064E-2</v>
          </cell>
        </row>
        <row r="114">
          <cell r="B114">
            <v>32005</v>
          </cell>
          <cell r="C114" t="str">
            <v>Tri-County Community College</v>
          </cell>
          <cell r="D114">
            <v>2.8196215099069024E-4</v>
          </cell>
          <cell r="E114">
            <v>487860.26604667847</v>
          </cell>
          <cell r="F114">
            <v>380395.83769451483</v>
          </cell>
          <cell r="G114">
            <v>90512</v>
          </cell>
          <cell r="H114">
            <v>-136130.34951136541</v>
          </cell>
          <cell r="I114">
            <v>-5633.3307132509153</v>
          </cell>
          <cell r="J114">
            <v>411685.81224511453</v>
          </cell>
          <cell r="K114">
            <v>0</v>
          </cell>
          <cell r="L114">
            <v>-21630.656009416412</v>
          </cell>
          <cell r="M114">
            <v>3881.7762207904557</v>
          </cell>
          <cell r="N114">
            <v>146.33271712114842</v>
          </cell>
          <cell r="O114">
            <v>-66.038355383529563</v>
          </cell>
          <cell r="P114">
            <v>0</v>
          </cell>
          <cell r="Q114">
            <v>0</v>
          </cell>
          <cell r="R114">
            <v>0</v>
          </cell>
          <cell r="S114">
            <v>1211021.6503348032</v>
          </cell>
          <cell r="T114">
            <v>452557.93000000005</v>
          </cell>
          <cell r="U114">
            <v>2058429.0612255728</v>
          </cell>
          <cell r="V114">
            <v>15527.104883161823</v>
          </cell>
          <cell r="W114">
            <v>0</v>
          </cell>
          <cell r="X114">
            <v>2526514.0961087346</v>
          </cell>
          <cell r="Y114">
            <v>0</v>
          </cell>
          <cell r="Z114">
            <v>0</v>
          </cell>
          <cell r="AA114">
            <v>0</v>
          </cell>
          <cell r="AB114">
            <v>28166.653566254572</v>
          </cell>
          <cell r="AC114">
            <v>28166.653566254572</v>
          </cell>
          <cell r="AD114" t="str">
            <v>N/A</v>
          </cell>
          <cell r="AE114">
            <v>500445</v>
          </cell>
          <cell r="AF114">
            <v>500446</v>
          </cell>
          <cell r="AG114">
            <v>500446</v>
          </cell>
          <cell r="AH114">
            <v>500446</v>
          </cell>
          <cell r="AI114">
            <v>496564</v>
          </cell>
          <cell r="AJ114">
            <v>0</v>
          </cell>
          <cell r="AK114">
            <v>2498347</v>
          </cell>
          <cell r="AL114">
            <v>8830263</v>
          </cell>
          <cell r="AM114">
            <v>1211021.6503348032</v>
          </cell>
          <cell r="AN114">
            <v>-273319.93000000005</v>
          </cell>
          <cell r="AO114">
            <v>2045789.5125424801</v>
          </cell>
          <cell r="AP114">
            <v>0</v>
          </cell>
          <cell r="AQ114">
            <v>452557.93000000005</v>
          </cell>
          <cell r="AR114">
            <v>0</v>
          </cell>
          <cell r="AS114">
            <v>0</v>
          </cell>
          <cell r="AT114">
            <v>12266312.162877284</v>
          </cell>
          <cell r="AU114">
            <v>2.6633683280864024E-4</v>
          </cell>
          <cell r="AV114">
            <v>0</v>
          </cell>
          <cell r="AW114">
            <v>0</v>
          </cell>
          <cell r="AY114">
            <v>0</v>
          </cell>
          <cell r="AZ114">
            <v>0</v>
          </cell>
          <cell r="BA114">
            <v>0</v>
          </cell>
          <cell r="BB114">
            <v>0</v>
          </cell>
          <cell r="BC114">
            <v>0</v>
          </cell>
          <cell r="BD114">
            <v>0</v>
          </cell>
          <cell r="BE114">
            <v>0</v>
          </cell>
          <cell r="BF114">
            <v>0</v>
          </cell>
          <cell r="BG114">
            <v>0</v>
          </cell>
          <cell r="BH114">
            <v>0</v>
          </cell>
          <cell r="BJ114">
            <v>0</v>
          </cell>
          <cell r="BL114">
            <v>0</v>
          </cell>
          <cell r="BM114">
            <v>0</v>
          </cell>
          <cell r="BN114">
            <v>0</v>
          </cell>
          <cell r="BO114">
            <v>0</v>
          </cell>
          <cell r="BQ114">
            <v>0</v>
          </cell>
          <cell r="BR114">
            <v>0</v>
          </cell>
          <cell r="BS114">
            <v>0</v>
          </cell>
          <cell r="BT114">
            <v>0</v>
          </cell>
          <cell r="CB114">
            <v>0</v>
          </cell>
          <cell r="CC114">
            <v>0</v>
          </cell>
          <cell r="CD114">
            <v>0</v>
          </cell>
          <cell r="CE114">
            <v>0</v>
          </cell>
          <cell r="CF114">
            <v>0</v>
          </cell>
          <cell r="CI114">
            <v>0</v>
          </cell>
          <cell r="CJ114">
            <v>0</v>
          </cell>
          <cell r="CK114">
            <v>0</v>
          </cell>
          <cell r="CV114">
            <v>2.8196215099069024E-4</v>
          </cell>
          <cell r="DG114">
            <v>12266312</v>
          </cell>
          <cell r="DR114">
            <v>4742534.0500000007</v>
          </cell>
          <cell r="EC114">
            <v>2.586446796307134</v>
          </cell>
          <cell r="EN114">
            <v>2.4095909012463064E-2</v>
          </cell>
        </row>
        <row r="115">
          <cell r="B115">
            <v>32100</v>
          </cell>
          <cell r="C115" t="str">
            <v>Edenton-Chowan County Schools</v>
          </cell>
          <cell r="D115">
            <v>7.7965061302360617E-4</v>
          </cell>
          <cell r="E115">
            <v>1348977.3508846269</v>
          </cell>
          <cell r="F115">
            <v>1051828.5770204277</v>
          </cell>
          <cell r="G115">
            <v>-215686</v>
          </cell>
          <cell r="H115">
            <v>-376412.61451136443</v>
          </cell>
          <cell r="I115">
            <v>-15576.664203046881</v>
          </cell>
          <cell r="J115">
            <v>1138348.1604260514</v>
          </cell>
          <cell r="K115">
            <v>0</v>
          </cell>
          <cell r="L115">
            <v>-59810.702105195247</v>
          </cell>
          <cell r="M115">
            <v>10733.459081391607</v>
          </cell>
          <cell r="N115">
            <v>404.62307514699114</v>
          </cell>
          <cell r="O115">
            <v>-182.60197007625879</v>
          </cell>
          <cell r="P115">
            <v>0</v>
          </cell>
          <cell r="Q115">
            <v>0</v>
          </cell>
          <cell r="R115">
            <v>0</v>
          </cell>
          <cell r="S115">
            <v>2882623.5876979628</v>
          </cell>
          <cell r="T115">
            <v>12292.670000000042</v>
          </cell>
          <cell r="U115">
            <v>5691740.8021302568</v>
          </cell>
          <cell r="V115">
            <v>42933.83632556643</v>
          </cell>
          <cell r="W115">
            <v>0</v>
          </cell>
          <cell r="X115">
            <v>5746967.308455823</v>
          </cell>
          <cell r="Y115">
            <v>1090723</v>
          </cell>
          <cell r="Z115">
            <v>0</v>
          </cell>
          <cell r="AA115">
            <v>0</v>
          </cell>
          <cell r="AB115">
            <v>77883.321015234396</v>
          </cell>
          <cell r="AC115">
            <v>1168606.3210152343</v>
          </cell>
          <cell r="AD115" t="str">
            <v>N/A</v>
          </cell>
          <cell r="AE115">
            <v>917819</v>
          </cell>
          <cell r="AF115">
            <v>917818</v>
          </cell>
          <cell r="AG115">
            <v>917818</v>
          </cell>
          <cell r="AH115">
            <v>917818</v>
          </cell>
          <cell r="AI115">
            <v>907084</v>
          </cell>
          <cell r="AJ115">
            <v>0</v>
          </cell>
          <cell r="AK115">
            <v>4578357</v>
          </cell>
          <cell r="AL115">
            <v>27157789</v>
          </cell>
          <cell r="AM115">
            <v>2882623.5876979628</v>
          </cell>
          <cell r="AN115">
            <v>-701321.67</v>
          </cell>
          <cell r="AO115">
            <v>5656791.3174405899</v>
          </cell>
          <cell r="AP115">
            <v>0</v>
          </cell>
          <cell r="AQ115">
            <v>-1078430.33</v>
          </cell>
          <cell r="AR115">
            <v>0</v>
          </cell>
          <cell r="AS115">
            <v>0</v>
          </cell>
          <cell r="AT115">
            <v>33917451.905138552</v>
          </cell>
          <cell r="AU115">
            <v>8.1912845509370526E-4</v>
          </cell>
          <cell r="AV115">
            <v>0</v>
          </cell>
          <cell r="AW115">
            <v>0</v>
          </cell>
          <cell r="AY115">
            <v>0</v>
          </cell>
          <cell r="AZ115">
            <v>0</v>
          </cell>
          <cell r="BA115">
            <v>0</v>
          </cell>
          <cell r="BB115">
            <v>0</v>
          </cell>
          <cell r="BC115">
            <v>0</v>
          </cell>
          <cell r="BD115">
            <v>0</v>
          </cell>
          <cell r="BE115">
            <v>0</v>
          </cell>
          <cell r="BF115">
            <v>0</v>
          </cell>
          <cell r="BG115">
            <v>0</v>
          </cell>
          <cell r="BH115">
            <v>0</v>
          </cell>
          <cell r="BJ115">
            <v>0</v>
          </cell>
          <cell r="BL115">
            <v>0</v>
          </cell>
          <cell r="BM115">
            <v>0</v>
          </cell>
          <cell r="BN115">
            <v>0</v>
          </cell>
          <cell r="BO115">
            <v>0</v>
          </cell>
          <cell r="BQ115">
            <v>0</v>
          </cell>
          <cell r="BR115">
            <v>0</v>
          </cell>
          <cell r="BS115">
            <v>0</v>
          </cell>
          <cell r="BT115">
            <v>0</v>
          </cell>
          <cell r="CB115">
            <v>0</v>
          </cell>
          <cell r="CC115">
            <v>0</v>
          </cell>
          <cell r="CD115">
            <v>0</v>
          </cell>
          <cell r="CE115">
            <v>0</v>
          </cell>
          <cell r="CF115">
            <v>0</v>
          </cell>
          <cell r="CI115">
            <v>0</v>
          </cell>
          <cell r="CJ115">
            <v>0</v>
          </cell>
          <cell r="CK115">
            <v>0</v>
          </cell>
          <cell r="CV115">
            <v>7.7965061302360617E-4</v>
          </cell>
          <cell r="DG115">
            <v>33917452</v>
          </cell>
          <cell r="DR115">
            <v>12404863.179999989</v>
          </cell>
          <cell r="EC115">
            <v>2.7342060535326302</v>
          </cell>
          <cell r="EN115">
            <v>2.4095909012463064E-2</v>
          </cell>
        </row>
        <row r="116">
          <cell r="B116">
            <v>32200</v>
          </cell>
          <cell r="C116" t="str">
            <v>Clay County Schools</v>
          </cell>
          <cell r="D116">
            <v>4.7996602982330541E-4</v>
          </cell>
          <cell r="E116">
            <v>830453.14479352627</v>
          </cell>
          <cell r="F116">
            <v>647523.36204718135</v>
          </cell>
          <cell r="G116">
            <v>109985</v>
          </cell>
          <cell r="H116">
            <v>-231725.93613667783</v>
          </cell>
          <cell r="I116">
            <v>-9589.2564573675863</v>
          </cell>
          <cell r="J116">
            <v>700786.27270932728</v>
          </cell>
          <cell r="K116">
            <v>0</v>
          </cell>
          <cell r="L116">
            <v>-36820.474133976968</v>
          </cell>
          <cell r="M116">
            <v>6607.6979297013013</v>
          </cell>
          <cell r="N116">
            <v>249.09277015769905</v>
          </cell>
          <cell r="O116">
            <v>-112.41284384491637</v>
          </cell>
          <cell r="P116">
            <v>0</v>
          </cell>
          <cell r="Q116">
            <v>0</v>
          </cell>
          <cell r="R116">
            <v>0</v>
          </cell>
          <cell r="S116">
            <v>2017356.4906780266</v>
          </cell>
          <cell r="T116">
            <v>549922.92999999993</v>
          </cell>
          <cell r="U116">
            <v>3503931.3635466364</v>
          </cell>
          <cell r="V116">
            <v>26430.791718805205</v>
          </cell>
          <cell r="W116">
            <v>0</v>
          </cell>
          <cell r="X116">
            <v>4080285.0852654418</v>
          </cell>
          <cell r="Y116">
            <v>0</v>
          </cell>
          <cell r="Z116">
            <v>0</v>
          </cell>
          <cell r="AA116">
            <v>0</v>
          </cell>
          <cell r="AB116">
            <v>47946.282286837937</v>
          </cell>
          <cell r="AC116">
            <v>47946.282286837937</v>
          </cell>
          <cell r="AD116" t="str">
            <v>N/A</v>
          </cell>
          <cell r="AE116">
            <v>807790</v>
          </cell>
          <cell r="AF116">
            <v>807790</v>
          </cell>
          <cell r="AG116">
            <v>807790</v>
          </cell>
          <cell r="AH116">
            <v>807790</v>
          </cell>
          <cell r="AI116">
            <v>801182</v>
          </cell>
          <cell r="AJ116">
            <v>0</v>
          </cell>
          <cell r="AK116">
            <v>4032342</v>
          </cell>
          <cell r="AL116">
            <v>15253619</v>
          </cell>
          <cell r="AM116">
            <v>2017356.4906780266</v>
          </cell>
          <cell r="AN116">
            <v>-423160.93</v>
          </cell>
          <cell r="AO116">
            <v>3482415.8729786039</v>
          </cell>
          <cell r="AP116">
            <v>0</v>
          </cell>
          <cell r="AQ116">
            <v>549922.92999999993</v>
          </cell>
          <cell r="AR116">
            <v>0</v>
          </cell>
          <cell r="AS116">
            <v>0</v>
          </cell>
          <cell r="AT116">
            <v>20880153.363656633</v>
          </cell>
          <cell r="AU116">
            <v>4.6007697330434149E-4</v>
          </cell>
          <cell r="AV116">
            <v>0</v>
          </cell>
          <cell r="AW116">
            <v>0</v>
          </cell>
          <cell r="AY116">
            <v>0</v>
          </cell>
          <cell r="AZ116">
            <v>0</v>
          </cell>
          <cell r="BA116">
            <v>0</v>
          </cell>
          <cell r="BB116">
            <v>0</v>
          </cell>
          <cell r="BC116">
            <v>0</v>
          </cell>
          <cell r="BD116">
            <v>0</v>
          </cell>
          <cell r="BE116">
            <v>0</v>
          </cell>
          <cell r="BF116">
            <v>0</v>
          </cell>
          <cell r="BG116">
            <v>0</v>
          </cell>
          <cell r="BH116">
            <v>0</v>
          </cell>
          <cell r="BJ116">
            <v>0</v>
          </cell>
          <cell r="BL116">
            <v>0</v>
          </cell>
          <cell r="BM116">
            <v>0</v>
          </cell>
          <cell r="BN116">
            <v>0</v>
          </cell>
          <cell r="BO116">
            <v>0</v>
          </cell>
          <cell r="BQ116">
            <v>0</v>
          </cell>
          <cell r="BR116">
            <v>0</v>
          </cell>
          <cell r="BS116">
            <v>0</v>
          </cell>
          <cell r="BT116">
            <v>0</v>
          </cell>
          <cell r="CB116">
            <v>0</v>
          </cell>
          <cell r="CC116">
            <v>0</v>
          </cell>
          <cell r="CD116">
            <v>0</v>
          </cell>
          <cell r="CE116">
            <v>0</v>
          </cell>
          <cell r="CF116">
            <v>0</v>
          </cell>
          <cell r="CI116">
            <v>0</v>
          </cell>
          <cell r="CJ116">
            <v>0</v>
          </cell>
          <cell r="CK116">
            <v>0</v>
          </cell>
          <cell r="CV116">
            <v>4.7996602982330541E-4</v>
          </cell>
          <cell r="DG116">
            <v>20880154</v>
          </cell>
          <cell r="DR116">
            <v>7296762.5800000038</v>
          </cell>
          <cell r="EC116">
            <v>2.8615641212215497</v>
          </cell>
          <cell r="EN116">
            <v>2.4095909012463064E-2</v>
          </cell>
        </row>
        <row r="117">
          <cell r="B117">
            <v>32300</v>
          </cell>
          <cell r="C117" t="str">
            <v>Cleveland County Schools</v>
          </cell>
          <cell r="D117">
            <v>5.4555043298767552E-3</v>
          </cell>
          <cell r="E117">
            <v>9439294.5451758802</v>
          </cell>
          <cell r="F117">
            <v>7360034.4312809603</v>
          </cell>
          <cell r="G117">
            <v>-193350</v>
          </cell>
          <cell r="H117">
            <v>-2633898.5873724981</v>
          </cell>
          <cell r="I117">
            <v>-108995.69318004954</v>
          </cell>
          <cell r="J117">
            <v>7965444.0263019828</v>
          </cell>
          <cell r="K117">
            <v>0</v>
          </cell>
          <cell r="L117">
            <v>-418517.65246798034</v>
          </cell>
          <cell r="M117">
            <v>75105.991728777022</v>
          </cell>
          <cell r="N117">
            <v>2831.2976371194386</v>
          </cell>
          <cell r="O117">
            <v>-1277.7336691004348</v>
          </cell>
          <cell r="P117">
            <v>0</v>
          </cell>
          <cell r="Q117">
            <v>0</v>
          </cell>
          <cell r="R117">
            <v>0</v>
          </cell>
          <cell r="S117">
            <v>21486670.625435088</v>
          </cell>
          <cell r="T117">
            <v>0</v>
          </cell>
          <cell r="U117">
            <v>39827220.131509915</v>
          </cell>
          <cell r="V117">
            <v>300423.96691510809</v>
          </cell>
          <cell r="W117">
            <v>0</v>
          </cell>
          <cell r="X117">
            <v>40127644.098425023</v>
          </cell>
          <cell r="Y117">
            <v>966750.41999999993</v>
          </cell>
          <cell r="Z117">
            <v>0</v>
          </cell>
          <cell r="AA117">
            <v>0</v>
          </cell>
          <cell r="AB117">
            <v>544978.46590024768</v>
          </cell>
          <cell r="AC117">
            <v>1511728.8859002476</v>
          </cell>
          <cell r="AD117" t="str">
            <v>N/A</v>
          </cell>
          <cell r="AE117">
            <v>7738204</v>
          </cell>
          <cell r="AF117">
            <v>7738203</v>
          </cell>
          <cell r="AG117">
            <v>7738203</v>
          </cell>
          <cell r="AH117">
            <v>7738203</v>
          </cell>
          <cell r="AI117">
            <v>7663097</v>
          </cell>
          <cell r="AJ117">
            <v>0</v>
          </cell>
          <cell r="AK117">
            <v>38615910</v>
          </cell>
          <cell r="AL117">
            <v>181830555</v>
          </cell>
          <cell r="AM117">
            <v>21486670.625435088</v>
          </cell>
          <cell r="AN117">
            <v>-4600158.58</v>
          </cell>
          <cell r="AO117">
            <v>39582665.632524781</v>
          </cell>
          <cell r="AP117">
            <v>0</v>
          </cell>
          <cell r="AQ117">
            <v>-966750.41999999993</v>
          </cell>
          <cell r="AR117">
            <v>0</v>
          </cell>
          <cell r="AS117">
            <v>0</v>
          </cell>
          <cell r="AT117">
            <v>237332982.25795987</v>
          </cell>
          <cell r="AU117">
            <v>5.4843412859807497E-3</v>
          </cell>
          <cell r="AV117">
            <v>0</v>
          </cell>
          <cell r="AW117">
            <v>0</v>
          </cell>
          <cell r="AY117">
            <v>0</v>
          </cell>
          <cell r="AZ117">
            <v>0</v>
          </cell>
          <cell r="BA117">
            <v>0</v>
          </cell>
          <cell r="BB117">
            <v>0</v>
          </cell>
          <cell r="BC117">
            <v>0</v>
          </cell>
          <cell r="BD117">
            <v>0</v>
          </cell>
          <cell r="BE117">
            <v>0</v>
          </cell>
          <cell r="BF117">
            <v>0</v>
          </cell>
          <cell r="BG117">
            <v>0</v>
          </cell>
          <cell r="BH117">
            <v>0</v>
          </cell>
          <cell r="BJ117">
            <v>0</v>
          </cell>
          <cell r="BL117">
            <v>0</v>
          </cell>
          <cell r="BM117">
            <v>0</v>
          </cell>
          <cell r="BN117">
            <v>0</v>
          </cell>
          <cell r="BO117">
            <v>0</v>
          </cell>
          <cell r="BQ117">
            <v>0</v>
          </cell>
          <cell r="BR117">
            <v>0</v>
          </cell>
          <cell r="BS117">
            <v>0</v>
          </cell>
          <cell r="BT117">
            <v>0</v>
          </cell>
          <cell r="CB117">
            <v>0</v>
          </cell>
          <cell r="CC117">
            <v>0</v>
          </cell>
          <cell r="CD117">
            <v>0</v>
          </cell>
          <cell r="CE117">
            <v>0</v>
          </cell>
          <cell r="CF117">
            <v>0</v>
          </cell>
          <cell r="CI117">
            <v>0</v>
          </cell>
          <cell r="CJ117">
            <v>0</v>
          </cell>
          <cell r="CK117">
            <v>0</v>
          </cell>
          <cell r="CV117">
            <v>5.4555043298767552E-3</v>
          </cell>
          <cell r="DG117">
            <v>237332982</v>
          </cell>
          <cell r="DR117">
            <v>80257674.519999996</v>
          </cell>
          <cell r="EC117">
            <v>2.9571375375554552</v>
          </cell>
          <cell r="EN117">
            <v>2.4095909012463064E-2</v>
          </cell>
        </row>
        <row r="118">
          <cell r="B118">
            <v>32305</v>
          </cell>
          <cell r="C118" t="str">
            <v>Cleveland Technical College</v>
          </cell>
          <cell r="D118">
            <v>5.6059646284835048E-4</v>
          </cell>
          <cell r="E118">
            <v>969962.59444429225</v>
          </cell>
          <cell r="F118">
            <v>756302.07935539982</v>
          </cell>
          <cell r="G118">
            <v>-53300</v>
          </cell>
          <cell r="H118">
            <v>-270654.02982012596</v>
          </cell>
          <cell r="I118">
            <v>-11200.174423437807</v>
          </cell>
          <cell r="J118">
            <v>818512.73065753246</v>
          </cell>
          <cell r="K118">
            <v>0</v>
          </cell>
          <cell r="L118">
            <v>-43006.017670678899</v>
          </cell>
          <cell r="M118">
            <v>7717.7380414288909</v>
          </cell>
          <cell r="N118">
            <v>290.93835228903691</v>
          </cell>
          <cell r="O118">
            <v>-131.29729756371216</v>
          </cell>
          <cell r="P118">
            <v>0</v>
          </cell>
          <cell r="Q118">
            <v>0</v>
          </cell>
          <cell r="R118">
            <v>0</v>
          </cell>
          <cell r="S118">
            <v>2174494.5616391362</v>
          </cell>
          <cell r="T118">
            <v>57607.459999999963</v>
          </cell>
          <cell r="U118">
            <v>4092563.6532876627</v>
          </cell>
          <cell r="V118">
            <v>30870.952165715564</v>
          </cell>
          <cell r="W118">
            <v>0</v>
          </cell>
          <cell r="X118">
            <v>4181042.065453378</v>
          </cell>
          <cell r="Y118">
            <v>324103</v>
          </cell>
          <cell r="Z118">
            <v>0</v>
          </cell>
          <cell r="AA118">
            <v>0</v>
          </cell>
          <cell r="AB118">
            <v>56000.872117189036</v>
          </cell>
          <cell r="AC118">
            <v>380103.87211718905</v>
          </cell>
          <cell r="AD118" t="str">
            <v>N/A</v>
          </cell>
          <cell r="AE118">
            <v>761730</v>
          </cell>
          <cell r="AF118">
            <v>761731</v>
          </cell>
          <cell r="AG118">
            <v>761731</v>
          </cell>
          <cell r="AH118">
            <v>761731</v>
          </cell>
          <cell r="AI118">
            <v>754014</v>
          </cell>
          <cell r="AJ118">
            <v>0</v>
          </cell>
          <cell r="AK118">
            <v>3800937</v>
          </cell>
          <cell r="AL118">
            <v>18975216</v>
          </cell>
          <cell r="AM118">
            <v>2174494.5616391362</v>
          </cell>
          <cell r="AN118">
            <v>-562796.46</v>
          </cell>
          <cell r="AO118">
            <v>4067433.7333361893</v>
          </cell>
          <cell r="AP118">
            <v>0</v>
          </cell>
          <cell r="AQ118">
            <v>-266495.54000000004</v>
          </cell>
          <cell r="AR118">
            <v>0</v>
          </cell>
          <cell r="AS118">
            <v>0</v>
          </cell>
          <cell r="AT118">
            <v>24387852.294975325</v>
          </cell>
          <cell r="AU118">
            <v>5.7232713659562172E-4</v>
          </cell>
          <cell r="AV118">
            <v>0</v>
          </cell>
          <cell r="AW118">
            <v>0</v>
          </cell>
          <cell r="AY118">
            <v>0</v>
          </cell>
          <cell r="AZ118">
            <v>0</v>
          </cell>
          <cell r="BA118">
            <v>0</v>
          </cell>
          <cell r="BB118">
            <v>0</v>
          </cell>
          <cell r="BC118">
            <v>0</v>
          </cell>
          <cell r="BD118">
            <v>0</v>
          </cell>
          <cell r="BE118">
            <v>0</v>
          </cell>
          <cell r="BF118">
            <v>0</v>
          </cell>
          <cell r="BG118">
            <v>0</v>
          </cell>
          <cell r="BH118">
            <v>0</v>
          </cell>
          <cell r="BJ118">
            <v>0</v>
          </cell>
          <cell r="BL118">
            <v>0</v>
          </cell>
          <cell r="BM118">
            <v>0</v>
          </cell>
          <cell r="BN118">
            <v>0</v>
          </cell>
          <cell r="BO118">
            <v>0</v>
          </cell>
          <cell r="BQ118">
            <v>0</v>
          </cell>
          <cell r="BR118">
            <v>0</v>
          </cell>
          <cell r="BS118">
            <v>0</v>
          </cell>
          <cell r="BT118">
            <v>0</v>
          </cell>
          <cell r="CB118">
            <v>0</v>
          </cell>
          <cell r="CC118">
            <v>0</v>
          </cell>
          <cell r="CD118">
            <v>0</v>
          </cell>
          <cell r="CE118">
            <v>0</v>
          </cell>
          <cell r="CF118">
            <v>0</v>
          </cell>
          <cell r="CI118">
            <v>0</v>
          </cell>
          <cell r="CJ118">
            <v>0</v>
          </cell>
          <cell r="CK118">
            <v>0</v>
          </cell>
          <cell r="CV118">
            <v>5.6059646284835048E-4</v>
          </cell>
          <cell r="DG118">
            <v>24387852</v>
          </cell>
          <cell r="DR118">
            <v>9632273.0300000012</v>
          </cell>
          <cell r="EC118">
            <v>2.5318896094455909</v>
          </cell>
          <cell r="EN118">
            <v>2.4095909012463064E-2</v>
          </cell>
        </row>
        <row r="119">
          <cell r="B119">
            <v>32400</v>
          </cell>
          <cell r="C119" t="str">
            <v>Columbus County Schools</v>
          </cell>
          <cell r="D119">
            <v>1.9323558965699554E-3</v>
          </cell>
          <cell r="E119">
            <v>3343426.2665580702</v>
          </cell>
          <cell r="F119">
            <v>2606946.1359157152</v>
          </cell>
          <cell r="G119">
            <v>127379</v>
          </cell>
          <cell r="H119">
            <v>-932934.73133243795</v>
          </cell>
          <cell r="I119">
            <v>-38606.599441917497</v>
          </cell>
          <cell r="J119">
            <v>2821384.019205844</v>
          </cell>
          <cell r="K119">
            <v>0</v>
          </cell>
          <cell r="L119">
            <v>-148240.20011058942</v>
          </cell>
          <cell r="M119">
            <v>26602.766162246859</v>
          </cell>
          <cell r="N119">
            <v>1002.8540632018754</v>
          </cell>
          <cell r="O119">
            <v>-452.57707453564927</v>
          </cell>
          <cell r="P119">
            <v>0</v>
          </cell>
          <cell r="Q119">
            <v>0</v>
          </cell>
          <cell r="R119">
            <v>0</v>
          </cell>
          <cell r="S119">
            <v>7806506.9339455971</v>
          </cell>
          <cell r="T119">
            <v>636893.70000000019</v>
          </cell>
          <cell r="U119">
            <v>14106920.09602922</v>
          </cell>
          <cell r="V119">
            <v>106411.06464898743</v>
          </cell>
          <cell r="W119">
            <v>0</v>
          </cell>
          <cell r="X119">
            <v>14850224.860678209</v>
          </cell>
          <cell r="Y119">
            <v>0</v>
          </cell>
          <cell r="Z119">
            <v>0</v>
          </cell>
          <cell r="AA119">
            <v>0</v>
          </cell>
          <cell r="AB119">
            <v>193032.99720958745</v>
          </cell>
          <cell r="AC119">
            <v>193032.99720958745</v>
          </cell>
          <cell r="AD119" t="str">
            <v>N/A</v>
          </cell>
          <cell r="AE119">
            <v>2936758</v>
          </cell>
          <cell r="AF119">
            <v>2936759</v>
          </cell>
          <cell r="AG119">
            <v>2936759</v>
          </cell>
          <cell r="AH119">
            <v>2936759</v>
          </cell>
          <cell r="AI119">
            <v>2910156</v>
          </cell>
          <cell r="AJ119">
            <v>0</v>
          </cell>
          <cell r="AK119">
            <v>14657191</v>
          </cell>
          <cell r="AL119">
            <v>63403607</v>
          </cell>
          <cell r="AM119">
            <v>7806506.9339455971</v>
          </cell>
          <cell r="AN119">
            <v>-1803256.7000000002</v>
          </cell>
          <cell r="AO119">
            <v>14020298.16346862</v>
          </cell>
          <cell r="AP119">
            <v>0</v>
          </cell>
          <cell r="AQ119">
            <v>636893.70000000019</v>
          </cell>
          <cell r="AR119">
            <v>0</v>
          </cell>
          <cell r="AS119">
            <v>0</v>
          </cell>
          <cell r="AT119">
            <v>84064049.09741421</v>
          </cell>
          <cell r="AU119">
            <v>1.9123684743540695E-3</v>
          </cell>
          <cell r="AV119">
            <v>0</v>
          </cell>
          <cell r="AW119">
            <v>0</v>
          </cell>
          <cell r="AY119">
            <v>0</v>
          </cell>
          <cell r="AZ119">
            <v>0</v>
          </cell>
          <cell r="BA119">
            <v>0</v>
          </cell>
          <cell r="BB119">
            <v>0</v>
          </cell>
          <cell r="BC119">
            <v>0</v>
          </cell>
          <cell r="BD119">
            <v>0</v>
          </cell>
          <cell r="BE119">
            <v>0</v>
          </cell>
          <cell r="BF119">
            <v>0</v>
          </cell>
          <cell r="BG119">
            <v>0</v>
          </cell>
          <cell r="BH119">
            <v>0</v>
          </cell>
          <cell r="BJ119">
            <v>0</v>
          </cell>
          <cell r="BL119">
            <v>0</v>
          </cell>
          <cell r="BM119">
            <v>0</v>
          </cell>
          <cell r="BN119">
            <v>0</v>
          </cell>
          <cell r="BO119">
            <v>0</v>
          </cell>
          <cell r="BQ119">
            <v>0</v>
          </cell>
          <cell r="BR119">
            <v>0</v>
          </cell>
          <cell r="BS119">
            <v>0</v>
          </cell>
          <cell r="BT119">
            <v>0</v>
          </cell>
          <cell r="CB119">
            <v>0</v>
          </cell>
          <cell r="CC119">
            <v>0</v>
          </cell>
          <cell r="CD119">
            <v>0</v>
          </cell>
          <cell r="CE119">
            <v>0</v>
          </cell>
          <cell r="CF119">
            <v>0</v>
          </cell>
          <cell r="CI119">
            <v>0</v>
          </cell>
          <cell r="CJ119">
            <v>0</v>
          </cell>
          <cell r="CK119">
            <v>0</v>
          </cell>
          <cell r="CV119">
            <v>1.9323558965699554E-3</v>
          </cell>
          <cell r="DG119">
            <v>84064050</v>
          </cell>
          <cell r="DR119">
            <v>31292810.310000047</v>
          </cell>
          <cell r="EC119">
            <v>2.6863694620976939</v>
          </cell>
          <cell r="EN119">
            <v>2.4095909012463064E-2</v>
          </cell>
        </row>
        <row r="120">
          <cell r="B120">
            <v>32405</v>
          </cell>
          <cell r="C120" t="str">
            <v>Southeastern Community College</v>
          </cell>
          <cell r="D120">
            <v>4.8297413324923321E-4</v>
          </cell>
          <cell r="E120">
            <v>835657.86511684908</v>
          </cell>
          <cell r="F120">
            <v>651581.60184481763</v>
          </cell>
          <cell r="G120">
            <v>-202811</v>
          </cell>
          <cell r="H120">
            <v>-233178.23804776452</v>
          </cell>
          <cell r="I120">
            <v>-9649.3554506486889</v>
          </cell>
          <cell r="J120">
            <v>705178.32851493533</v>
          </cell>
          <cell r="K120">
            <v>0</v>
          </cell>
          <cell r="L120">
            <v>-37051.240037196156</v>
          </cell>
          <cell r="M120">
            <v>6649.110524645047</v>
          </cell>
          <cell r="N120">
            <v>250.65391567368704</v>
          </cell>
          <cell r="O120">
            <v>-113.11737174830292</v>
          </cell>
          <cell r="P120">
            <v>0</v>
          </cell>
          <cell r="Q120">
            <v>0</v>
          </cell>
          <cell r="R120">
            <v>0</v>
          </cell>
          <cell r="S120">
            <v>1716514.6090095635</v>
          </cell>
          <cell r="T120">
            <v>52597.27999999997</v>
          </cell>
          <cell r="U120">
            <v>3525891.6425746768</v>
          </cell>
          <cell r="V120">
            <v>26596.442098580188</v>
          </cell>
          <cell r="W120">
            <v>0</v>
          </cell>
          <cell r="X120">
            <v>3605085.3646732569</v>
          </cell>
          <cell r="Y120">
            <v>1066649</v>
          </cell>
          <cell r="Z120">
            <v>0</v>
          </cell>
          <cell r="AA120">
            <v>0</v>
          </cell>
          <cell r="AB120">
            <v>48246.777253243439</v>
          </cell>
          <cell r="AC120">
            <v>1114895.7772532434</v>
          </cell>
          <cell r="AD120" t="str">
            <v>N/A</v>
          </cell>
          <cell r="AE120">
            <v>499367</v>
          </cell>
          <cell r="AF120">
            <v>499368</v>
          </cell>
          <cell r="AG120">
            <v>499368</v>
          </cell>
          <cell r="AH120">
            <v>499368</v>
          </cell>
          <cell r="AI120">
            <v>492719</v>
          </cell>
          <cell r="AJ120">
            <v>0</v>
          </cell>
          <cell r="AK120">
            <v>2490190</v>
          </cell>
          <cell r="AL120">
            <v>17292742</v>
          </cell>
          <cell r="AM120">
            <v>1716514.6090095635</v>
          </cell>
          <cell r="AN120">
            <v>-488429.27999999997</v>
          </cell>
          <cell r="AO120">
            <v>3504241.3074200135</v>
          </cell>
          <cell r="AP120">
            <v>0</v>
          </cell>
          <cell r="AQ120">
            <v>-1014051.72</v>
          </cell>
          <cell r="AR120">
            <v>0</v>
          </cell>
          <cell r="AS120">
            <v>0</v>
          </cell>
          <cell r="AT120">
            <v>21011016.916429579</v>
          </cell>
          <cell r="AU120">
            <v>5.2158064660007709E-4</v>
          </cell>
          <cell r="AV120">
            <v>0</v>
          </cell>
          <cell r="AW120">
            <v>0</v>
          </cell>
          <cell r="AY120">
            <v>0</v>
          </cell>
          <cell r="AZ120">
            <v>0</v>
          </cell>
          <cell r="BA120">
            <v>0</v>
          </cell>
          <cell r="BB120">
            <v>0</v>
          </cell>
          <cell r="BC120">
            <v>0</v>
          </cell>
          <cell r="BD120">
            <v>0</v>
          </cell>
          <cell r="BE120">
            <v>0</v>
          </cell>
          <cell r="BF120">
            <v>0</v>
          </cell>
          <cell r="BG120">
            <v>0</v>
          </cell>
          <cell r="BH120">
            <v>0</v>
          </cell>
          <cell r="BJ120">
            <v>0</v>
          </cell>
          <cell r="BL120">
            <v>0</v>
          </cell>
          <cell r="BM120">
            <v>0</v>
          </cell>
          <cell r="BN120">
            <v>0</v>
          </cell>
          <cell r="BO120">
            <v>0</v>
          </cell>
          <cell r="BQ120">
            <v>0</v>
          </cell>
          <cell r="BR120">
            <v>0</v>
          </cell>
          <cell r="BS120">
            <v>0</v>
          </cell>
          <cell r="BT120">
            <v>0</v>
          </cell>
          <cell r="CB120">
            <v>0</v>
          </cell>
          <cell r="CC120">
            <v>0</v>
          </cell>
          <cell r="CD120">
            <v>0</v>
          </cell>
          <cell r="CE120">
            <v>0</v>
          </cell>
          <cell r="CF120">
            <v>0</v>
          </cell>
          <cell r="CI120">
            <v>0</v>
          </cell>
          <cell r="CJ120">
            <v>0</v>
          </cell>
          <cell r="CK120">
            <v>0</v>
          </cell>
          <cell r="CV120">
            <v>4.8297413324923321E-4</v>
          </cell>
          <cell r="DG120">
            <v>21011016</v>
          </cell>
          <cell r="DR120">
            <v>8446599.3999999985</v>
          </cell>
          <cell r="EC120">
            <v>2.4875118381960917</v>
          </cell>
          <cell r="EN120">
            <v>2.4095909012463064E-2</v>
          </cell>
        </row>
        <row r="121">
          <cell r="B121">
            <v>32410</v>
          </cell>
          <cell r="C121" t="str">
            <v>Whiteville City Schools</v>
          </cell>
          <cell r="D121">
            <v>7.6961629253301256E-4</v>
          </cell>
          <cell r="E121">
            <v>1331615.6367434254</v>
          </cell>
          <cell r="F121">
            <v>1038291.250342704</v>
          </cell>
          <cell r="G121">
            <v>-125748</v>
          </cell>
          <cell r="H121">
            <v>-371568.07934700232</v>
          </cell>
          <cell r="I121">
            <v>-15376.188197286341</v>
          </cell>
          <cell r="J121">
            <v>1123697.3026177131</v>
          </cell>
          <cell r="K121">
            <v>0</v>
          </cell>
          <cell r="L121">
            <v>-59040.921714253927</v>
          </cell>
          <cell r="M121">
            <v>10595.316474182377</v>
          </cell>
          <cell r="N121">
            <v>399.41546349878286</v>
          </cell>
          <cell r="O121">
            <v>-180.25183187415686</v>
          </cell>
          <cell r="P121">
            <v>0</v>
          </cell>
          <cell r="Q121">
            <v>0</v>
          </cell>
          <cell r="R121">
            <v>0</v>
          </cell>
          <cell r="S121">
            <v>2932685.4805511069</v>
          </cell>
          <cell r="T121">
            <v>38754.969999999972</v>
          </cell>
          <cell r="U121">
            <v>5618486.5130885653</v>
          </cell>
          <cell r="V121">
            <v>42381.265896729506</v>
          </cell>
          <cell r="W121">
            <v>0</v>
          </cell>
          <cell r="X121">
            <v>5699622.7489852943</v>
          </cell>
          <cell r="Y121">
            <v>667493</v>
          </cell>
          <cell r="Z121">
            <v>0</v>
          </cell>
          <cell r="AA121">
            <v>0</v>
          </cell>
          <cell r="AB121">
            <v>76880.940986431699</v>
          </cell>
          <cell r="AC121">
            <v>744373.94098643167</v>
          </cell>
          <cell r="AD121" t="str">
            <v>N/A</v>
          </cell>
          <cell r="AE121">
            <v>993168</v>
          </cell>
          <cell r="AF121">
            <v>993168</v>
          </cell>
          <cell r="AG121">
            <v>993168</v>
          </cell>
          <cell r="AH121">
            <v>993168</v>
          </cell>
          <cell r="AI121">
            <v>982573</v>
          </cell>
          <cell r="AJ121">
            <v>0</v>
          </cell>
          <cell r="AK121">
            <v>4955245</v>
          </cell>
          <cell r="AL121">
            <v>26317230</v>
          </cell>
          <cell r="AM121">
            <v>2932685.4805511069</v>
          </cell>
          <cell r="AN121">
            <v>-724239.97</v>
          </cell>
          <cell r="AO121">
            <v>5583986.8379988633</v>
          </cell>
          <cell r="AP121">
            <v>0</v>
          </cell>
          <cell r="AQ121">
            <v>-628738.03</v>
          </cell>
          <cell r="AR121">
            <v>0</v>
          </cell>
          <cell r="AS121">
            <v>0</v>
          </cell>
          <cell r="AT121">
            <v>33480924.318549976</v>
          </cell>
          <cell r="AU121">
            <v>7.9377567437313972E-4</v>
          </cell>
          <cell r="AV121">
            <v>0</v>
          </cell>
          <cell r="AW121">
            <v>0</v>
          </cell>
          <cell r="AY121">
            <v>0</v>
          </cell>
          <cell r="AZ121">
            <v>0</v>
          </cell>
          <cell r="BA121">
            <v>0</v>
          </cell>
          <cell r="BB121">
            <v>0</v>
          </cell>
          <cell r="BC121">
            <v>0</v>
          </cell>
          <cell r="BD121">
            <v>0</v>
          </cell>
          <cell r="BE121">
            <v>0</v>
          </cell>
          <cell r="BF121">
            <v>0</v>
          </cell>
          <cell r="BG121">
            <v>0</v>
          </cell>
          <cell r="BH121">
            <v>0</v>
          </cell>
          <cell r="BJ121">
            <v>0</v>
          </cell>
          <cell r="BL121">
            <v>0</v>
          </cell>
          <cell r="BM121">
            <v>0</v>
          </cell>
          <cell r="BN121">
            <v>0</v>
          </cell>
          <cell r="BO121">
            <v>0</v>
          </cell>
          <cell r="BQ121">
            <v>0</v>
          </cell>
          <cell r="BR121">
            <v>0</v>
          </cell>
          <cell r="BS121">
            <v>0</v>
          </cell>
          <cell r="BT121">
            <v>0</v>
          </cell>
          <cell r="CB121">
            <v>0</v>
          </cell>
          <cell r="CC121">
            <v>0</v>
          </cell>
          <cell r="CD121">
            <v>0</v>
          </cell>
          <cell r="CE121">
            <v>0</v>
          </cell>
          <cell r="CF121">
            <v>0</v>
          </cell>
          <cell r="CI121">
            <v>0</v>
          </cell>
          <cell r="CJ121">
            <v>0</v>
          </cell>
          <cell r="CK121">
            <v>0</v>
          </cell>
          <cell r="CV121">
            <v>7.6961629253301256E-4</v>
          </cell>
          <cell r="DG121">
            <v>33480925</v>
          </cell>
          <cell r="DR121">
            <v>12612983.220000003</v>
          </cell>
          <cell r="EC121">
            <v>2.6544810546414088</v>
          </cell>
          <cell r="EN121">
            <v>2.4095909012463064E-2</v>
          </cell>
        </row>
        <row r="122">
          <cell r="B122">
            <v>32500</v>
          </cell>
          <cell r="C122" t="str">
            <v>New Bern/Craven County Board Of Education</v>
          </cell>
          <cell r="D122">
            <v>4.4128118097172247E-3</v>
          </cell>
          <cell r="E122">
            <v>7635193.3617276587</v>
          </cell>
          <cell r="F122">
            <v>5953335.3645080393</v>
          </cell>
          <cell r="G122">
            <v>203123</v>
          </cell>
          <cell r="H122">
            <v>-2130490.2515250039</v>
          </cell>
          <cell r="I122">
            <v>-88163.706412841129</v>
          </cell>
          <cell r="J122">
            <v>6443035.0236200765</v>
          </cell>
          <cell r="K122">
            <v>0</v>
          </cell>
          <cell r="L122">
            <v>-338527.75613644405</v>
          </cell>
          <cell r="M122">
            <v>60751.231644381944</v>
          </cell>
          <cell r="N122">
            <v>2290.1610730070452</v>
          </cell>
          <cell r="O122">
            <v>-1033.5246539538712</v>
          </cell>
          <cell r="P122">
            <v>0</v>
          </cell>
          <cell r="Q122">
            <v>0</v>
          </cell>
          <cell r="R122">
            <v>0</v>
          </cell>
          <cell r="S122">
            <v>17739512.903844923</v>
          </cell>
          <cell r="T122">
            <v>1038383</v>
          </cell>
          <cell r="U122">
            <v>32215175.118100382</v>
          </cell>
          <cell r="V122">
            <v>243004.92657752777</v>
          </cell>
          <cell r="W122">
            <v>0</v>
          </cell>
          <cell r="X122">
            <v>33496563.044677909</v>
          </cell>
          <cell r="Y122">
            <v>22772.470000000205</v>
          </cell>
          <cell r="Z122">
            <v>0</v>
          </cell>
          <cell r="AA122">
            <v>0</v>
          </cell>
          <cell r="AB122">
            <v>440818.53206420562</v>
          </cell>
          <cell r="AC122">
            <v>463591.00206420582</v>
          </cell>
          <cell r="AD122" t="str">
            <v>N/A</v>
          </cell>
          <cell r="AE122">
            <v>6618746</v>
          </cell>
          <cell r="AF122">
            <v>6618745</v>
          </cell>
          <cell r="AG122">
            <v>6618745</v>
          </cell>
          <cell r="AH122">
            <v>6618745</v>
          </cell>
          <cell r="AI122">
            <v>6557993</v>
          </cell>
          <cell r="AJ122">
            <v>0</v>
          </cell>
          <cell r="AK122">
            <v>33032974</v>
          </cell>
          <cell r="AL122">
            <v>145058479</v>
          </cell>
          <cell r="AM122">
            <v>17739512.903844923</v>
          </cell>
          <cell r="AN122">
            <v>-3858650.53</v>
          </cell>
          <cell r="AO122">
            <v>32017361.51261371</v>
          </cell>
          <cell r="AP122">
            <v>0</v>
          </cell>
          <cell r="AQ122">
            <v>1015610.5299999998</v>
          </cell>
          <cell r="AR122">
            <v>0</v>
          </cell>
          <cell r="AS122">
            <v>0</v>
          </cell>
          <cell r="AT122">
            <v>191972313.41645864</v>
          </cell>
          <cell r="AU122">
            <v>4.3752283820829383E-3</v>
          </cell>
          <cell r="AV122">
            <v>0</v>
          </cell>
          <cell r="AW122">
            <v>0</v>
          </cell>
          <cell r="AY122">
            <v>0</v>
          </cell>
          <cell r="AZ122">
            <v>0</v>
          </cell>
          <cell r="BA122">
            <v>0</v>
          </cell>
          <cell r="BB122">
            <v>0</v>
          </cell>
          <cell r="BC122">
            <v>0</v>
          </cell>
          <cell r="BD122">
            <v>0</v>
          </cell>
          <cell r="BE122">
            <v>0</v>
          </cell>
          <cell r="BF122">
            <v>0</v>
          </cell>
          <cell r="BG122">
            <v>0</v>
          </cell>
          <cell r="BH122">
            <v>0</v>
          </cell>
          <cell r="BJ122">
            <v>0</v>
          </cell>
          <cell r="BL122">
            <v>0</v>
          </cell>
          <cell r="BM122">
            <v>0</v>
          </cell>
          <cell r="BN122">
            <v>0</v>
          </cell>
          <cell r="BO122">
            <v>0</v>
          </cell>
          <cell r="BQ122">
            <v>0</v>
          </cell>
          <cell r="BR122">
            <v>0</v>
          </cell>
          <cell r="BS122">
            <v>0</v>
          </cell>
          <cell r="BT122">
            <v>0</v>
          </cell>
          <cell r="CB122">
            <v>0</v>
          </cell>
          <cell r="CC122">
            <v>0</v>
          </cell>
          <cell r="CD122">
            <v>0</v>
          </cell>
          <cell r="CE122">
            <v>0</v>
          </cell>
          <cell r="CF122">
            <v>0</v>
          </cell>
          <cell r="CI122">
            <v>0</v>
          </cell>
          <cell r="CJ122">
            <v>0</v>
          </cell>
          <cell r="CK122">
            <v>0</v>
          </cell>
          <cell r="CV122">
            <v>4.4128118097172247E-3</v>
          </cell>
          <cell r="DG122">
            <v>191972313</v>
          </cell>
          <cell r="DR122">
            <v>66814500.440000139</v>
          </cell>
          <cell r="EC122">
            <v>2.8732133254875176</v>
          </cell>
          <cell r="EN122">
            <v>2.4095909012463064E-2</v>
          </cell>
        </row>
        <row r="123">
          <cell r="B123">
            <v>32505</v>
          </cell>
          <cell r="C123" t="str">
            <v>Craven Community College</v>
          </cell>
          <cell r="D123">
            <v>6.4352270126326599E-4</v>
          </cell>
          <cell r="E123">
            <v>1113444.322730181</v>
          </cell>
          <cell r="F123">
            <v>868178.07341297949</v>
          </cell>
          <cell r="G123">
            <v>-29195</v>
          </cell>
          <cell r="H123">
            <v>-310690.53039093479</v>
          </cell>
          <cell r="I123">
            <v>-12856.96035784691</v>
          </cell>
          <cell r="J123">
            <v>939591.23604673182</v>
          </cell>
          <cell r="K123">
            <v>0</v>
          </cell>
          <cell r="L123">
            <v>-49367.683344619356</v>
          </cell>
          <cell r="M123">
            <v>8859.3845327313629</v>
          </cell>
          <cell r="N123">
            <v>333.97541150160976</v>
          </cell>
          <cell r="O123">
            <v>-150.71945186286953</v>
          </cell>
          <cell r="P123">
            <v>0</v>
          </cell>
          <cell r="Q123">
            <v>0</v>
          </cell>
          <cell r="R123">
            <v>0</v>
          </cell>
          <cell r="S123">
            <v>2528146.0985888615</v>
          </cell>
          <cell r="T123">
            <v>6751.8899999998976</v>
          </cell>
          <cell r="U123">
            <v>4697956.1802336592</v>
          </cell>
          <cell r="V123">
            <v>35437.538130925452</v>
          </cell>
          <cell r="W123">
            <v>0</v>
          </cell>
          <cell r="X123">
            <v>4740145.6083645839</v>
          </cell>
          <cell r="Y123">
            <v>152725</v>
          </cell>
          <cell r="Z123">
            <v>0</v>
          </cell>
          <cell r="AA123">
            <v>0</v>
          </cell>
          <cell r="AB123">
            <v>64284.801789234552</v>
          </cell>
          <cell r="AC123">
            <v>217009.80178923457</v>
          </cell>
          <cell r="AD123" t="str">
            <v>N/A</v>
          </cell>
          <cell r="AE123">
            <v>906399</v>
          </cell>
          <cell r="AF123">
            <v>906399</v>
          </cell>
          <cell r="AG123">
            <v>906399</v>
          </cell>
          <cell r="AH123">
            <v>906399</v>
          </cell>
          <cell r="AI123">
            <v>897539</v>
          </cell>
          <cell r="AJ123">
            <v>0</v>
          </cell>
          <cell r="AK123">
            <v>4523135</v>
          </cell>
          <cell r="AL123">
            <v>21518939</v>
          </cell>
          <cell r="AM123">
            <v>2528146.0985888615</v>
          </cell>
          <cell r="AN123">
            <v>-574795.8899999999</v>
          </cell>
          <cell r="AO123">
            <v>4669108.9165753499</v>
          </cell>
          <cell r="AP123">
            <v>0</v>
          </cell>
          <cell r="AQ123">
            <v>-145973.1100000001</v>
          </cell>
          <cell r="AR123">
            <v>0</v>
          </cell>
          <cell r="AS123">
            <v>0</v>
          </cell>
          <cell r="AT123">
            <v>27995425.015164211</v>
          </cell>
          <cell r="AU123">
            <v>6.4905044886177563E-4</v>
          </cell>
          <cell r="AV123">
            <v>0</v>
          </cell>
          <cell r="AW123">
            <v>0</v>
          </cell>
          <cell r="AY123">
            <v>0</v>
          </cell>
          <cell r="AZ123">
            <v>0</v>
          </cell>
          <cell r="BA123">
            <v>0</v>
          </cell>
          <cell r="BB123">
            <v>0</v>
          </cell>
          <cell r="BC123">
            <v>0</v>
          </cell>
          <cell r="BD123">
            <v>0</v>
          </cell>
          <cell r="BE123">
            <v>0</v>
          </cell>
          <cell r="BF123">
            <v>0</v>
          </cell>
          <cell r="BG123">
            <v>0</v>
          </cell>
          <cell r="BH123">
            <v>0</v>
          </cell>
          <cell r="BJ123">
            <v>0</v>
          </cell>
          <cell r="BL123">
            <v>0</v>
          </cell>
          <cell r="BM123">
            <v>0</v>
          </cell>
          <cell r="BN123">
            <v>0</v>
          </cell>
          <cell r="BO123">
            <v>0</v>
          </cell>
          <cell r="BQ123">
            <v>0</v>
          </cell>
          <cell r="BR123">
            <v>0</v>
          </cell>
          <cell r="BS123">
            <v>0</v>
          </cell>
          <cell r="BT123">
            <v>0</v>
          </cell>
          <cell r="CB123">
            <v>0</v>
          </cell>
          <cell r="CC123">
            <v>0</v>
          </cell>
          <cell r="CD123">
            <v>0</v>
          </cell>
          <cell r="CE123">
            <v>0</v>
          </cell>
          <cell r="CF123">
            <v>0</v>
          </cell>
          <cell r="CI123">
            <v>0</v>
          </cell>
          <cell r="CJ123">
            <v>0</v>
          </cell>
          <cell r="CK123">
            <v>0</v>
          </cell>
          <cell r="CV123">
            <v>6.4352270126326599E-4</v>
          </cell>
          <cell r="DG123">
            <v>27995425</v>
          </cell>
          <cell r="DR123">
            <v>10117872.079999996</v>
          </cell>
          <cell r="EC123">
            <v>2.7669281424637275</v>
          </cell>
          <cell r="EN123">
            <v>2.4095909012463064E-2</v>
          </cell>
        </row>
        <row r="124">
          <cell r="B124">
            <v>32600</v>
          </cell>
          <cell r="C124" t="str">
            <v>Cumberland County Schools</v>
          </cell>
          <cell r="D124">
            <v>1.5847388067665232E-2</v>
          </cell>
          <cell r="E124">
            <v>27419676.476689201</v>
          </cell>
          <cell r="F124">
            <v>21379750.573220074</v>
          </cell>
          <cell r="G124">
            <v>-3646100</v>
          </cell>
          <cell r="H124">
            <v>-7651064.048538697</v>
          </cell>
          <cell r="I124">
            <v>-316615.46634084312</v>
          </cell>
          <cell r="J124">
            <v>23138370.897219144</v>
          </cell>
          <cell r="K124">
            <v>0</v>
          </cell>
          <cell r="L124">
            <v>-1215728.418636993</v>
          </cell>
          <cell r="M124">
            <v>218171.17633186316</v>
          </cell>
          <cell r="N124">
            <v>8224.4774593569018</v>
          </cell>
          <cell r="O124">
            <v>-3711.6167593278738</v>
          </cell>
          <cell r="P124">
            <v>0</v>
          </cell>
          <cell r="Q124">
            <v>0</v>
          </cell>
          <cell r="R124">
            <v>0</v>
          </cell>
          <cell r="S124">
            <v>59330974.050643779</v>
          </cell>
          <cell r="T124">
            <v>0</v>
          </cell>
          <cell r="U124">
            <v>115691854.48609573</v>
          </cell>
          <cell r="V124">
            <v>872684.70532745263</v>
          </cell>
          <cell r="W124">
            <v>0</v>
          </cell>
          <cell r="X124">
            <v>116564539.19142318</v>
          </cell>
          <cell r="Y124">
            <v>18230496.579999998</v>
          </cell>
          <cell r="Z124">
            <v>0</v>
          </cell>
          <cell r="AA124">
            <v>0</v>
          </cell>
          <cell r="AB124">
            <v>1583077.3317042156</v>
          </cell>
          <cell r="AC124">
            <v>19813573.911704212</v>
          </cell>
          <cell r="AD124" t="str">
            <v>N/A</v>
          </cell>
          <cell r="AE124">
            <v>19393827</v>
          </cell>
          <cell r="AF124">
            <v>19393828</v>
          </cell>
          <cell r="AG124">
            <v>19393828</v>
          </cell>
          <cell r="AH124">
            <v>19393828</v>
          </cell>
          <cell r="AI124">
            <v>19175656</v>
          </cell>
          <cell r="AJ124">
            <v>0</v>
          </cell>
          <cell r="AK124">
            <v>96750967</v>
          </cell>
          <cell r="AL124">
            <v>546859441</v>
          </cell>
          <cell r="AM124">
            <v>59330974.050643779</v>
          </cell>
          <cell r="AN124">
            <v>-13526134.420000002</v>
          </cell>
          <cell r="AO124">
            <v>114981461.85971896</v>
          </cell>
          <cell r="AP124">
            <v>0</v>
          </cell>
          <cell r="AQ124">
            <v>-18230496.579999998</v>
          </cell>
          <cell r="AR124">
            <v>0</v>
          </cell>
          <cell r="AS124">
            <v>0</v>
          </cell>
          <cell r="AT124">
            <v>689415245.91036272</v>
          </cell>
          <cell r="AU124">
            <v>1.6494278452513444E-2</v>
          </cell>
          <cell r="AV124">
            <v>0</v>
          </cell>
          <cell r="AW124">
            <v>0</v>
          </cell>
          <cell r="AY124">
            <v>0</v>
          </cell>
          <cell r="AZ124">
            <v>0</v>
          </cell>
          <cell r="BA124">
            <v>0</v>
          </cell>
          <cell r="BB124">
            <v>0</v>
          </cell>
          <cell r="BC124">
            <v>0</v>
          </cell>
          <cell r="BD124">
            <v>0</v>
          </cell>
          <cell r="BE124">
            <v>0</v>
          </cell>
          <cell r="BF124">
            <v>0</v>
          </cell>
          <cell r="BG124">
            <v>0</v>
          </cell>
          <cell r="BH124">
            <v>0</v>
          </cell>
          <cell r="BJ124">
            <v>0</v>
          </cell>
          <cell r="BL124">
            <v>0</v>
          </cell>
          <cell r="BM124">
            <v>0</v>
          </cell>
          <cell r="BN124">
            <v>0</v>
          </cell>
          <cell r="BO124">
            <v>0</v>
          </cell>
          <cell r="BQ124">
            <v>0</v>
          </cell>
          <cell r="BR124">
            <v>0</v>
          </cell>
          <cell r="BS124">
            <v>0</v>
          </cell>
          <cell r="BT124">
            <v>0</v>
          </cell>
          <cell r="CB124">
            <v>0</v>
          </cell>
          <cell r="CC124">
            <v>0</v>
          </cell>
          <cell r="CD124">
            <v>0</v>
          </cell>
          <cell r="CE124">
            <v>0</v>
          </cell>
          <cell r="CF124">
            <v>0</v>
          </cell>
          <cell r="CI124">
            <v>0</v>
          </cell>
          <cell r="CJ124">
            <v>0</v>
          </cell>
          <cell r="CK124">
            <v>0</v>
          </cell>
          <cell r="CV124">
            <v>1.5847388067665232E-2</v>
          </cell>
          <cell r="DG124">
            <v>689415246</v>
          </cell>
          <cell r="DR124">
            <v>236983812.70999849</v>
          </cell>
          <cell r="EC124">
            <v>2.9091237840942759</v>
          </cell>
          <cell r="EN124">
            <v>2.4095909012463064E-2</v>
          </cell>
        </row>
        <row r="125">
          <cell r="B125">
            <v>32605</v>
          </cell>
          <cell r="C125" t="str">
            <v>Fayetteville Technical Community College</v>
          </cell>
          <cell r="D125">
            <v>2.2536259926727435E-3</v>
          </cell>
          <cell r="E125">
            <v>3899298.4430429316</v>
          </cell>
          <cell r="F125">
            <v>3040372.4199181115</v>
          </cell>
          <cell r="G125">
            <v>178428</v>
          </cell>
          <cell r="H125">
            <v>-1088042.8205435553</v>
          </cell>
          <cell r="I125">
            <v>-45025.264831105371</v>
          </cell>
          <cell r="J125">
            <v>3290462.3689043089</v>
          </cell>
          <cell r="K125">
            <v>0</v>
          </cell>
          <cell r="L125">
            <v>-172886.3553143813</v>
          </cell>
          <cell r="M125">
            <v>31025.695321785166</v>
          </cell>
          <cell r="N125">
            <v>1169.5868176773004</v>
          </cell>
          <cell r="O125">
            <v>-527.8217437438833</v>
          </cell>
          <cell r="P125">
            <v>0</v>
          </cell>
          <cell r="Q125">
            <v>0</v>
          </cell>
          <cell r="R125">
            <v>0</v>
          </cell>
          <cell r="S125">
            <v>9134274.2515720297</v>
          </cell>
          <cell r="T125">
            <v>892140.70000000019</v>
          </cell>
          <cell r="U125">
            <v>16452311.844521543</v>
          </cell>
          <cell r="V125">
            <v>124102.78128714066</v>
          </cell>
          <cell r="W125">
            <v>0</v>
          </cell>
          <cell r="X125">
            <v>17468555.325808685</v>
          </cell>
          <cell r="Y125">
            <v>0</v>
          </cell>
          <cell r="Z125">
            <v>0</v>
          </cell>
          <cell r="AA125">
            <v>0</v>
          </cell>
          <cell r="AB125">
            <v>225126.32415552685</v>
          </cell>
          <cell r="AC125">
            <v>225126.32415552685</v>
          </cell>
          <cell r="AD125" t="str">
            <v>N/A</v>
          </cell>
          <cell r="AE125">
            <v>3454891</v>
          </cell>
          <cell r="AF125">
            <v>3454891</v>
          </cell>
          <cell r="AG125">
            <v>3454891</v>
          </cell>
          <cell r="AH125">
            <v>3454891</v>
          </cell>
          <cell r="AI125">
            <v>3423865</v>
          </cell>
          <cell r="AJ125">
            <v>0</v>
          </cell>
          <cell r="AK125">
            <v>17243429</v>
          </cell>
          <cell r="AL125">
            <v>73794870</v>
          </cell>
          <cell r="AM125">
            <v>9134274.2515720297</v>
          </cell>
          <cell r="AN125">
            <v>-2132182.7000000002</v>
          </cell>
          <cell r="AO125">
            <v>16351288.301653158</v>
          </cell>
          <cell r="AP125">
            <v>0</v>
          </cell>
          <cell r="AQ125">
            <v>892140.70000000019</v>
          </cell>
          <cell r="AR125">
            <v>0</v>
          </cell>
          <cell r="AS125">
            <v>0</v>
          </cell>
          <cell r="AT125">
            <v>98040390.553225189</v>
          </cell>
          <cell r="AU125">
            <v>2.2257879065669993E-3</v>
          </cell>
          <cell r="AV125">
            <v>0</v>
          </cell>
          <cell r="AW125">
            <v>0</v>
          </cell>
          <cell r="AY125">
            <v>0</v>
          </cell>
          <cell r="AZ125">
            <v>0</v>
          </cell>
          <cell r="BA125">
            <v>0</v>
          </cell>
          <cell r="BB125">
            <v>0</v>
          </cell>
          <cell r="BC125">
            <v>0</v>
          </cell>
          <cell r="BD125">
            <v>0</v>
          </cell>
          <cell r="BE125">
            <v>0</v>
          </cell>
          <cell r="BF125">
            <v>0</v>
          </cell>
          <cell r="BG125">
            <v>0</v>
          </cell>
          <cell r="BH125">
            <v>0</v>
          </cell>
          <cell r="BJ125">
            <v>0</v>
          </cell>
          <cell r="BL125">
            <v>0</v>
          </cell>
          <cell r="BM125">
            <v>0</v>
          </cell>
          <cell r="BN125">
            <v>0</v>
          </cell>
          <cell r="BO125">
            <v>0</v>
          </cell>
          <cell r="BQ125">
            <v>0</v>
          </cell>
          <cell r="BR125">
            <v>0</v>
          </cell>
          <cell r="BS125">
            <v>0</v>
          </cell>
          <cell r="BT125">
            <v>0</v>
          </cell>
          <cell r="CB125">
            <v>0</v>
          </cell>
          <cell r="CC125">
            <v>0</v>
          </cell>
          <cell r="CD125">
            <v>0</v>
          </cell>
          <cell r="CE125">
            <v>0</v>
          </cell>
          <cell r="CF125">
            <v>0</v>
          </cell>
          <cell r="CI125">
            <v>0</v>
          </cell>
          <cell r="CJ125">
            <v>0</v>
          </cell>
          <cell r="CK125">
            <v>0</v>
          </cell>
          <cell r="CV125">
            <v>2.2536259926727435E-3</v>
          </cell>
          <cell r="DG125">
            <v>98040391</v>
          </cell>
          <cell r="DR125">
            <v>37431550.5</v>
          </cell>
          <cell r="EC125">
            <v>2.6191912889101401</v>
          </cell>
          <cell r="EN125">
            <v>2.4095909012463064E-2</v>
          </cell>
        </row>
        <row r="126">
          <cell r="B126">
            <v>32700</v>
          </cell>
          <cell r="C126" t="str">
            <v>Currituck County Schools</v>
          </cell>
          <cell r="D126">
            <v>1.3479360943731201E-3</v>
          </cell>
          <cell r="E126">
            <v>2332243.7401766866</v>
          </cell>
          <cell r="F126">
            <v>1818503.9303188797</v>
          </cell>
          <cell r="G126">
            <v>53234</v>
          </cell>
          <cell r="H126">
            <v>-650778.87582172779</v>
          </cell>
          <cell r="I126">
            <v>-26930.457769781653</v>
          </cell>
          <cell r="J126">
            <v>1968087.4327165554</v>
          </cell>
          <cell r="K126">
            <v>0</v>
          </cell>
          <cell r="L126">
            <v>-103406.58091030065</v>
          </cell>
          <cell r="M126">
            <v>18557.051930191505</v>
          </cell>
          <cell r="N126">
            <v>699.55187425776182</v>
          </cell>
          <cell r="O126">
            <v>-315.70011266312844</v>
          </cell>
          <cell r="P126">
            <v>0</v>
          </cell>
          <cell r="Q126">
            <v>0</v>
          </cell>
          <cell r="R126">
            <v>0</v>
          </cell>
          <cell r="S126">
            <v>5409894.0924020978</v>
          </cell>
          <cell r="T126">
            <v>266165.64999999991</v>
          </cell>
          <cell r="U126">
            <v>9840437.1635827776</v>
          </cell>
          <cell r="V126">
            <v>74228.207720766019</v>
          </cell>
          <cell r="W126">
            <v>0</v>
          </cell>
          <cell r="X126">
            <v>10180831.021303544</v>
          </cell>
          <cell r="Y126">
            <v>0</v>
          </cell>
          <cell r="Z126">
            <v>0</v>
          </cell>
          <cell r="AA126">
            <v>0</v>
          </cell>
          <cell r="AB126">
            <v>134652.28884890824</v>
          </cell>
          <cell r="AC126">
            <v>134652.28884890824</v>
          </cell>
          <cell r="AD126" t="str">
            <v>N/A</v>
          </cell>
          <cell r="AE126">
            <v>2012947</v>
          </cell>
          <cell r="AF126">
            <v>2012948</v>
          </cell>
          <cell r="AG126">
            <v>2012948</v>
          </cell>
          <cell r="AH126">
            <v>2012948</v>
          </cell>
          <cell r="AI126">
            <v>1994391</v>
          </cell>
          <cell r="AJ126">
            <v>0</v>
          </cell>
          <cell r="AK126">
            <v>10046182</v>
          </cell>
          <cell r="AL126">
            <v>44391503</v>
          </cell>
          <cell r="AM126">
            <v>5409894.0924020978</v>
          </cell>
          <cell r="AN126">
            <v>-1207773.6499999999</v>
          </cell>
          <cell r="AO126">
            <v>9780013.0824546367</v>
          </cell>
          <cell r="AP126">
            <v>0</v>
          </cell>
          <cell r="AQ126">
            <v>266165.64999999991</v>
          </cell>
          <cell r="AR126">
            <v>0</v>
          </cell>
          <cell r="AS126">
            <v>0</v>
          </cell>
          <cell r="AT126">
            <v>58639802.174856737</v>
          </cell>
          <cell r="AU126">
            <v>1.3389287312515854E-3</v>
          </cell>
          <cell r="AV126">
            <v>0</v>
          </cell>
          <cell r="AW126">
            <v>0</v>
          </cell>
          <cell r="AY126">
            <v>0</v>
          </cell>
          <cell r="AZ126">
            <v>0</v>
          </cell>
          <cell r="BA126">
            <v>0</v>
          </cell>
          <cell r="BB126">
            <v>0</v>
          </cell>
          <cell r="BC126">
            <v>0</v>
          </cell>
          <cell r="BD126">
            <v>0</v>
          </cell>
          <cell r="BE126">
            <v>0</v>
          </cell>
          <cell r="BF126">
            <v>0</v>
          </cell>
          <cell r="BG126">
            <v>0</v>
          </cell>
          <cell r="BH126">
            <v>0</v>
          </cell>
          <cell r="BJ126">
            <v>0</v>
          </cell>
          <cell r="BL126">
            <v>0</v>
          </cell>
          <cell r="BM126">
            <v>0</v>
          </cell>
          <cell r="BN126">
            <v>0</v>
          </cell>
          <cell r="BO126">
            <v>0</v>
          </cell>
          <cell r="BQ126">
            <v>0</v>
          </cell>
          <cell r="BR126">
            <v>0</v>
          </cell>
          <cell r="BS126">
            <v>0</v>
          </cell>
          <cell r="BT126">
            <v>0</v>
          </cell>
          <cell r="CB126">
            <v>0</v>
          </cell>
          <cell r="CC126">
            <v>0</v>
          </cell>
          <cell r="CD126">
            <v>0</v>
          </cell>
          <cell r="CE126">
            <v>0</v>
          </cell>
          <cell r="CF126">
            <v>0</v>
          </cell>
          <cell r="CI126">
            <v>0</v>
          </cell>
          <cell r="CJ126">
            <v>0</v>
          </cell>
          <cell r="CK126">
            <v>0</v>
          </cell>
          <cell r="CV126">
            <v>1.3479360943731201E-3</v>
          </cell>
          <cell r="DG126">
            <v>58639802</v>
          </cell>
          <cell r="DR126">
            <v>20714552.539999999</v>
          </cell>
          <cell r="EC126">
            <v>2.8308505282344854</v>
          </cell>
          <cell r="EN126">
            <v>2.4095909012463064E-2</v>
          </cell>
        </row>
        <row r="127">
          <cell r="B127">
            <v>32800</v>
          </cell>
          <cell r="C127" t="str">
            <v>Dare County Schools</v>
          </cell>
          <cell r="D127">
            <v>1.8069744625663399E-3</v>
          </cell>
          <cell r="E127">
            <v>3126487.1506682299</v>
          </cell>
          <cell r="F127">
            <v>2437793.7321212087</v>
          </cell>
          <cell r="G127">
            <v>-99826</v>
          </cell>
          <cell r="H127">
            <v>-872401.00943686359</v>
          </cell>
          <cell r="I127">
            <v>-36101.599814973481</v>
          </cell>
          <cell r="J127">
            <v>2638317.755464864</v>
          </cell>
          <cell r="K127">
            <v>0</v>
          </cell>
          <cell r="L127">
            <v>-138621.59470780575</v>
          </cell>
          <cell r="M127">
            <v>24876.638498183493</v>
          </cell>
          <cell r="N127">
            <v>937.78360658267911</v>
          </cell>
          <cell r="O127">
            <v>-423.21148887766248</v>
          </cell>
          <cell r="P127">
            <v>0</v>
          </cell>
          <cell r="Q127">
            <v>0</v>
          </cell>
          <cell r="R127">
            <v>0</v>
          </cell>
          <cell r="S127">
            <v>7081039.6449105479</v>
          </cell>
          <cell r="T127">
            <v>184499.01</v>
          </cell>
          <cell r="U127">
            <v>13191588.777324321</v>
          </cell>
          <cell r="V127">
            <v>99506.553992733971</v>
          </cell>
          <cell r="W127">
            <v>0</v>
          </cell>
          <cell r="X127">
            <v>13475594.341317054</v>
          </cell>
          <cell r="Y127">
            <v>683630</v>
          </cell>
          <cell r="Z127">
            <v>0</v>
          </cell>
          <cell r="AA127">
            <v>0</v>
          </cell>
          <cell r="AB127">
            <v>180507.9990748674</v>
          </cell>
          <cell r="AC127">
            <v>864137.99907486746</v>
          </cell>
          <cell r="AD127" t="str">
            <v>N/A</v>
          </cell>
          <cell r="AE127">
            <v>2527267</v>
          </cell>
          <cell r="AF127">
            <v>2527267</v>
          </cell>
          <cell r="AG127">
            <v>2527267</v>
          </cell>
          <cell r="AH127">
            <v>2527267</v>
          </cell>
          <cell r="AI127">
            <v>2502390</v>
          </cell>
          <cell r="AJ127">
            <v>0</v>
          </cell>
          <cell r="AK127">
            <v>12611458</v>
          </cell>
          <cell r="AL127">
            <v>60729678</v>
          </cell>
          <cell r="AM127">
            <v>7081039.6449105479</v>
          </cell>
          <cell r="AN127">
            <v>-1812643.01</v>
          </cell>
          <cell r="AO127">
            <v>13110587.332242187</v>
          </cell>
          <cell r="AP127">
            <v>0</v>
          </cell>
          <cell r="AQ127">
            <v>-499130.99</v>
          </cell>
          <cell r="AR127">
            <v>0</v>
          </cell>
          <cell r="AS127">
            <v>0</v>
          </cell>
          <cell r="AT127">
            <v>78609530.977152735</v>
          </cell>
          <cell r="AU127">
            <v>1.8317178800786238E-3</v>
          </cell>
          <cell r="AV127">
            <v>0</v>
          </cell>
          <cell r="AW127">
            <v>0</v>
          </cell>
          <cell r="AY127">
            <v>0</v>
          </cell>
          <cell r="AZ127">
            <v>0</v>
          </cell>
          <cell r="BA127">
            <v>0</v>
          </cell>
          <cell r="BB127">
            <v>0</v>
          </cell>
          <cell r="BC127">
            <v>0</v>
          </cell>
          <cell r="BD127">
            <v>0</v>
          </cell>
          <cell r="BE127">
            <v>0</v>
          </cell>
          <cell r="BF127">
            <v>0</v>
          </cell>
          <cell r="BG127">
            <v>0</v>
          </cell>
          <cell r="BH127">
            <v>0</v>
          </cell>
          <cell r="BJ127">
            <v>0</v>
          </cell>
          <cell r="BL127">
            <v>0</v>
          </cell>
          <cell r="BM127">
            <v>0</v>
          </cell>
          <cell r="BN127">
            <v>0</v>
          </cell>
          <cell r="BO127">
            <v>0</v>
          </cell>
          <cell r="BQ127">
            <v>0</v>
          </cell>
          <cell r="BR127">
            <v>0</v>
          </cell>
          <cell r="BS127">
            <v>0</v>
          </cell>
          <cell r="BT127">
            <v>0</v>
          </cell>
          <cell r="CB127">
            <v>0</v>
          </cell>
          <cell r="CC127">
            <v>0</v>
          </cell>
          <cell r="CD127">
            <v>0</v>
          </cell>
          <cell r="CE127">
            <v>0</v>
          </cell>
          <cell r="CF127">
            <v>0</v>
          </cell>
          <cell r="CI127">
            <v>0</v>
          </cell>
          <cell r="CJ127">
            <v>0</v>
          </cell>
          <cell r="CK127">
            <v>0</v>
          </cell>
          <cell r="CV127">
            <v>1.8069744625663399E-3</v>
          </cell>
          <cell r="DG127">
            <v>78609531</v>
          </cell>
          <cell r="DR127">
            <v>31559927.679999985</v>
          </cell>
          <cell r="EC127">
            <v>2.4908020004689706</v>
          </cell>
          <cell r="EN127">
            <v>2.4095909012463064E-2</v>
          </cell>
        </row>
        <row r="128">
          <cell r="B128">
            <v>32900</v>
          </cell>
          <cell r="C128" t="str">
            <v>Davidson County Schools</v>
          </cell>
          <cell r="D128">
            <v>5.7509570539636679E-3</v>
          </cell>
          <cell r="E128">
            <v>9950496.6482624616</v>
          </cell>
          <cell r="F128">
            <v>7758630.434621417</v>
          </cell>
          <cell r="G128">
            <v>-221218</v>
          </cell>
          <cell r="H128">
            <v>-2776542.1388304541</v>
          </cell>
          <cell r="I128">
            <v>-114898.55247894675</v>
          </cell>
          <cell r="J128">
            <v>8396827.0834548157</v>
          </cell>
          <cell r="K128">
            <v>0</v>
          </cell>
          <cell r="L128">
            <v>-441183.23442397855</v>
          </cell>
          <cell r="M128">
            <v>79173.492826703485</v>
          </cell>
          <cell r="N128">
            <v>2984.6316918660646</v>
          </cell>
          <cell r="O128">
            <v>-1346.9316516088306</v>
          </cell>
          <cell r="P128">
            <v>0</v>
          </cell>
          <cell r="Q128">
            <v>0</v>
          </cell>
          <cell r="R128">
            <v>0</v>
          </cell>
          <cell r="S128">
            <v>22632923.433472279</v>
          </cell>
          <cell r="T128">
            <v>0</v>
          </cell>
          <cell r="U128">
            <v>41984135.417274073</v>
          </cell>
          <cell r="V128">
            <v>316693.97130681394</v>
          </cell>
          <cell r="W128">
            <v>0</v>
          </cell>
          <cell r="X128">
            <v>42300829.388580889</v>
          </cell>
          <cell r="Y128">
            <v>1106094.79</v>
          </cell>
          <cell r="Z128">
            <v>0</v>
          </cell>
          <cell r="AA128">
            <v>0</v>
          </cell>
          <cell r="AB128">
            <v>574492.76239473373</v>
          </cell>
          <cell r="AC128">
            <v>1680587.5523947338</v>
          </cell>
          <cell r="AD128" t="str">
            <v>N/A</v>
          </cell>
          <cell r="AE128">
            <v>8139883</v>
          </cell>
          <cell r="AF128">
            <v>8139883</v>
          </cell>
          <cell r="AG128">
            <v>8139883</v>
          </cell>
          <cell r="AH128">
            <v>8139883</v>
          </cell>
          <cell r="AI128">
            <v>8060710</v>
          </cell>
          <cell r="AJ128">
            <v>0</v>
          </cell>
          <cell r="AK128">
            <v>40620242</v>
          </cell>
          <cell r="AL128">
            <v>191900254</v>
          </cell>
          <cell r="AM128">
            <v>22632923.433472279</v>
          </cell>
          <cell r="AN128">
            <v>-4967240.21</v>
          </cell>
          <cell r="AO128">
            <v>41726336.626186155</v>
          </cell>
          <cell r="AP128">
            <v>0</v>
          </cell>
          <cell r="AQ128">
            <v>-1106094.79</v>
          </cell>
          <cell r="AR128">
            <v>0</v>
          </cell>
          <cell r="AS128">
            <v>0</v>
          </cell>
          <cell r="AT128">
            <v>250186179.05965844</v>
          </cell>
          <cell r="AU128">
            <v>5.7880617574740442E-3</v>
          </cell>
          <cell r="AV128">
            <v>0</v>
          </cell>
          <cell r="AW128">
            <v>0</v>
          </cell>
          <cell r="AY128">
            <v>0</v>
          </cell>
          <cell r="AZ128">
            <v>0</v>
          </cell>
          <cell r="BA128">
            <v>0</v>
          </cell>
          <cell r="BB128">
            <v>0</v>
          </cell>
          <cell r="BC128">
            <v>0</v>
          </cell>
          <cell r="BD128">
            <v>0</v>
          </cell>
          <cell r="BE128">
            <v>0</v>
          </cell>
          <cell r="BF128">
            <v>0</v>
          </cell>
          <cell r="BG128">
            <v>0</v>
          </cell>
          <cell r="BH128">
            <v>0</v>
          </cell>
          <cell r="BJ128">
            <v>0</v>
          </cell>
          <cell r="BL128">
            <v>0</v>
          </cell>
          <cell r="BM128">
            <v>0</v>
          </cell>
          <cell r="BN128">
            <v>0</v>
          </cell>
          <cell r="BO128">
            <v>0</v>
          </cell>
          <cell r="BQ128">
            <v>0</v>
          </cell>
          <cell r="BR128">
            <v>0</v>
          </cell>
          <cell r="BS128">
            <v>0</v>
          </cell>
          <cell r="BT128">
            <v>0</v>
          </cell>
          <cell r="CB128">
            <v>0</v>
          </cell>
          <cell r="CC128">
            <v>0</v>
          </cell>
          <cell r="CD128">
            <v>0</v>
          </cell>
          <cell r="CE128">
            <v>0</v>
          </cell>
          <cell r="CF128">
            <v>0</v>
          </cell>
          <cell r="CI128">
            <v>0</v>
          </cell>
          <cell r="CJ128">
            <v>0</v>
          </cell>
          <cell r="CK128">
            <v>0</v>
          </cell>
          <cell r="CV128">
            <v>5.7509570539636679E-3</v>
          </cell>
          <cell r="DG128">
            <v>250186179</v>
          </cell>
          <cell r="DR128">
            <v>86770011.830000177</v>
          </cell>
          <cell r="EC128">
            <v>2.8833253992193155</v>
          </cell>
          <cell r="EN128">
            <v>2.4095909012463064E-2</v>
          </cell>
        </row>
        <row r="129">
          <cell r="B129">
            <v>32901</v>
          </cell>
          <cell r="C129" t="str">
            <v>Invest Collegiate Charter School</v>
          </cell>
          <cell r="D129">
            <v>1.9763566281025743E-4</v>
          </cell>
          <cell r="E129">
            <v>341955.77917160717</v>
          </cell>
          <cell r="F129">
            <v>266630.76320304</v>
          </cell>
          <cell r="G129">
            <v>479680</v>
          </cell>
          <cell r="H129">
            <v>-95417.813205571074</v>
          </cell>
          <cell r="I129">
            <v>-3948.5691445852426</v>
          </cell>
          <cell r="J129">
            <v>288562.83755378524</v>
          </cell>
          <cell r="K129">
            <v>0</v>
          </cell>
          <cell r="L129">
            <v>-15161.57052434616</v>
          </cell>
          <cell r="M129">
            <v>2720.8524746370954</v>
          </cell>
          <cell r="N129">
            <v>102.5689562852674</v>
          </cell>
          <cell r="O129">
            <v>-46.288248586790395</v>
          </cell>
          <cell r="P129">
            <v>0</v>
          </cell>
          <cell r="Q129">
            <v>0</v>
          </cell>
          <cell r="R129">
            <v>0</v>
          </cell>
          <cell r="S129">
            <v>1265078.5602362657</v>
          </cell>
          <cell r="T129">
            <v>2440401</v>
          </cell>
          <cell r="U129">
            <v>1442814.1877689261</v>
          </cell>
          <cell r="V129">
            <v>10883.409898548382</v>
          </cell>
          <cell r="W129">
            <v>0</v>
          </cell>
          <cell r="X129">
            <v>3894098.5976674743</v>
          </cell>
          <cell r="Y129">
            <v>42002.640000000029</v>
          </cell>
          <cell r="Z129">
            <v>0</v>
          </cell>
          <cell r="AA129">
            <v>0</v>
          </cell>
          <cell r="AB129">
            <v>19742.845722926213</v>
          </cell>
          <cell r="AC129">
            <v>61745.485722926242</v>
          </cell>
          <cell r="AD129" t="str">
            <v>N/A</v>
          </cell>
          <cell r="AE129">
            <v>767014</v>
          </cell>
          <cell r="AF129">
            <v>767015</v>
          </cell>
          <cell r="AG129">
            <v>767015</v>
          </cell>
          <cell r="AH129">
            <v>767015</v>
          </cell>
          <cell r="AI129">
            <v>764294</v>
          </cell>
          <cell r="AJ129">
            <v>0</v>
          </cell>
          <cell r="AK129">
            <v>3832353</v>
          </cell>
          <cell r="AL129">
            <v>3624029</v>
          </cell>
          <cell r="AM129">
            <v>1265078.5602362657</v>
          </cell>
          <cell r="AN129">
            <v>-123637.35999999997</v>
          </cell>
          <cell r="AO129">
            <v>1433954.7519445485</v>
          </cell>
          <cell r="AP129">
            <v>0</v>
          </cell>
          <cell r="AQ129">
            <v>2398398.36</v>
          </cell>
          <cell r="AR129">
            <v>0</v>
          </cell>
          <cell r="AS129">
            <v>0</v>
          </cell>
          <cell r="AT129">
            <v>8597823.3121808134</v>
          </cell>
          <cell r="AU129">
            <v>1.0930731873870581E-4</v>
          </cell>
          <cell r="AV129">
            <v>0</v>
          </cell>
          <cell r="AW129">
            <v>0</v>
          </cell>
          <cell r="AY129">
            <v>0</v>
          </cell>
          <cell r="AZ129">
            <v>0</v>
          </cell>
          <cell r="BA129">
            <v>0</v>
          </cell>
          <cell r="BB129">
            <v>0</v>
          </cell>
          <cell r="BC129">
            <v>0</v>
          </cell>
          <cell r="BD129">
            <v>0</v>
          </cell>
          <cell r="BE129">
            <v>0</v>
          </cell>
          <cell r="BF129">
            <v>0</v>
          </cell>
          <cell r="BG129">
            <v>0</v>
          </cell>
          <cell r="BH129">
            <v>0</v>
          </cell>
          <cell r="BJ129">
            <v>0</v>
          </cell>
          <cell r="BL129">
            <v>0</v>
          </cell>
          <cell r="BM129">
            <v>0</v>
          </cell>
          <cell r="BN129">
            <v>0</v>
          </cell>
          <cell r="BO129">
            <v>0</v>
          </cell>
          <cell r="BQ129">
            <v>0</v>
          </cell>
          <cell r="BR129">
            <v>0</v>
          </cell>
          <cell r="BS129">
            <v>0</v>
          </cell>
          <cell r="BT129">
            <v>0</v>
          </cell>
          <cell r="CB129">
            <v>0</v>
          </cell>
          <cell r="CC129">
            <v>0</v>
          </cell>
          <cell r="CD129">
            <v>0</v>
          </cell>
          <cell r="CE129">
            <v>0</v>
          </cell>
          <cell r="CF129">
            <v>0</v>
          </cell>
          <cell r="CI129">
            <v>0</v>
          </cell>
          <cell r="CJ129">
            <v>0</v>
          </cell>
          <cell r="CK129">
            <v>0</v>
          </cell>
          <cell r="CV129">
            <v>1.9763566281025743E-4</v>
          </cell>
          <cell r="DG129">
            <v>8597823</v>
          </cell>
          <cell r="DR129">
            <v>2206162.0200000005</v>
          </cell>
          <cell r="EC129">
            <v>3.8971856654480881</v>
          </cell>
          <cell r="EN129">
            <v>2.4095909012463064E-2</v>
          </cell>
        </row>
        <row r="130">
          <cell r="B130">
            <v>32905</v>
          </cell>
          <cell r="C130" t="str">
            <v>Davidson County Community College</v>
          </cell>
          <cell r="D130">
            <v>8.3108550435342281E-4</v>
          </cell>
          <cell r="E130">
            <v>1437971.705907386</v>
          </cell>
          <cell r="F130">
            <v>1121219.5165681187</v>
          </cell>
          <cell r="G130">
            <v>-159193</v>
          </cell>
          <cell r="H130">
            <v>-401245.20182567462</v>
          </cell>
          <cell r="I130">
            <v>-16604.283520189012</v>
          </cell>
          <cell r="J130">
            <v>1213446.945636957</v>
          </cell>
          <cell r="K130">
            <v>0</v>
          </cell>
          <cell r="L130">
            <v>-63756.516950655525</v>
          </cell>
          <cell r="M130">
            <v>11441.563830137178</v>
          </cell>
          <cell r="N130">
            <v>431.31675504933935</v>
          </cell>
          <cell r="O130">
            <v>-194.64853597461516</v>
          </cell>
          <cell r="P130">
            <v>0</v>
          </cell>
          <cell r="Q130">
            <v>0</v>
          </cell>
          <cell r="R130">
            <v>0</v>
          </cell>
          <cell r="S130">
            <v>3143517.3978651538</v>
          </cell>
          <cell r="T130">
            <v>30669.230000000098</v>
          </cell>
          <cell r="U130">
            <v>6067234.7281847848</v>
          </cell>
          <cell r="V130">
            <v>45766.255320548713</v>
          </cell>
          <cell r="W130">
            <v>0</v>
          </cell>
          <cell r="X130">
            <v>6143670.2135053342</v>
          </cell>
          <cell r="Y130">
            <v>826635</v>
          </cell>
          <cell r="Z130">
            <v>0</v>
          </cell>
          <cell r="AA130">
            <v>0</v>
          </cell>
          <cell r="AB130">
            <v>83021.41760094506</v>
          </cell>
          <cell r="AC130">
            <v>909656.4176009451</v>
          </cell>
          <cell r="AD130" t="str">
            <v>N/A</v>
          </cell>
          <cell r="AE130">
            <v>1049091</v>
          </cell>
          <cell r="AF130">
            <v>1049091</v>
          </cell>
          <cell r="AG130">
            <v>1049091</v>
          </cell>
          <cell r="AH130">
            <v>1049091</v>
          </cell>
          <cell r="AI130">
            <v>1037650</v>
          </cell>
          <cell r="AJ130">
            <v>0</v>
          </cell>
          <cell r="AK130">
            <v>5234014</v>
          </cell>
          <cell r="AL130">
            <v>28546181</v>
          </cell>
          <cell r="AM130">
            <v>3143517.3978651538</v>
          </cell>
          <cell r="AN130">
            <v>-768667.2300000001</v>
          </cell>
          <cell r="AO130">
            <v>6029979.5659043891</v>
          </cell>
          <cell r="AP130">
            <v>0</v>
          </cell>
          <cell r="AQ130">
            <v>-795965.7699999999</v>
          </cell>
          <cell r="AR130">
            <v>0</v>
          </cell>
          <cell r="AS130">
            <v>0</v>
          </cell>
          <cell r="AT130">
            <v>36155044.96376954</v>
          </cell>
          <cell r="AU130">
            <v>8.6100491293295814E-4</v>
          </cell>
          <cell r="AV130">
            <v>0</v>
          </cell>
          <cell r="AW130">
            <v>0</v>
          </cell>
          <cell r="AY130">
            <v>0</v>
          </cell>
          <cell r="AZ130">
            <v>0</v>
          </cell>
          <cell r="BA130">
            <v>0</v>
          </cell>
          <cell r="BB130">
            <v>0</v>
          </cell>
          <cell r="BC130">
            <v>0</v>
          </cell>
          <cell r="BD130">
            <v>0</v>
          </cell>
          <cell r="BE130">
            <v>0</v>
          </cell>
          <cell r="BF130">
            <v>0</v>
          </cell>
          <cell r="BG130">
            <v>0</v>
          </cell>
          <cell r="BH130">
            <v>0</v>
          </cell>
          <cell r="BJ130">
            <v>0</v>
          </cell>
          <cell r="BL130">
            <v>0</v>
          </cell>
          <cell r="BM130">
            <v>0</v>
          </cell>
          <cell r="BN130">
            <v>0</v>
          </cell>
          <cell r="BO130">
            <v>0</v>
          </cell>
          <cell r="BQ130">
            <v>0</v>
          </cell>
          <cell r="BR130">
            <v>0</v>
          </cell>
          <cell r="BS130">
            <v>0</v>
          </cell>
          <cell r="BT130">
            <v>0</v>
          </cell>
          <cell r="CB130">
            <v>0</v>
          </cell>
          <cell r="CC130">
            <v>0</v>
          </cell>
          <cell r="CD130">
            <v>0</v>
          </cell>
          <cell r="CE130">
            <v>0</v>
          </cell>
          <cell r="CF130">
            <v>0</v>
          </cell>
          <cell r="CI130">
            <v>0</v>
          </cell>
          <cell r="CJ130">
            <v>0</v>
          </cell>
          <cell r="CK130">
            <v>0</v>
          </cell>
          <cell r="CV130">
            <v>8.3108550435342281E-4</v>
          </cell>
          <cell r="DG130">
            <v>36155044</v>
          </cell>
          <cell r="DR130">
            <v>13363003.759999996</v>
          </cell>
          <cell r="EC130">
            <v>2.70560756019723</v>
          </cell>
          <cell r="EN130">
            <v>2.4095909012463064E-2</v>
          </cell>
        </row>
        <row r="131">
          <cell r="B131">
            <v>32910</v>
          </cell>
          <cell r="C131" t="str">
            <v>Lexington City Schools</v>
          </cell>
          <cell r="D131">
            <v>1.0467233667264405E-3</v>
          </cell>
          <cell r="E131">
            <v>1811075.4878774383</v>
          </cell>
          <cell r="F131">
            <v>1412137.0918803702</v>
          </cell>
          <cell r="G131">
            <v>-122411</v>
          </cell>
          <cell r="H131">
            <v>-505354.41460328549</v>
          </cell>
          <cell r="I131">
            <v>-20912.519177980554</v>
          </cell>
          <cell r="J131">
            <v>1528294.339905726</v>
          </cell>
          <cell r="K131">
            <v>0</v>
          </cell>
          <cell r="L131">
            <v>-80299.121719444622</v>
          </cell>
          <cell r="M131">
            <v>14410.252796087445</v>
          </cell>
          <cell r="N131">
            <v>543.22849286368807</v>
          </cell>
          <cell r="O131">
            <v>-245.15307972099964</v>
          </cell>
          <cell r="P131">
            <v>0</v>
          </cell>
          <cell r="Q131">
            <v>0</v>
          </cell>
          <cell r="R131">
            <v>0</v>
          </cell>
          <cell r="S131">
            <v>4037238.1923720534</v>
          </cell>
          <cell r="T131">
            <v>30062.839999999967</v>
          </cell>
          <cell r="U131">
            <v>7641471.6995286299</v>
          </cell>
          <cell r="V131">
            <v>57641.01118434978</v>
          </cell>
          <cell r="W131">
            <v>0</v>
          </cell>
          <cell r="X131">
            <v>7729175.5507129794</v>
          </cell>
          <cell r="Y131">
            <v>642117</v>
          </cell>
          <cell r="Z131">
            <v>0</v>
          </cell>
          <cell r="AA131">
            <v>0</v>
          </cell>
          <cell r="AB131">
            <v>104562.59588990276</v>
          </cell>
          <cell r="AC131">
            <v>746679.59588990279</v>
          </cell>
          <cell r="AD131" t="str">
            <v>N/A</v>
          </cell>
          <cell r="AE131">
            <v>1399382</v>
          </cell>
          <cell r="AF131">
            <v>1399380</v>
          </cell>
          <cell r="AG131">
            <v>1399380</v>
          </cell>
          <cell r="AH131">
            <v>1399380</v>
          </cell>
          <cell r="AI131">
            <v>1384970</v>
          </cell>
          <cell r="AJ131">
            <v>0</v>
          </cell>
          <cell r="AK131">
            <v>6982492</v>
          </cell>
          <cell r="AL131">
            <v>35474123</v>
          </cell>
          <cell r="AM131">
            <v>4037238.1923720534</v>
          </cell>
          <cell r="AN131">
            <v>-957832.84</v>
          </cell>
          <cell r="AO131">
            <v>7594550.1148230778</v>
          </cell>
          <cell r="AP131">
            <v>0</v>
          </cell>
          <cell r="AQ131">
            <v>-612054.16</v>
          </cell>
          <cell r="AR131">
            <v>0</v>
          </cell>
          <cell r="AS131">
            <v>0</v>
          </cell>
          <cell r="AT131">
            <v>45536024.307195134</v>
          </cell>
          <cell r="AU131">
            <v>1.0699642547046229E-3</v>
          </cell>
          <cell r="AV131">
            <v>0</v>
          </cell>
          <cell r="AW131">
            <v>0</v>
          </cell>
          <cell r="AY131">
            <v>0</v>
          </cell>
          <cell r="AZ131">
            <v>0</v>
          </cell>
          <cell r="BA131">
            <v>0</v>
          </cell>
          <cell r="BB131">
            <v>0</v>
          </cell>
          <cell r="BC131">
            <v>0</v>
          </cell>
          <cell r="BD131">
            <v>0</v>
          </cell>
          <cell r="BE131">
            <v>0</v>
          </cell>
          <cell r="BF131">
            <v>0</v>
          </cell>
          <cell r="BG131">
            <v>0</v>
          </cell>
          <cell r="BH131">
            <v>0</v>
          </cell>
          <cell r="BJ131">
            <v>0</v>
          </cell>
          <cell r="BL131">
            <v>0</v>
          </cell>
          <cell r="BM131">
            <v>0</v>
          </cell>
          <cell r="BN131">
            <v>0</v>
          </cell>
          <cell r="BO131">
            <v>0</v>
          </cell>
          <cell r="BQ131">
            <v>0</v>
          </cell>
          <cell r="BR131">
            <v>0</v>
          </cell>
          <cell r="BS131">
            <v>0</v>
          </cell>
          <cell r="BT131">
            <v>0</v>
          </cell>
          <cell r="CB131">
            <v>0</v>
          </cell>
          <cell r="CC131">
            <v>0</v>
          </cell>
          <cell r="CD131">
            <v>0</v>
          </cell>
          <cell r="CE131">
            <v>0</v>
          </cell>
          <cell r="CF131">
            <v>0</v>
          </cell>
          <cell r="CI131">
            <v>0</v>
          </cell>
          <cell r="CJ131">
            <v>0</v>
          </cell>
          <cell r="CK131">
            <v>0</v>
          </cell>
          <cell r="CV131">
            <v>1.0467233667264405E-3</v>
          </cell>
          <cell r="DG131">
            <v>45536024</v>
          </cell>
          <cell r="DR131">
            <v>16502634.739999995</v>
          </cell>
          <cell r="EC131">
            <v>2.7593184189932578</v>
          </cell>
          <cell r="EN131">
            <v>2.4095909012463064E-2</v>
          </cell>
        </row>
        <row r="132">
          <cell r="B132">
            <v>32920</v>
          </cell>
          <cell r="C132" t="str">
            <v>Thomasville City Schools</v>
          </cell>
          <cell r="D132">
            <v>8.5878063645003586E-4</v>
          </cell>
          <cell r="E132">
            <v>1485890.7420807825</v>
          </cell>
          <cell r="F132">
            <v>1158583.0880153347</v>
          </cell>
          <cell r="G132">
            <v>-165225</v>
          </cell>
          <cell r="H132">
            <v>-414616.31563945685</v>
          </cell>
          <cell r="I132">
            <v>-17157.605438394065</v>
          </cell>
          <cell r="J132">
            <v>1253883.9082305867</v>
          </cell>
          <cell r="K132">
            <v>0</v>
          </cell>
          <cell r="L132">
            <v>-65881.142094180424</v>
          </cell>
          <cell r="M132">
            <v>11822.843036678034</v>
          </cell>
          <cell r="N132">
            <v>445.68997470483959</v>
          </cell>
          <cell r="O132">
            <v>-201.1350128629629</v>
          </cell>
          <cell r="P132">
            <v>0</v>
          </cell>
          <cell r="Q132">
            <v>0</v>
          </cell>
          <cell r="R132">
            <v>0</v>
          </cell>
          <cell r="S132">
            <v>3247545.0731531926</v>
          </cell>
          <cell r="T132">
            <v>8362.9300000000512</v>
          </cell>
          <cell r="U132">
            <v>6269419.5411529327</v>
          </cell>
          <cell r="V132">
            <v>47291.372146712136</v>
          </cell>
          <cell r="W132">
            <v>0</v>
          </cell>
          <cell r="X132">
            <v>6325073.8432996441</v>
          </cell>
          <cell r="Y132">
            <v>834489</v>
          </cell>
          <cell r="Z132">
            <v>0</v>
          </cell>
          <cell r="AA132">
            <v>0</v>
          </cell>
          <cell r="AB132">
            <v>85788.027191970323</v>
          </cell>
          <cell r="AC132">
            <v>920277.02719197026</v>
          </cell>
          <cell r="AD132" t="str">
            <v>N/A</v>
          </cell>
          <cell r="AE132">
            <v>1083324</v>
          </cell>
          <cell r="AF132">
            <v>1083323</v>
          </cell>
          <cell r="AG132">
            <v>1083323</v>
          </cell>
          <cell r="AH132">
            <v>1083323</v>
          </cell>
          <cell r="AI132">
            <v>1071500</v>
          </cell>
          <cell r="AJ132">
            <v>0</v>
          </cell>
          <cell r="AK132">
            <v>5404793</v>
          </cell>
          <cell r="AL132">
            <v>29473824</v>
          </cell>
          <cell r="AM132">
            <v>3247545.0731531926</v>
          </cell>
          <cell r="AN132">
            <v>-766288.93</v>
          </cell>
          <cell r="AO132">
            <v>6230922.8861076757</v>
          </cell>
          <cell r="AP132">
            <v>0</v>
          </cell>
          <cell r="AQ132">
            <v>-826126.07</v>
          </cell>
          <cell r="AR132">
            <v>0</v>
          </cell>
          <cell r="AS132">
            <v>0</v>
          </cell>
          <cell r="AT132">
            <v>37359876.959260873</v>
          </cell>
          <cell r="AU132">
            <v>8.8898430386855824E-4</v>
          </cell>
          <cell r="AV132">
            <v>0</v>
          </cell>
          <cell r="AW132">
            <v>0</v>
          </cell>
          <cell r="AY132">
            <v>0</v>
          </cell>
          <cell r="AZ132">
            <v>0</v>
          </cell>
          <cell r="BA132">
            <v>0</v>
          </cell>
          <cell r="BB132">
            <v>0</v>
          </cell>
          <cell r="BC132">
            <v>0</v>
          </cell>
          <cell r="BD132">
            <v>0</v>
          </cell>
          <cell r="BE132">
            <v>0</v>
          </cell>
          <cell r="BF132">
            <v>0</v>
          </cell>
          <cell r="BG132">
            <v>0</v>
          </cell>
          <cell r="BH132">
            <v>0</v>
          </cell>
          <cell r="BJ132">
            <v>0</v>
          </cell>
          <cell r="BL132">
            <v>0</v>
          </cell>
          <cell r="BM132">
            <v>0</v>
          </cell>
          <cell r="BN132">
            <v>0</v>
          </cell>
          <cell r="BO132">
            <v>0</v>
          </cell>
          <cell r="BQ132">
            <v>0</v>
          </cell>
          <cell r="BR132">
            <v>0</v>
          </cell>
          <cell r="BS132">
            <v>0</v>
          </cell>
          <cell r="BT132">
            <v>0</v>
          </cell>
          <cell r="CB132">
            <v>0</v>
          </cell>
          <cell r="CC132">
            <v>0</v>
          </cell>
          <cell r="CD132">
            <v>0</v>
          </cell>
          <cell r="CE132">
            <v>0</v>
          </cell>
          <cell r="CF132">
            <v>0</v>
          </cell>
          <cell r="CI132">
            <v>0</v>
          </cell>
          <cell r="CJ132">
            <v>0</v>
          </cell>
          <cell r="CK132">
            <v>0</v>
          </cell>
          <cell r="CV132">
            <v>8.5878063645003586E-4</v>
          </cell>
          <cell r="DG132">
            <v>37359877</v>
          </cell>
          <cell r="DR132">
            <v>12899764.759999992</v>
          </cell>
          <cell r="EC132">
            <v>2.8961673096432512</v>
          </cell>
          <cell r="EN132">
            <v>2.4095909012463064E-2</v>
          </cell>
        </row>
        <row r="133">
          <cell r="B133">
            <v>33000</v>
          </cell>
          <cell r="C133" t="str">
            <v>Davie County Schools</v>
          </cell>
          <cell r="D133">
            <v>2.2214001891298269E-3</v>
          </cell>
          <cell r="E133">
            <v>3843540.2888552998</v>
          </cell>
          <cell r="F133">
            <v>2996896.5083781565</v>
          </cell>
          <cell r="G133">
            <v>-235496</v>
          </cell>
          <cell r="H133">
            <v>-1072484.3142540827</v>
          </cell>
          <cell r="I133">
            <v>-44381.424485088515</v>
          </cell>
          <cell r="J133">
            <v>3243410.2874096716</v>
          </cell>
          <cell r="K133">
            <v>0</v>
          </cell>
          <cell r="L133">
            <v>-170414.16084212792</v>
          </cell>
          <cell r="M133">
            <v>30582.042308608627</v>
          </cell>
          <cell r="N133">
            <v>1152.8622701545976</v>
          </cell>
          <cell r="O133">
            <v>-520.27413829609679</v>
          </cell>
          <cell r="P133">
            <v>0</v>
          </cell>
          <cell r="Q133">
            <v>0</v>
          </cell>
          <cell r="R133">
            <v>0</v>
          </cell>
          <cell r="S133">
            <v>8592285.8155022953</v>
          </cell>
          <cell r="T133">
            <v>0</v>
          </cell>
          <cell r="U133">
            <v>16217051.437048359</v>
          </cell>
          <cell r="V133">
            <v>122328.16923443451</v>
          </cell>
          <cell r="W133">
            <v>0</v>
          </cell>
          <cell r="X133">
            <v>16339379.606282793</v>
          </cell>
          <cell r="Y133">
            <v>1177479.46</v>
          </cell>
          <cell r="Z133">
            <v>0</v>
          </cell>
          <cell r="AA133">
            <v>0</v>
          </cell>
          <cell r="AB133">
            <v>221907.12242544259</v>
          </cell>
          <cell r="AC133">
            <v>1399386.5824254425</v>
          </cell>
          <cell r="AD133" t="str">
            <v>N/A</v>
          </cell>
          <cell r="AE133">
            <v>2994115</v>
          </cell>
          <cell r="AF133">
            <v>2994115</v>
          </cell>
          <cell r="AG133">
            <v>2994115</v>
          </cell>
          <cell r="AH133">
            <v>2994115</v>
          </cell>
          <cell r="AI133">
            <v>2963533</v>
          </cell>
          <cell r="AJ133">
            <v>0</v>
          </cell>
          <cell r="AK133">
            <v>14939993</v>
          </cell>
          <cell r="AL133">
            <v>74967610</v>
          </cell>
          <cell r="AM133">
            <v>8592285.8155022953</v>
          </cell>
          <cell r="AN133">
            <v>-1861430.54</v>
          </cell>
          <cell r="AO133">
            <v>16117472.483857352</v>
          </cell>
          <cell r="AP133">
            <v>0</v>
          </cell>
          <cell r="AQ133">
            <v>-1177479.46</v>
          </cell>
          <cell r="AR133">
            <v>0</v>
          </cell>
          <cell r="AS133">
            <v>0</v>
          </cell>
          <cell r="AT133">
            <v>96638458.299359649</v>
          </cell>
          <cell r="AU133">
            <v>2.2611599054885461E-3</v>
          </cell>
          <cell r="AV133">
            <v>0</v>
          </cell>
          <cell r="AW133">
            <v>0</v>
          </cell>
          <cell r="AY133">
            <v>0</v>
          </cell>
          <cell r="AZ133">
            <v>0</v>
          </cell>
          <cell r="BA133">
            <v>0</v>
          </cell>
          <cell r="BB133">
            <v>0</v>
          </cell>
          <cell r="BC133">
            <v>0</v>
          </cell>
          <cell r="BD133">
            <v>0</v>
          </cell>
          <cell r="BE133">
            <v>0</v>
          </cell>
          <cell r="BF133">
            <v>0</v>
          </cell>
          <cell r="BG133">
            <v>0</v>
          </cell>
          <cell r="BH133">
            <v>0</v>
          </cell>
          <cell r="BJ133">
            <v>0</v>
          </cell>
          <cell r="BL133">
            <v>0</v>
          </cell>
          <cell r="BM133">
            <v>0</v>
          </cell>
          <cell r="BN133">
            <v>0</v>
          </cell>
          <cell r="BO133">
            <v>0</v>
          </cell>
          <cell r="BQ133">
            <v>0</v>
          </cell>
          <cell r="BR133">
            <v>0</v>
          </cell>
          <cell r="BS133">
            <v>0</v>
          </cell>
          <cell r="BT133">
            <v>0</v>
          </cell>
          <cell r="CB133">
            <v>0</v>
          </cell>
          <cell r="CC133">
            <v>0</v>
          </cell>
          <cell r="CD133">
            <v>0</v>
          </cell>
          <cell r="CE133">
            <v>0</v>
          </cell>
          <cell r="CF133">
            <v>0</v>
          </cell>
          <cell r="CI133">
            <v>0</v>
          </cell>
          <cell r="CJ133">
            <v>0</v>
          </cell>
          <cell r="CK133">
            <v>0</v>
          </cell>
          <cell r="CV133">
            <v>2.2214001891298269E-3</v>
          </cell>
          <cell r="DG133">
            <v>96638459</v>
          </cell>
          <cell r="DR133">
            <v>32554020.660000037</v>
          </cell>
          <cell r="EC133">
            <v>2.9685567877869588</v>
          </cell>
          <cell r="EN133">
            <v>2.4095909012463064E-2</v>
          </cell>
        </row>
        <row r="134">
          <cell r="B134">
            <v>33001</v>
          </cell>
          <cell r="C134" t="str">
            <v>N.E. Regional School For Biotechnology</v>
          </cell>
          <cell r="D134">
            <v>5.9114053478424925E-5</v>
          </cell>
          <cell r="E134">
            <v>102281.09608241063</v>
          </cell>
          <cell r="F134">
            <v>79750.916261049017</v>
          </cell>
          <cell r="G134">
            <v>57272</v>
          </cell>
          <cell r="H134">
            <v>-28540.060191685912</v>
          </cell>
          <cell r="I134">
            <v>-1181.0415400603304</v>
          </cell>
          <cell r="J134">
            <v>86310.935832554489</v>
          </cell>
          <cell r="K134">
            <v>0</v>
          </cell>
          <cell r="L134">
            <v>-4534.9198522615698</v>
          </cell>
          <cell r="M134">
            <v>813.82386359601048</v>
          </cell>
          <cell r="N134">
            <v>30.679011474232968</v>
          </cell>
          <cell r="O134">
            <v>-13.845102465181903</v>
          </cell>
          <cell r="P134">
            <v>0</v>
          </cell>
          <cell r="Q134">
            <v>0</v>
          </cell>
          <cell r="R134">
            <v>0</v>
          </cell>
          <cell r="S134">
            <v>292189.58436461142</v>
          </cell>
          <cell r="T134">
            <v>288321</v>
          </cell>
          <cell r="U134">
            <v>431554.67916277243</v>
          </cell>
          <cell r="V134">
            <v>3255.2954543840419</v>
          </cell>
          <cell r="W134">
            <v>0</v>
          </cell>
          <cell r="X134">
            <v>723130.97461715643</v>
          </cell>
          <cell r="Y134">
            <v>1961.1400000000067</v>
          </cell>
          <cell r="Z134">
            <v>0</v>
          </cell>
          <cell r="AA134">
            <v>0</v>
          </cell>
          <cell r="AB134">
            <v>5905.207700301652</v>
          </cell>
          <cell r="AC134">
            <v>7866.3477003016587</v>
          </cell>
          <cell r="AD134" t="str">
            <v>N/A</v>
          </cell>
          <cell r="AE134">
            <v>143216</v>
          </cell>
          <cell r="AF134">
            <v>143216</v>
          </cell>
          <cell r="AG134">
            <v>143216</v>
          </cell>
          <cell r="AH134">
            <v>143216</v>
          </cell>
          <cell r="AI134">
            <v>142402</v>
          </cell>
          <cell r="AJ134">
            <v>0</v>
          </cell>
          <cell r="AK134">
            <v>715266</v>
          </cell>
          <cell r="AL134">
            <v>1613911</v>
          </cell>
          <cell r="AM134">
            <v>292189.58436461142</v>
          </cell>
          <cell r="AN134">
            <v>-49703.859999999993</v>
          </cell>
          <cell r="AO134">
            <v>428904.76691685483</v>
          </cell>
          <cell r="AP134">
            <v>0</v>
          </cell>
          <cell r="AQ134">
            <v>286359.86</v>
          </cell>
          <cell r="AR134">
            <v>0</v>
          </cell>
          <cell r="AS134">
            <v>0</v>
          </cell>
          <cell r="AT134">
            <v>2571661.351281466</v>
          </cell>
          <cell r="AU134">
            <v>4.8678510169402041E-5</v>
          </cell>
          <cell r="AV134">
            <v>0</v>
          </cell>
          <cell r="AW134">
            <v>0</v>
          </cell>
          <cell r="AY134">
            <v>0</v>
          </cell>
          <cell r="AZ134">
            <v>0</v>
          </cell>
          <cell r="BA134">
            <v>0</v>
          </cell>
          <cell r="BB134">
            <v>0</v>
          </cell>
          <cell r="BC134">
            <v>0</v>
          </cell>
          <cell r="BD134">
            <v>0</v>
          </cell>
          <cell r="BE134">
            <v>0</v>
          </cell>
          <cell r="BF134">
            <v>0</v>
          </cell>
          <cell r="BG134">
            <v>0</v>
          </cell>
          <cell r="BH134">
            <v>0</v>
          </cell>
          <cell r="BJ134">
            <v>0</v>
          </cell>
          <cell r="BL134">
            <v>0</v>
          </cell>
          <cell r="BM134">
            <v>0</v>
          </cell>
          <cell r="BN134">
            <v>0</v>
          </cell>
          <cell r="BO134">
            <v>0</v>
          </cell>
          <cell r="BQ134">
            <v>0</v>
          </cell>
          <cell r="BR134">
            <v>0</v>
          </cell>
          <cell r="BS134">
            <v>0</v>
          </cell>
          <cell r="BT134">
            <v>0</v>
          </cell>
          <cell r="CB134">
            <v>0</v>
          </cell>
          <cell r="CC134">
            <v>0</v>
          </cell>
          <cell r="CD134">
            <v>0</v>
          </cell>
          <cell r="CE134">
            <v>0</v>
          </cell>
          <cell r="CF134">
            <v>0</v>
          </cell>
          <cell r="CI134">
            <v>0</v>
          </cell>
          <cell r="CJ134">
            <v>0</v>
          </cell>
          <cell r="CK134">
            <v>0</v>
          </cell>
          <cell r="CV134">
            <v>5.9114053478424925E-5</v>
          </cell>
          <cell r="DG134">
            <v>2571662</v>
          </cell>
          <cell r="DR134">
            <v>746290.78</v>
          </cell>
          <cell r="EC134">
            <v>3.4459249248664174</v>
          </cell>
          <cell r="EN134">
            <v>2.4095909012463064E-2</v>
          </cell>
        </row>
        <row r="135">
          <cell r="B135">
            <v>33027</v>
          </cell>
          <cell r="C135" t="str">
            <v>Cornerstone Academy</v>
          </cell>
          <cell r="D135">
            <v>2.2844448469440254E-4</v>
          </cell>
          <cell r="E135">
            <v>395262.22469336813</v>
          </cell>
          <cell r="F135">
            <v>308195.02127038408</v>
          </cell>
          <cell r="G135">
            <v>281683</v>
          </cell>
          <cell r="H135">
            <v>-110292.20565997022</v>
          </cell>
          <cell r="I135">
            <v>-4564.0995693221503</v>
          </cell>
          <cell r="J135">
            <v>333546.01993172121</v>
          </cell>
          <cell r="K135">
            <v>0</v>
          </cell>
          <cell r="L135">
            <v>-17525.061602456593</v>
          </cell>
          <cell r="M135">
            <v>3144.9978847931975</v>
          </cell>
          <cell r="N135">
            <v>118.55811866670103</v>
          </cell>
          <cell r="O135">
            <v>-53.503982760276017</v>
          </cell>
          <cell r="P135">
            <v>0</v>
          </cell>
          <cell r="Q135">
            <v>0</v>
          </cell>
          <cell r="R135">
            <v>0</v>
          </cell>
          <cell r="S135">
            <v>1189514.9510844243</v>
          </cell>
          <cell r="T135">
            <v>1448018</v>
          </cell>
          <cell r="U135">
            <v>1667730.0996586061</v>
          </cell>
          <cell r="V135">
            <v>12579.99153917279</v>
          </cell>
          <cell r="W135">
            <v>0</v>
          </cell>
          <cell r="X135">
            <v>3128328.0911977789</v>
          </cell>
          <cell r="Y135">
            <v>39606.349999999977</v>
          </cell>
          <cell r="Z135">
            <v>0</v>
          </cell>
          <cell r="AA135">
            <v>0</v>
          </cell>
          <cell r="AB135">
            <v>22820.49784661075</v>
          </cell>
          <cell r="AC135">
            <v>62426.847846610726</v>
          </cell>
          <cell r="AD135" t="str">
            <v>N/A</v>
          </cell>
          <cell r="AE135">
            <v>613810</v>
          </cell>
          <cell r="AF135">
            <v>613810</v>
          </cell>
          <cell r="AG135">
            <v>613810</v>
          </cell>
          <cell r="AH135">
            <v>613810</v>
          </cell>
          <cell r="AI135">
            <v>610665</v>
          </cell>
          <cell r="AJ135">
            <v>0</v>
          </cell>
          <cell r="AK135">
            <v>3065905</v>
          </cell>
          <cell r="AL135">
            <v>5836339</v>
          </cell>
          <cell r="AM135">
            <v>1189514.9510844243</v>
          </cell>
          <cell r="AN135">
            <v>-153643.65000000002</v>
          </cell>
          <cell r="AO135">
            <v>1657489.5933511681</v>
          </cell>
          <cell r="AP135">
            <v>0</v>
          </cell>
          <cell r="AQ135">
            <v>1408411.65</v>
          </cell>
          <cell r="AR135">
            <v>0</v>
          </cell>
          <cell r="AS135">
            <v>0</v>
          </cell>
          <cell r="AT135">
            <v>9938111.5444355924</v>
          </cell>
          <cell r="AU135">
            <v>1.7603461970201124E-4</v>
          </cell>
          <cell r="AV135">
            <v>0</v>
          </cell>
          <cell r="AW135">
            <v>0</v>
          </cell>
          <cell r="AY135">
            <v>0</v>
          </cell>
          <cell r="AZ135">
            <v>0</v>
          </cell>
          <cell r="BA135">
            <v>0</v>
          </cell>
          <cell r="BB135">
            <v>0</v>
          </cell>
          <cell r="BC135">
            <v>0</v>
          </cell>
          <cell r="BD135">
            <v>0</v>
          </cell>
          <cell r="BE135">
            <v>0</v>
          </cell>
          <cell r="BF135">
            <v>0</v>
          </cell>
          <cell r="BG135">
            <v>0</v>
          </cell>
          <cell r="BH135">
            <v>0</v>
          </cell>
          <cell r="BJ135">
            <v>0</v>
          </cell>
          <cell r="BL135">
            <v>0</v>
          </cell>
          <cell r="BM135">
            <v>0</v>
          </cell>
          <cell r="BN135">
            <v>0</v>
          </cell>
          <cell r="BO135">
            <v>0</v>
          </cell>
          <cell r="BQ135">
            <v>0</v>
          </cell>
          <cell r="BR135">
            <v>0</v>
          </cell>
          <cell r="BS135">
            <v>0</v>
          </cell>
          <cell r="BT135">
            <v>0</v>
          </cell>
          <cell r="CB135">
            <v>0</v>
          </cell>
          <cell r="CC135">
            <v>0</v>
          </cell>
          <cell r="CD135">
            <v>0</v>
          </cell>
          <cell r="CE135">
            <v>0</v>
          </cell>
          <cell r="CF135">
            <v>0</v>
          </cell>
          <cell r="CI135">
            <v>0</v>
          </cell>
          <cell r="CJ135">
            <v>0</v>
          </cell>
          <cell r="CK135">
            <v>0</v>
          </cell>
          <cell r="CV135">
            <v>2.2844448469440254E-4</v>
          </cell>
          <cell r="DG135">
            <v>9938112</v>
          </cell>
          <cell r="DR135">
            <v>2796774.3499999982</v>
          </cell>
          <cell r="EC135">
            <v>3.5534193167925778</v>
          </cell>
          <cell r="EN135">
            <v>2.4095909012463064E-2</v>
          </cell>
        </row>
        <row r="136">
          <cell r="B136">
            <v>33100</v>
          </cell>
          <cell r="C136" t="str">
            <v>Duplin County Schools</v>
          </cell>
          <cell r="D136">
            <v>3.1759199237567891E-3</v>
          </cell>
          <cell r="E136">
            <v>5495081.9941719472</v>
          </cell>
          <cell r="F136">
            <v>4284641.4513558326</v>
          </cell>
          <cell r="G136">
            <v>822968</v>
          </cell>
          <cell r="H136">
            <v>-1533323.1347614296</v>
          </cell>
          <cell r="I136">
            <v>-63451.804387445409</v>
          </cell>
          <cell r="J136">
            <v>4637080.4338218644</v>
          </cell>
          <cell r="K136">
            <v>0</v>
          </cell>
          <cell r="L136">
            <v>-243639.90394761649</v>
          </cell>
          <cell r="M136">
            <v>43722.926626349901</v>
          </cell>
          <cell r="N136">
            <v>1648.2389220312984</v>
          </cell>
          <cell r="O136">
            <v>-743.83220534307759</v>
          </cell>
          <cell r="P136">
            <v>0</v>
          </cell>
          <cell r="Q136">
            <v>0</v>
          </cell>
          <cell r="R136">
            <v>0</v>
          </cell>
          <cell r="S136">
            <v>13443984.369596193</v>
          </cell>
          <cell r="T136">
            <v>4114837.9</v>
          </cell>
          <cell r="U136">
            <v>23185402.169109322</v>
          </cell>
          <cell r="V136">
            <v>174891.7065053996</v>
          </cell>
          <cell r="W136">
            <v>0</v>
          </cell>
          <cell r="X136">
            <v>27475131.77561472</v>
          </cell>
          <cell r="Y136">
            <v>0</v>
          </cell>
          <cell r="Z136">
            <v>0</v>
          </cell>
          <cell r="AA136">
            <v>0</v>
          </cell>
          <cell r="AB136">
            <v>317259.02193722705</v>
          </cell>
          <cell r="AC136">
            <v>317259.02193722705</v>
          </cell>
          <cell r="AD136" t="str">
            <v>N/A</v>
          </cell>
          <cell r="AE136">
            <v>5440319</v>
          </cell>
          <cell r="AF136">
            <v>5440320</v>
          </cell>
          <cell r="AG136">
            <v>5440320</v>
          </cell>
          <cell r="AH136">
            <v>5440320</v>
          </cell>
          <cell r="AI136">
            <v>5396597</v>
          </cell>
          <cell r="AJ136">
            <v>0</v>
          </cell>
          <cell r="AK136">
            <v>27157876</v>
          </cell>
          <cell r="AL136">
            <v>100376612</v>
          </cell>
          <cell r="AM136">
            <v>13443984.369596193</v>
          </cell>
          <cell r="AN136">
            <v>-2815157.9</v>
          </cell>
          <cell r="AO136">
            <v>23043034.853677496</v>
          </cell>
          <cell r="AP136">
            <v>0</v>
          </cell>
          <cell r="AQ136">
            <v>4114837.9</v>
          </cell>
          <cell r="AR136">
            <v>0</v>
          </cell>
          <cell r="AS136">
            <v>0</v>
          </cell>
          <cell r="AT136">
            <v>138163311.22327369</v>
          </cell>
          <cell r="AU136">
            <v>3.0275417569832828E-3</v>
          </cell>
          <cell r="AV136">
            <v>0</v>
          </cell>
          <cell r="AW136">
            <v>0</v>
          </cell>
          <cell r="AY136">
            <v>0</v>
          </cell>
          <cell r="AZ136">
            <v>0</v>
          </cell>
          <cell r="BA136">
            <v>0</v>
          </cell>
          <cell r="BB136">
            <v>0</v>
          </cell>
          <cell r="BC136">
            <v>0</v>
          </cell>
          <cell r="BD136">
            <v>0</v>
          </cell>
          <cell r="BE136">
            <v>0</v>
          </cell>
          <cell r="BF136">
            <v>0</v>
          </cell>
          <cell r="BG136">
            <v>0</v>
          </cell>
          <cell r="BH136">
            <v>0</v>
          </cell>
          <cell r="BJ136">
            <v>0</v>
          </cell>
          <cell r="BL136">
            <v>0</v>
          </cell>
          <cell r="BM136">
            <v>0</v>
          </cell>
          <cell r="BN136">
            <v>0</v>
          </cell>
          <cell r="BO136">
            <v>0</v>
          </cell>
          <cell r="BQ136">
            <v>0</v>
          </cell>
          <cell r="BR136">
            <v>0</v>
          </cell>
          <cell r="BS136">
            <v>0</v>
          </cell>
          <cell r="BT136">
            <v>0</v>
          </cell>
          <cell r="CB136">
            <v>0</v>
          </cell>
          <cell r="CC136">
            <v>0</v>
          </cell>
          <cell r="CD136">
            <v>0</v>
          </cell>
          <cell r="CE136">
            <v>0</v>
          </cell>
          <cell r="CF136">
            <v>0</v>
          </cell>
          <cell r="CI136">
            <v>0</v>
          </cell>
          <cell r="CJ136">
            <v>0</v>
          </cell>
          <cell r="CK136">
            <v>0</v>
          </cell>
          <cell r="CV136">
            <v>3.1759199237567891E-3</v>
          </cell>
          <cell r="DG136">
            <v>138163312</v>
          </cell>
          <cell r="DR136">
            <v>48424353.820000038</v>
          </cell>
          <cell r="EC136">
            <v>2.8531782275004014</v>
          </cell>
          <cell r="EN136">
            <v>2.4095909012463064E-2</v>
          </cell>
        </row>
        <row r="137">
          <cell r="B137">
            <v>33105</v>
          </cell>
          <cell r="C137" t="str">
            <v>James Sprunt Technical College</v>
          </cell>
          <cell r="D137">
            <v>3.5701058323638399E-4</v>
          </cell>
          <cell r="E137">
            <v>617711.55279962695</v>
          </cell>
          <cell r="F137">
            <v>481643.8638975186</v>
          </cell>
          <cell r="G137">
            <v>-164000</v>
          </cell>
          <cell r="H137">
            <v>-172363.47255993955</v>
          </cell>
          <cell r="I137">
            <v>-7132.725709584859</v>
          </cell>
          <cell r="J137">
            <v>521262.13189736108</v>
          </cell>
          <cell r="K137">
            <v>0</v>
          </cell>
          <cell r="L137">
            <v>-27387.97775011414</v>
          </cell>
          <cell r="M137">
            <v>4914.9688626942143</v>
          </cell>
          <cell r="N137">
            <v>185.28135248801857</v>
          </cell>
          <cell r="O137">
            <v>-83.61544869979349</v>
          </cell>
          <cell r="P137">
            <v>0</v>
          </cell>
          <cell r="Q137">
            <v>0</v>
          </cell>
          <cell r="R137">
            <v>0</v>
          </cell>
          <cell r="S137">
            <v>1254750.0073413504</v>
          </cell>
          <cell r="T137">
            <v>9507.2199999999139</v>
          </cell>
          <cell r="U137">
            <v>2606310.6594868056</v>
          </cell>
          <cell r="V137">
            <v>19659.875450776857</v>
          </cell>
          <cell r="W137">
            <v>0</v>
          </cell>
          <cell r="X137">
            <v>2635477.7549375822</v>
          </cell>
          <cell r="Y137">
            <v>829512</v>
          </cell>
          <cell r="Z137">
            <v>0</v>
          </cell>
          <cell r="AA137">
            <v>0</v>
          </cell>
          <cell r="AB137">
            <v>35663.628547924294</v>
          </cell>
          <cell r="AC137">
            <v>865175.62854792434</v>
          </cell>
          <cell r="AD137" t="str">
            <v>N/A</v>
          </cell>
          <cell r="AE137">
            <v>355043</v>
          </cell>
          <cell r="AF137">
            <v>355043</v>
          </cell>
          <cell r="AG137">
            <v>355043</v>
          </cell>
          <cell r="AH137">
            <v>355043</v>
          </cell>
          <cell r="AI137">
            <v>350128</v>
          </cell>
          <cell r="AJ137">
            <v>0</v>
          </cell>
          <cell r="AK137">
            <v>1770300</v>
          </cell>
          <cell r="AL137">
            <v>12831919</v>
          </cell>
          <cell r="AM137">
            <v>1254750.0073413504</v>
          </cell>
          <cell r="AN137">
            <v>-325797.21999999991</v>
          </cell>
          <cell r="AO137">
            <v>2590306.9063896583</v>
          </cell>
          <cell r="AP137">
            <v>0</v>
          </cell>
          <cell r="AQ137">
            <v>-820004.78</v>
          </cell>
          <cell r="AR137">
            <v>0</v>
          </cell>
          <cell r="AS137">
            <v>0</v>
          </cell>
          <cell r="AT137">
            <v>15531173.913731011</v>
          </cell>
          <cell r="AU137">
            <v>3.8703409191319041E-4</v>
          </cell>
          <cell r="AV137">
            <v>0</v>
          </cell>
          <cell r="AW137">
            <v>0</v>
          </cell>
          <cell r="AY137">
            <v>0</v>
          </cell>
          <cell r="AZ137">
            <v>0</v>
          </cell>
          <cell r="BA137">
            <v>0</v>
          </cell>
          <cell r="BB137">
            <v>0</v>
          </cell>
          <cell r="BC137">
            <v>0</v>
          </cell>
          <cell r="BD137">
            <v>0</v>
          </cell>
          <cell r="BE137">
            <v>0</v>
          </cell>
          <cell r="BF137">
            <v>0</v>
          </cell>
          <cell r="BG137">
            <v>0</v>
          </cell>
          <cell r="BH137">
            <v>0</v>
          </cell>
          <cell r="BJ137">
            <v>0</v>
          </cell>
          <cell r="BL137">
            <v>0</v>
          </cell>
          <cell r="BM137">
            <v>0</v>
          </cell>
          <cell r="BN137">
            <v>0</v>
          </cell>
          <cell r="BO137">
            <v>0</v>
          </cell>
          <cell r="BQ137">
            <v>0</v>
          </cell>
          <cell r="BR137">
            <v>0</v>
          </cell>
          <cell r="BS137">
            <v>0</v>
          </cell>
          <cell r="BT137">
            <v>0</v>
          </cell>
          <cell r="CB137">
            <v>0</v>
          </cell>
          <cell r="CC137">
            <v>0</v>
          </cell>
          <cell r="CD137">
            <v>0</v>
          </cell>
          <cell r="CE137">
            <v>0</v>
          </cell>
          <cell r="CF137">
            <v>0</v>
          </cell>
          <cell r="CI137">
            <v>0</v>
          </cell>
          <cell r="CJ137">
            <v>0</v>
          </cell>
          <cell r="CK137">
            <v>0</v>
          </cell>
          <cell r="CV137">
            <v>3.5701058323638399E-4</v>
          </cell>
          <cell r="DG137">
            <v>15531174</v>
          </cell>
          <cell r="DR137">
            <v>5705826.6699999999</v>
          </cell>
          <cell r="EC137">
            <v>2.7219848933826798</v>
          </cell>
          <cell r="EN137">
            <v>2.4095909012463064E-2</v>
          </cell>
        </row>
        <row r="138">
          <cell r="B138">
            <v>33200</v>
          </cell>
          <cell r="C138" t="str">
            <v>Durham Public Schools</v>
          </cell>
          <cell r="D138">
            <v>1.3861030528488062E-2</v>
          </cell>
          <cell r="E138">
            <v>23982814.776911646</v>
          </cell>
          <cell r="F138">
            <v>18699950.687237989</v>
          </cell>
          <cell r="G138">
            <v>2001565</v>
          </cell>
          <cell r="H138">
            <v>-6692057.5112689054</v>
          </cell>
          <cell r="I138">
            <v>-276929.96637700679</v>
          </cell>
          <cell r="J138">
            <v>20238140.444117088</v>
          </cell>
          <cell r="K138">
            <v>0</v>
          </cell>
          <cell r="L138">
            <v>-1063345.4959975963</v>
          </cell>
          <cell r="M138">
            <v>190824.96892610262</v>
          </cell>
          <cell r="N138">
            <v>7193.5976236747347</v>
          </cell>
          <cell r="O138">
            <v>-3246.3919600771892</v>
          </cell>
          <cell r="P138">
            <v>0</v>
          </cell>
          <cell r="Q138">
            <v>0</v>
          </cell>
          <cell r="R138">
            <v>0</v>
          </cell>
          <cell r="S138">
            <v>57084910.109212928</v>
          </cell>
          <cell r="T138">
            <v>10564641</v>
          </cell>
          <cell r="U138">
            <v>101190702.22058544</v>
          </cell>
          <cell r="V138">
            <v>763299.87570441049</v>
          </cell>
          <cell r="W138">
            <v>0</v>
          </cell>
          <cell r="X138">
            <v>112518643.09628984</v>
          </cell>
          <cell r="Y138">
            <v>556814.71999999881</v>
          </cell>
          <cell r="Z138">
            <v>0</v>
          </cell>
          <cell r="AA138">
            <v>0</v>
          </cell>
          <cell r="AB138">
            <v>1384649.831885034</v>
          </cell>
          <cell r="AC138">
            <v>1941464.5518850328</v>
          </cell>
          <cell r="AD138" t="str">
            <v>N/A</v>
          </cell>
          <cell r="AE138">
            <v>22153600</v>
          </cell>
          <cell r="AF138">
            <v>22153600</v>
          </cell>
          <cell r="AG138">
            <v>22153600</v>
          </cell>
          <cell r="AH138">
            <v>22153600</v>
          </cell>
          <cell r="AI138">
            <v>21962775</v>
          </cell>
          <cell r="AJ138">
            <v>0</v>
          </cell>
          <cell r="AK138">
            <v>110577175</v>
          </cell>
          <cell r="AL138">
            <v>446877872</v>
          </cell>
          <cell r="AM138">
            <v>57084910.109212928</v>
          </cell>
          <cell r="AN138">
            <v>-11538019.280000001</v>
          </cell>
          <cell r="AO138">
            <v>100569352.26440483</v>
          </cell>
          <cell r="AP138">
            <v>0</v>
          </cell>
          <cell r="AQ138">
            <v>10007826.280000001</v>
          </cell>
          <cell r="AR138">
            <v>0</v>
          </cell>
          <cell r="AS138">
            <v>0</v>
          </cell>
          <cell r="AT138">
            <v>603001941.37361765</v>
          </cell>
          <cell r="AU138">
            <v>1.3478651924261592E-2</v>
          </cell>
          <cell r="AV138">
            <v>0</v>
          </cell>
          <cell r="AW138">
            <v>0</v>
          </cell>
          <cell r="AY138">
            <v>0</v>
          </cell>
          <cell r="AZ138">
            <v>0</v>
          </cell>
          <cell r="BA138">
            <v>0</v>
          </cell>
          <cell r="BB138">
            <v>0</v>
          </cell>
          <cell r="BC138">
            <v>0</v>
          </cell>
          <cell r="BD138">
            <v>0</v>
          </cell>
          <cell r="BE138">
            <v>0</v>
          </cell>
          <cell r="BF138">
            <v>0</v>
          </cell>
          <cell r="BG138">
            <v>0</v>
          </cell>
          <cell r="BH138">
            <v>0</v>
          </cell>
          <cell r="BJ138">
            <v>0</v>
          </cell>
          <cell r="BL138">
            <v>0</v>
          </cell>
          <cell r="BM138">
            <v>0</v>
          </cell>
          <cell r="BN138">
            <v>0</v>
          </cell>
          <cell r="BO138">
            <v>0</v>
          </cell>
          <cell r="BQ138">
            <v>0</v>
          </cell>
          <cell r="BR138">
            <v>0</v>
          </cell>
          <cell r="BS138">
            <v>0</v>
          </cell>
          <cell r="BT138">
            <v>0</v>
          </cell>
          <cell r="CB138">
            <v>0</v>
          </cell>
          <cell r="CC138">
            <v>0</v>
          </cell>
          <cell r="CD138">
            <v>0</v>
          </cell>
          <cell r="CE138">
            <v>0</v>
          </cell>
          <cell r="CF138">
            <v>0</v>
          </cell>
          <cell r="CI138">
            <v>0</v>
          </cell>
          <cell r="CJ138">
            <v>0</v>
          </cell>
          <cell r="CK138">
            <v>0</v>
          </cell>
          <cell r="CV138">
            <v>1.3861030528488062E-2</v>
          </cell>
          <cell r="DG138">
            <v>603001942</v>
          </cell>
          <cell r="DR138">
            <v>198407653.93000114</v>
          </cell>
          <cell r="EC138">
            <v>3.0392070570661605</v>
          </cell>
          <cell r="EN138">
            <v>2.4095909012463064E-2</v>
          </cell>
        </row>
        <row r="139">
          <cell r="B139">
            <v>33202</v>
          </cell>
          <cell r="C139" t="str">
            <v>Central Park School For Children</v>
          </cell>
          <cell r="D139">
            <v>1.6583970091368149E-4</v>
          </cell>
          <cell r="E139">
            <v>286941.35125789134</v>
          </cell>
          <cell r="F139">
            <v>223734.75209497384</v>
          </cell>
          <cell r="G139">
            <v>113924</v>
          </cell>
          <cell r="H139">
            <v>-80066.832973568744</v>
          </cell>
          <cell r="I139">
            <v>-3313.3166183862527</v>
          </cell>
          <cell r="J139">
            <v>242138.3569860413</v>
          </cell>
          <cell r="K139">
            <v>0</v>
          </cell>
          <cell r="L139">
            <v>-12722.351246663553</v>
          </cell>
          <cell r="M139">
            <v>2283.1170964183248</v>
          </cell>
          <cell r="N139">
            <v>86.06748798018242</v>
          </cell>
          <cell r="O139">
            <v>-38.841316350993338</v>
          </cell>
          <cell r="P139">
            <v>0</v>
          </cell>
          <cell r="Q139">
            <v>0</v>
          </cell>
          <cell r="R139">
            <v>0</v>
          </cell>
          <cell r="S139">
            <v>772966.30276833544</v>
          </cell>
          <cell r="T139">
            <v>583485</v>
          </cell>
          <cell r="U139">
            <v>1210691.7849302064</v>
          </cell>
          <cell r="V139">
            <v>9132.4683856732991</v>
          </cell>
          <cell r="W139">
            <v>0</v>
          </cell>
          <cell r="X139">
            <v>1803309.2533158797</v>
          </cell>
          <cell r="Y139">
            <v>13867.510000000009</v>
          </cell>
          <cell r="Z139">
            <v>0</v>
          </cell>
          <cell r="AA139">
            <v>0</v>
          </cell>
          <cell r="AB139">
            <v>16566.583091931261</v>
          </cell>
          <cell r="AC139">
            <v>30434.09309193127</v>
          </cell>
          <cell r="AD139" t="str">
            <v>N/A</v>
          </cell>
          <cell r="AE139">
            <v>355031</v>
          </cell>
          <cell r="AF139">
            <v>355032</v>
          </cell>
          <cell r="AG139">
            <v>355032</v>
          </cell>
          <cell r="AH139">
            <v>355032</v>
          </cell>
          <cell r="AI139">
            <v>352749</v>
          </cell>
          <cell r="AJ139">
            <v>0</v>
          </cell>
          <cell r="AK139">
            <v>1772876</v>
          </cell>
          <cell r="AL139">
            <v>4798149</v>
          </cell>
          <cell r="AM139">
            <v>772966.30276833544</v>
          </cell>
          <cell r="AN139">
            <v>-129400.48999999999</v>
          </cell>
          <cell r="AO139">
            <v>1203257.6702239485</v>
          </cell>
          <cell r="AP139">
            <v>0</v>
          </cell>
          <cell r="AQ139">
            <v>569617.49</v>
          </cell>
          <cell r="AR139">
            <v>0</v>
          </cell>
          <cell r="AS139">
            <v>0</v>
          </cell>
          <cell r="AT139">
            <v>7214589.9729922842</v>
          </cell>
          <cell r="AU139">
            <v>1.4472092777425487E-4</v>
          </cell>
          <cell r="AV139">
            <v>0</v>
          </cell>
          <cell r="AW139">
            <v>0</v>
          </cell>
          <cell r="AY139">
            <v>0</v>
          </cell>
          <cell r="AZ139">
            <v>0</v>
          </cell>
          <cell r="BA139">
            <v>0</v>
          </cell>
          <cell r="BB139">
            <v>0</v>
          </cell>
          <cell r="BC139">
            <v>0</v>
          </cell>
          <cell r="BD139">
            <v>0</v>
          </cell>
          <cell r="BE139">
            <v>0</v>
          </cell>
          <cell r="BF139">
            <v>0</v>
          </cell>
          <cell r="BG139">
            <v>0</v>
          </cell>
          <cell r="BH139">
            <v>0</v>
          </cell>
          <cell r="BJ139">
            <v>0</v>
          </cell>
          <cell r="BL139">
            <v>0</v>
          </cell>
          <cell r="BM139">
            <v>0</v>
          </cell>
          <cell r="BN139">
            <v>0</v>
          </cell>
          <cell r="BO139">
            <v>0</v>
          </cell>
          <cell r="BQ139">
            <v>0</v>
          </cell>
          <cell r="BR139">
            <v>0</v>
          </cell>
          <cell r="BS139">
            <v>0</v>
          </cell>
          <cell r="BT139">
            <v>0</v>
          </cell>
          <cell r="CB139">
            <v>0</v>
          </cell>
          <cell r="CC139">
            <v>0</v>
          </cell>
          <cell r="CD139">
            <v>0</v>
          </cell>
          <cell r="CE139">
            <v>0</v>
          </cell>
          <cell r="CF139">
            <v>0</v>
          </cell>
          <cell r="CI139">
            <v>0</v>
          </cell>
          <cell r="CJ139">
            <v>0</v>
          </cell>
          <cell r="CK139">
            <v>0</v>
          </cell>
          <cell r="CV139">
            <v>1.6583970091368149E-4</v>
          </cell>
          <cell r="DG139">
            <v>7214591</v>
          </cell>
          <cell r="DR139">
            <v>2083307.32</v>
          </cell>
          <cell r="EC139">
            <v>3.4630469209890742</v>
          </cell>
          <cell r="EN139">
            <v>2.4095909012463064E-2</v>
          </cell>
        </row>
        <row r="140">
          <cell r="B140">
            <v>33203</v>
          </cell>
          <cell r="C140" t="str">
            <v>Healthy Start Academy</v>
          </cell>
          <cell r="D140">
            <v>1.1475133798238069E-4</v>
          </cell>
          <cell r="E140">
            <v>198546.57116424461</v>
          </cell>
          <cell r="F140">
            <v>154811.31486975838</v>
          </cell>
          <cell r="G140">
            <v>75281</v>
          </cell>
          <cell r="H140">
            <v>-55401.548369355711</v>
          </cell>
          <cell r="I140">
            <v>-2292.6206030543622</v>
          </cell>
          <cell r="J140">
            <v>167545.52913397894</v>
          </cell>
          <cell r="K140">
            <v>0</v>
          </cell>
          <cell r="L140">
            <v>-8803.1202407698747</v>
          </cell>
          <cell r="M140">
            <v>1579.7830081761626</v>
          </cell>
          <cell r="N140">
            <v>59.553649386095927</v>
          </cell>
          <cell r="O140">
            <v>-26.875910868853381</v>
          </cell>
          <cell r="P140">
            <v>0</v>
          </cell>
          <cell r="Q140">
            <v>0</v>
          </cell>
          <cell r="R140">
            <v>0</v>
          </cell>
          <cell r="S140">
            <v>531299.58670149522</v>
          </cell>
          <cell r="T140">
            <v>394559</v>
          </cell>
          <cell r="U140">
            <v>837727.64566989464</v>
          </cell>
          <cell r="V140">
            <v>6319.1320327046506</v>
          </cell>
          <cell r="W140">
            <v>0</v>
          </cell>
          <cell r="X140">
            <v>1238605.7777025993</v>
          </cell>
          <cell r="Y140">
            <v>18155.159999999989</v>
          </cell>
          <cell r="Z140">
            <v>0</v>
          </cell>
          <cell r="AA140">
            <v>0</v>
          </cell>
          <cell r="AB140">
            <v>11463.10301527181</v>
          </cell>
          <cell r="AC140">
            <v>29618.263015271797</v>
          </cell>
          <cell r="AD140" t="str">
            <v>N/A</v>
          </cell>
          <cell r="AE140">
            <v>242114</v>
          </cell>
          <cell r="AF140">
            <v>242114</v>
          </cell>
          <cell r="AG140">
            <v>242114</v>
          </cell>
          <cell r="AH140">
            <v>242114</v>
          </cell>
          <cell r="AI140">
            <v>240534</v>
          </cell>
          <cell r="AJ140">
            <v>0</v>
          </cell>
          <cell r="AK140">
            <v>1208990</v>
          </cell>
          <cell r="AL140">
            <v>3331051</v>
          </cell>
          <cell r="AM140">
            <v>531299.58670149522</v>
          </cell>
          <cell r="AN140">
            <v>-79264.840000000011</v>
          </cell>
          <cell r="AO140">
            <v>832583.67468732758</v>
          </cell>
          <cell r="AP140">
            <v>0</v>
          </cell>
          <cell r="AQ140">
            <v>376403.84</v>
          </cell>
          <cell r="AR140">
            <v>0</v>
          </cell>
          <cell r="AS140">
            <v>0</v>
          </cell>
          <cell r="AT140">
            <v>4992073.2613888225</v>
          </cell>
          <cell r="AU140">
            <v>1.0047057826492E-4</v>
          </cell>
          <cell r="AV140">
            <v>0</v>
          </cell>
          <cell r="AW140">
            <v>0</v>
          </cell>
          <cell r="AY140">
            <v>0</v>
          </cell>
          <cell r="AZ140">
            <v>0</v>
          </cell>
          <cell r="BA140">
            <v>0</v>
          </cell>
          <cell r="BB140">
            <v>0</v>
          </cell>
          <cell r="BC140">
            <v>0</v>
          </cell>
          <cell r="BD140">
            <v>0</v>
          </cell>
          <cell r="BE140">
            <v>0</v>
          </cell>
          <cell r="BF140">
            <v>0</v>
          </cell>
          <cell r="BG140">
            <v>0</v>
          </cell>
          <cell r="BH140">
            <v>0</v>
          </cell>
          <cell r="BJ140">
            <v>0</v>
          </cell>
          <cell r="BL140">
            <v>0</v>
          </cell>
          <cell r="BM140">
            <v>0</v>
          </cell>
          <cell r="BN140">
            <v>0</v>
          </cell>
          <cell r="BO140">
            <v>0</v>
          </cell>
          <cell r="BQ140">
            <v>0</v>
          </cell>
          <cell r="BR140">
            <v>0</v>
          </cell>
          <cell r="BS140">
            <v>0</v>
          </cell>
          <cell r="BT140">
            <v>0</v>
          </cell>
          <cell r="CB140">
            <v>0</v>
          </cell>
          <cell r="CC140">
            <v>0</v>
          </cell>
          <cell r="CD140">
            <v>0</v>
          </cell>
          <cell r="CE140">
            <v>0</v>
          </cell>
          <cell r="CF140">
            <v>0</v>
          </cell>
          <cell r="CI140">
            <v>0</v>
          </cell>
          <cell r="CJ140">
            <v>0</v>
          </cell>
          <cell r="CK140">
            <v>0</v>
          </cell>
          <cell r="CV140">
            <v>1.1475133798238069E-4</v>
          </cell>
          <cell r="DG140">
            <v>4992073</v>
          </cell>
          <cell r="DR140">
            <v>1400711.38</v>
          </cell>
          <cell r="EC140">
            <v>3.5639554809642515</v>
          </cell>
          <cell r="EN140">
            <v>2.4095909012463064E-2</v>
          </cell>
        </row>
        <row r="141">
          <cell r="B141">
            <v>33204</v>
          </cell>
          <cell r="C141" t="str">
            <v>Voyager Academy</v>
          </cell>
          <cell r="D141">
            <v>4.0490674464265631E-4</v>
          </cell>
          <cell r="E141">
            <v>700583.07993253705</v>
          </cell>
          <cell r="F141">
            <v>546260.69412269385</v>
          </cell>
          <cell r="G141">
            <v>198362</v>
          </cell>
          <cell r="H141">
            <v>-195487.57332871223</v>
          </cell>
          <cell r="I141">
            <v>-8089.6446299036561</v>
          </cell>
          <cell r="J141">
            <v>591194.10696097661</v>
          </cell>
          <cell r="K141">
            <v>0</v>
          </cell>
          <cell r="L141">
            <v>-31062.319813084039</v>
          </cell>
          <cell r="M141">
            <v>5574.3558753154512</v>
          </cell>
          <cell r="N141">
            <v>210.13850233464578</v>
          </cell>
          <cell r="O141">
            <v>-94.833208662756533</v>
          </cell>
          <cell r="P141">
            <v>0</v>
          </cell>
          <cell r="Q141">
            <v>0</v>
          </cell>
          <cell r="R141">
            <v>0</v>
          </cell>
          <cell r="S141">
            <v>1807450.0044134951</v>
          </cell>
          <cell r="T141">
            <v>1052110</v>
          </cell>
          <cell r="U141">
            <v>2955970.5348048829</v>
          </cell>
          <cell r="V141">
            <v>22297.423501261805</v>
          </cell>
          <cell r="W141">
            <v>0</v>
          </cell>
          <cell r="X141">
            <v>4030377.9583061449</v>
          </cell>
          <cell r="Y141">
            <v>60301.110000000044</v>
          </cell>
          <cell r="Z141">
            <v>0</v>
          </cell>
          <cell r="AA141">
            <v>0</v>
          </cell>
          <cell r="AB141">
            <v>40448.223149518279</v>
          </cell>
          <cell r="AC141">
            <v>100749.33314951832</v>
          </cell>
          <cell r="AD141" t="str">
            <v>N/A</v>
          </cell>
          <cell r="AE141">
            <v>787041</v>
          </cell>
          <cell r="AF141">
            <v>787041</v>
          </cell>
          <cell r="AG141">
            <v>787041</v>
          </cell>
          <cell r="AH141">
            <v>787041</v>
          </cell>
          <cell r="AI141">
            <v>781466</v>
          </cell>
          <cell r="AJ141">
            <v>0</v>
          </cell>
          <cell r="AK141">
            <v>3929630</v>
          </cell>
          <cell r="AL141">
            <v>12161946</v>
          </cell>
          <cell r="AM141">
            <v>1807450.0044134951</v>
          </cell>
          <cell r="AN141">
            <v>-284204.88999999996</v>
          </cell>
          <cell r="AO141">
            <v>2937819.7351566264</v>
          </cell>
          <cell r="AP141">
            <v>0</v>
          </cell>
          <cell r="AQ141">
            <v>991808.8899999999</v>
          </cell>
          <cell r="AR141">
            <v>0</v>
          </cell>
          <cell r="AS141">
            <v>0</v>
          </cell>
          <cell r="AT141">
            <v>17614819.739570122</v>
          </cell>
          <cell r="AU141">
            <v>3.6682647886358247E-4</v>
          </cell>
          <cell r="AV141">
            <v>0</v>
          </cell>
          <cell r="AW141">
            <v>0</v>
          </cell>
          <cell r="AY141">
            <v>0</v>
          </cell>
          <cell r="AZ141">
            <v>0</v>
          </cell>
          <cell r="BA141">
            <v>0</v>
          </cell>
          <cell r="BB141">
            <v>0</v>
          </cell>
          <cell r="BC141">
            <v>0</v>
          </cell>
          <cell r="BD141">
            <v>0</v>
          </cell>
          <cell r="BE141">
            <v>0</v>
          </cell>
          <cell r="BF141">
            <v>0</v>
          </cell>
          <cell r="BG141">
            <v>0</v>
          </cell>
          <cell r="BH141">
            <v>0</v>
          </cell>
          <cell r="BJ141">
            <v>0</v>
          </cell>
          <cell r="BL141">
            <v>0</v>
          </cell>
          <cell r="BM141">
            <v>0</v>
          </cell>
          <cell r="BN141">
            <v>0</v>
          </cell>
          <cell r="BO141">
            <v>0</v>
          </cell>
          <cell r="BQ141">
            <v>0</v>
          </cell>
          <cell r="BR141">
            <v>0</v>
          </cell>
          <cell r="BS141">
            <v>0</v>
          </cell>
          <cell r="BT141">
            <v>0</v>
          </cell>
          <cell r="CB141">
            <v>0</v>
          </cell>
          <cell r="CC141">
            <v>0</v>
          </cell>
          <cell r="CD141">
            <v>0</v>
          </cell>
          <cell r="CE141">
            <v>0</v>
          </cell>
          <cell r="CF141">
            <v>0</v>
          </cell>
          <cell r="CI141">
            <v>0</v>
          </cell>
          <cell r="CJ141">
            <v>0</v>
          </cell>
          <cell r="CK141">
            <v>0</v>
          </cell>
          <cell r="CV141">
            <v>4.0490674464265631E-4</v>
          </cell>
          <cell r="DG141">
            <v>17614820</v>
          </cell>
          <cell r="DR141">
            <v>4874017.7599999988</v>
          </cell>
          <cell r="EC141">
            <v>3.6140245824627453</v>
          </cell>
          <cell r="EN141">
            <v>2.4095909012463064E-2</v>
          </cell>
        </row>
        <row r="142">
          <cell r="B142">
            <v>33205</v>
          </cell>
          <cell r="C142" t="str">
            <v>Durham Technical Institute</v>
          </cell>
          <cell r="D142">
            <v>1.1182984542950423E-3</v>
          </cell>
          <cell r="E142">
            <v>1934917.0784627127</v>
          </cell>
          <cell r="F142">
            <v>1508699.2201591246</v>
          </cell>
          <cell r="G142">
            <v>202739</v>
          </cell>
          <cell r="H142">
            <v>-539910.61887675221</v>
          </cell>
          <cell r="I142">
            <v>-22342.520111393569</v>
          </cell>
          <cell r="J142">
            <v>1632799.3167569202</v>
          </cell>
          <cell r="K142">
            <v>0</v>
          </cell>
          <cell r="L142">
            <v>-85789.986690507358</v>
          </cell>
          <cell r="M142">
            <v>15395.627861317269</v>
          </cell>
          <cell r="N142">
            <v>580.37453181004105</v>
          </cell>
          <cell r="O142">
            <v>-261.91668098044187</v>
          </cell>
          <cell r="P142">
            <v>0</v>
          </cell>
          <cell r="Q142">
            <v>0</v>
          </cell>
          <cell r="R142">
            <v>0</v>
          </cell>
          <cell r="S142">
            <v>4646825.5754122511</v>
          </cell>
          <cell r="T142">
            <v>1013693.1900000001</v>
          </cell>
          <cell r="U142">
            <v>8163996.5837846017</v>
          </cell>
          <cell r="V142">
            <v>61582.511445269076</v>
          </cell>
          <cell r="W142">
            <v>0</v>
          </cell>
          <cell r="X142">
            <v>9239272.285229871</v>
          </cell>
          <cell r="Y142">
            <v>0</v>
          </cell>
          <cell r="Z142">
            <v>0</v>
          </cell>
          <cell r="AA142">
            <v>0</v>
          </cell>
          <cell r="AB142">
            <v>111712.60055696784</v>
          </cell>
          <cell r="AC142">
            <v>111712.60055696784</v>
          </cell>
          <cell r="AD142" t="str">
            <v>N/A</v>
          </cell>
          <cell r="AE142">
            <v>1828590</v>
          </cell>
          <cell r="AF142">
            <v>1828591</v>
          </cell>
          <cell r="AG142">
            <v>1828591</v>
          </cell>
          <cell r="AH142">
            <v>1828591</v>
          </cell>
          <cell r="AI142">
            <v>1813196</v>
          </cell>
          <cell r="AJ142">
            <v>0</v>
          </cell>
          <cell r="AK142">
            <v>9127559</v>
          </cell>
          <cell r="AL142">
            <v>35901235</v>
          </cell>
          <cell r="AM142">
            <v>4646825.5754122511</v>
          </cell>
          <cell r="AN142">
            <v>-1025837.1900000001</v>
          </cell>
          <cell r="AO142">
            <v>8113866.4946729029</v>
          </cell>
          <cell r="AP142">
            <v>0</v>
          </cell>
          <cell r="AQ142">
            <v>1013693.1900000001</v>
          </cell>
          <cell r="AR142">
            <v>0</v>
          </cell>
          <cell r="AS142">
            <v>0</v>
          </cell>
          <cell r="AT142">
            <v>48649783.070085153</v>
          </cell>
          <cell r="AU142">
            <v>1.0828467437052501E-3</v>
          </cell>
          <cell r="AV142">
            <v>0</v>
          </cell>
          <cell r="AW142">
            <v>0</v>
          </cell>
          <cell r="AY142">
            <v>0</v>
          </cell>
          <cell r="AZ142">
            <v>0</v>
          </cell>
          <cell r="BA142">
            <v>0</v>
          </cell>
          <cell r="BB142">
            <v>0</v>
          </cell>
          <cell r="BC142">
            <v>0</v>
          </cell>
          <cell r="BD142">
            <v>0</v>
          </cell>
          <cell r="BE142">
            <v>0</v>
          </cell>
          <cell r="BF142">
            <v>0</v>
          </cell>
          <cell r="BG142">
            <v>0</v>
          </cell>
          <cell r="BH142">
            <v>0</v>
          </cell>
          <cell r="BJ142">
            <v>0</v>
          </cell>
          <cell r="BL142">
            <v>0</v>
          </cell>
          <cell r="BM142">
            <v>0</v>
          </cell>
          <cell r="BN142">
            <v>0</v>
          </cell>
          <cell r="BO142">
            <v>0</v>
          </cell>
          <cell r="BQ142">
            <v>0</v>
          </cell>
          <cell r="BR142">
            <v>0</v>
          </cell>
          <cell r="BS142">
            <v>0</v>
          </cell>
          <cell r="BT142">
            <v>0</v>
          </cell>
          <cell r="CB142">
            <v>0</v>
          </cell>
          <cell r="CC142">
            <v>0</v>
          </cell>
          <cell r="CD142">
            <v>0</v>
          </cell>
          <cell r="CE142">
            <v>0</v>
          </cell>
          <cell r="CF142">
            <v>0</v>
          </cell>
          <cell r="CI142">
            <v>0</v>
          </cell>
          <cell r="CJ142">
            <v>0</v>
          </cell>
          <cell r="CK142">
            <v>0</v>
          </cell>
          <cell r="CV142">
            <v>1.1182984542950423E-3</v>
          </cell>
          <cell r="DG142">
            <v>48649784</v>
          </cell>
          <cell r="DR142">
            <v>17495640.5</v>
          </cell>
          <cell r="EC142">
            <v>2.780680364345621</v>
          </cell>
          <cell r="EN142">
            <v>2.4095909012463064E-2</v>
          </cell>
        </row>
        <row r="143">
          <cell r="B143">
            <v>33206</v>
          </cell>
          <cell r="C143" t="str">
            <v>Bear Grass Charter School</v>
          </cell>
          <cell r="D143">
            <v>9.1382949996967092E-5</v>
          </cell>
          <cell r="E143">
            <v>158113.81116582092</v>
          </cell>
          <cell r="F143">
            <v>123284.96464137135</v>
          </cell>
          <cell r="G143">
            <v>-27643</v>
          </cell>
          <cell r="H143">
            <v>-44119.371620475045</v>
          </cell>
          <cell r="I143">
            <v>-1825.7428419972032</v>
          </cell>
          <cell r="J143">
            <v>133425.93629206016</v>
          </cell>
          <cell r="K143">
            <v>0</v>
          </cell>
          <cell r="L143">
            <v>-7010.4201913800871</v>
          </cell>
          <cell r="M143">
            <v>1258.0701382705172</v>
          </cell>
          <cell r="N143">
            <v>47.425923389425982</v>
          </cell>
          <cell r="O143">
            <v>-21.402800718789663</v>
          </cell>
          <cell r="P143">
            <v>0</v>
          </cell>
          <cell r="Q143">
            <v>0</v>
          </cell>
          <cell r="R143">
            <v>0</v>
          </cell>
          <cell r="S143">
            <v>335510.27070634119</v>
          </cell>
          <cell r="T143">
            <v>0</v>
          </cell>
          <cell r="U143">
            <v>667129.68146030081</v>
          </cell>
          <cell r="V143">
            <v>5032.2805530820688</v>
          </cell>
          <cell r="W143">
            <v>0</v>
          </cell>
          <cell r="X143">
            <v>672161.96201338293</v>
          </cell>
          <cell r="Y143">
            <v>138212.82</v>
          </cell>
          <cell r="Z143">
            <v>0</v>
          </cell>
          <cell r="AA143">
            <v>0</v>
          </cell>
          <cell r="AB143">
            <v>9128.7142099860157</v>
          </cell>
          <cell r="AC143">
            <v>147341.53420998601</v>
          </cell>
          <cell r="AD143" t="str">
            <v>N/A</v>
          </cell>
          <cell r="AE143">
            <v>105215</v>
          </cell>
          <cell r="AF143">
            <v>105215</v>
          </cell>
          <cell r="AG143">
            <v>105215</v>
          </cell>
          <cell r="AH143">
            <v>105215</v>
          </cell>
          <cell r="AI143">
            <v>103957</v>
          </cell>
          <cell r="AJ143">
            <v>0</v>
          </cell>
          <cell r="AK143">
            <v>524817</v>
          </cell>
          <cell r="AL143">
            <v>3187367</v>
          </cell>
          <cell r="AM143">
            <v>335510.27070634119</v>
          </cell>
          <cell r="AN143">
            <v>-72229.179999999993</v>
          </cell>
          <cell r="AO143">
            <v>663033.24780339689</v>
          </cell>
          <cell r="AP143">
            <v>0</v>
          </cell>
          <cell r="AQ143">
            <v>-138212.82</v>
          </cell>
          <cell r="AR143">
            <v>0</v>
          </cell>
          <cell r="AS143">
            <v>0</v>
          </cell>
          <cell r="AT143">
            <v>3975468.5185097381</v>
          </cell>
          <cell r="AU143">
            <v>9.6136797168055663E-5</v>
          </cell>
          <cell r="AV143">
            <v>0</v>
          </cell>
          <cell r="AW143">
            <v>0</v>
          </cell>
          <cell r="AY143">
            <v>0</v>
          </cell>
          <cell r="AZ143">
            <v>0</v>
          </cell>
          <cell r="BA143">
            <v>0</v>
          </cell>
          <cell r="BB143">
            <v>0</v>
          </cell>
          <cell r="BC143">
            <v>0</v>
          </cell>
          <cell r="BD143">
            <v>0</v>
          </cell>
          <cell r="BE143">
            <v>0</v>
          </cell>
          <cell r="BF143">
            <v>0</v>
          </cell>
          <cell r="BG143">
            <v>0</v>
          </cell>
          <cell r="BH143">
            <v>0</v>
          </cell>
          <cell r="BJ143">
            <v>0</v>
          </cell>
          <cell r="BL143">
            <v>0</v>
          </cell>
          <cell r="BM143">
            <v>0</v>
          </cell>
          <cell r="BN143">
            <v>0</v>
          </cell>
          <cell r="BO143">
            <v>0</v>
          </cell>
          <cell r="BQ143">
            <v>0</v>
          </cell>
          <cell r="BR143">
            <v>0</v>
          </cell>
          <cell r="BS143">
            <v>0</v>
          </cell>
          <cell r="BT143">
            <v>0</v>
          </cell>
          <cell r="CB143">
            <v>0</v>
          </cell>
          <cell r="CC143">
            <v>0</v>
          </cell>
          <cell r="CD143">
            <v>0</v>
          </cell>
          <cell r="CE143">
            <v>0</v>
          </cell>
          <cell r="CF143">
            <v>0</v>
          </cell>
          <cell r="CI143">
            <v>0</v>
          </cell>
          <cell r="CJ143">
            <v>0</v>
          </cell>
          <cell r="CK143">
            <v>0</v>
          </cell>
          <cell r="CV143">
            <v>9.1382949996967092E-5</v>
          </cell>
          <cell r="DG143">
            <v>3975469</v>
          </cell>
          <cell r="DR143">
            <v>1272069.9199999997</v>
          </cell>
          <cell r="EC143">
            <v>3.1251969231376848</v>
          </cell>
          <cell r="EN143">
            <v>2.4095909012463064E-2</v>
          </cell>
        </row>
        <row r="144">
          <cell r="B144">
            <v>33207</v>
          </cell>
          <cell r="C144" t="str">
            <v>Invest Collegiate Charter (Buncombe)</v>
          </cell>
          <cell r="D144">
            <v>1.8750286738630526E-4</v>
          </cell>
          <cell r="E144">
            <v>324423.6804343937</v>
          </cell>
          <cell r="F144">
            <v>252960.58374832058</v>
          </cell>
          <cell r="G144">
            <v>656385</v>
          </cell>
          <cell r="H144">
            <v>-90525.73468459498</v>
          </cell>
          <cell r="I144">
            <v>-3746.1257050233039</v>
          </cell>
          <cell r="J144">
            <v>273768.19898344367</v>
          </cell>
          <cell r="K144">
            <v>0</v>
          </cell>
          <cell r="L144">
            <v>-14384.235653480691</v>
          </cell>
          <cell r="M144">
            <v>2581.3541618719519</v>
          </cell>
          <cell r="N144">
            <v>97.310238116144703</v>
          </cell>
          <cell r="O144">
            <v>-43.915046570546558</v>
          </cell>
          <cell r="P144">
            <v>0</v>
          </cell>
          <cell r="Q144">
            <v>0</v>
          </cell>
          <cell r="R144">
            <v>0</v>
          </cell>
          <cell r="S144">
            <v>1401516.1164764767</v>
          </cell>
          <cell r="T144">
            <v>3304737</v>
          </cell>
          <cell r="U144">
            <v>1368840.9949172183</v>
          </cell>
          <cell r="V144">
            <v>10325.416647487807</v>
          </cell>
          <cell r="W144">
            <v>0</v>
          </cell>
          <cell r="X144">
            <v>4683903.4115647068</v>
          </cell>
          <cell r="Y144">
            <v>22808.76999999999</v>
          </cell>
          <cell r="Z144">
            <v>0</v>
          </cell>
          <cell r="AA144">
            <v>0</v>
          </cell>
          <cell r="AB144">
            <v>18730.628525116517</v>
          </cell>
          <cell r="AC144">
            <v>41539.398525116507</v>
          </cell>
          <cell r="AD144" t="str">
            <v>N/A</v>
          </cell>
          <cell r="AE144">
            <v>928988</v>
          </cell>
          <cell r="AF144">
            <v>928989</v>
          </cell>
          <cell r="AG144">
            <v>928989</v>
          </cell>
          <cell r="AH144">
            <v>928989</v>
          </cell>
          <cell r="AI144">
            <v>926408</v>
          </cell>
          <cell r="AJ144">
            <v>0</v>
          </cell>
          <cell r="AK144">
            <v>4642363</v>
          </cell>
          <cell r="AL144">
            <v>2250879</v>
          </cell>
          <cell r="AM144">
            <v>1401516.1164764767</v>
          </cell>
          <cell r="AN144">
            <v>-137746.23000000001</v>
          </cell>
          <cell r="AO144">
            <v>1360435.7830395899</v>
          </cell>
          <cell r="AP144">
            <v>0</v>
          </cell>
          <cell r="AQ144">
            <v>3281928.23</v>
          </cell>
          <cell r="AR144">
            <v>0</v>
          </cell>
          <cell r="AS144">
            <v>0</v>
          </cell>
          <cell r="AT144">
            <v>8157012.8995160665</v>
          </cell>
          <cell r="AU144">
            <v>6.7890614210609432E-5</v>
          </cell>
          <cell r="AV144">
            <v>0</v>
          </cell>
          <cell r="AW144">
            <v>0</v>
          </cell>
          <cell r="AY144">
            <v>0</v>
          </cell>
          <cell r="AZ144">
            <v>0</v>
          </cell>
          <cell r="BA144">
            <v>0</v>
          </cell>
          <cell r="BB144">
            <v>0</v>
          </cell>
          <cell r="BC144">
            <v>0</v>
          </cell>
          <cell r="BD144">
            <v>0</v>
          </cell>
          <cell r="BE144">
            <v>0</v>
          </cell>
          <cell r="BF144">
            <v>0</v>
          </cell>
          <cell r="BG144">
            <v>0</v>
          </cell>
          <cell r="BH144">
            <v>0</v>
          </cell>
          <cell r="BJ144">
            <v>0</v>
          </cell>
          <cell r="BL144">
            <v>0</v>
          </cell>
          <cell r="BM144">
            <v>0</v>
          </cell>
          <cell r="BN144">
            <v>0</v>
          </cell>
          <cell r="BO144">
            <v>0</v>
          </cell>
          <cell r="BQ144">
            <v>0</v>
          </cell>
          <cell r="BR144">
            <v>0</v>
          </cell>
          <cell r="BS144">
            <v>0</v>
          </cell>
          <cell r="BT144">
            <v>0</v>
          </cell>
          <cell r="CB144">
            <v>0</v>
          </cell>
          <cell r="CC144">
            <v>0</v>
          </cell>
          <cell r="CD144">
            <v>0</v>
          </cell>
          <cell r="CE144">
            <v>0</v>
          </cell>
          <cell r="CF144">
            <v>0</v>
          </cell>
          <cell r="CI144">
            <v>0</v>
          </cell>
          <cell r="CJ144">
            <v>0</v>
          </cell>
          <cell r="CK144">
            <v>0</v>
          </cell>
          <cell r="CV144">
            <v>1.8750286738630526E-4</v>
          </cell>
          <cell r="DG144">
            <v>8157012</v>
          </cell>
          <cell r="DR144">
            <v>1940969.2600000007</v>
          </cell>
          <cell r="EC144">
            <v>4.2025456910121273</v>
          </cell>
          <cell r="EN144">
            <v>2.4095909012463064E-2</v>
          </cell>
        </row>
        <row r="145">
          <cell r="B145">
            <v>33208</v>
          </cell>
          <cell r="C145" t="str">
            <v>Kipp Halifax College Prep Charter</v>
          </cell>
          <cell r="D145">
            <v>2.9970915411450654E-5</v>
          </cell>
          <cell r="E145">
            <v>51856.671950185206</v>
          </cell>
          <cell r="F145">
            <v>40433.836365458301</v>
          </cell>
          <cell r="G145">
            <v>62822</v>
          </cell>
          <cell r="H145">
            <v>-14469.854112692794</v>
          </cell>
          <cell r="I145">
            <v>-598.78986487496593</v>
          </cell>
          <cell r="J145">
            <v>43759.776308771587</v>
          </cell>
          <cell r="K145">
            <v>0</v>
          </cell>
          <cell r="L145">
            <v>-2299.2112922766401</v>
          </cell>
          <cell r="M145">
            <v>412.60994197527117</v>
          </cell>
          <cell r="N145">
            <v>15.554305680234661</v>
          </cell>
          <cell r="O145">
            <v>-7.0194880985158576</v>
          </cell>
          <cell r="P145">
            <v>0</v>
          </cell>
          <cell r="Q145">
            <v>0</v>
          </cell>
          <cell r="R145">
            <v>0</v>
          </cell>
          <cell r="S145">
            <v>181925.57411412767</v>
          </cell>
          <cell r="T145">
            <v>314109.83</v>
          </cell>
          <cell r="U145">
            <v>218798.88154385795</v>
          </cell>
          <cell r="V145">
            <v>1650.4397679010847</v>
          </cell>
          <cell r="W145">
            <v>0</v>
          </cell>
          <cell r="X145">
            <v>534559.15131175902</v>
          </cell>
          <cell r="Y145">
            <v>0</v>
          </cell>
          <cell r="Z145">
            <v>0</v>
          </cell>
          <cell r="AA145">
            <v>0</v>
          </cell>
          <cell r="AB145">
            <v>2993.9493243748298</v>
          </cell>
          <cell r="AC145">
            <v>2993.9493243748298</v>
          </cell>
          <cell r="AD145" t="str">
            <v>N/A</v>
          </cell>
          <cell r="AE145">
            <v>106396</v>
          </cell>
          <cell r="AF145">
            <v>106396</v>
          </cell>
          <cell r="AG145">
            <v>106396</v>
          </cell>
          <cell r="AH145">
            <v>106396</v>
          </cell>
          <cell r="AI145">
            <v>105983</v>
          </cell>
          <cell r="AJ145">
            <v>0</v>
          </cell>
          <cell r="AK145">
            <v>531567</v>
          </cell>
          <cell r="AL145">
            <v>618533</v>
          </cell>
          <cell r="AM145">
            <v>181925.57411412767</v>
          </cell>
          <cell r="AN145">
            <v>-28186.83</v>
          </cell>
          <cell r="AO145">
            <v>217455.37198738422</v>
          </cell>
          <cell r="AP145">
            <v>0</v>
          </cell>
          <cell r="AQ145">
            <v>314109.83</v>
          </cell>
          <cell r="AR145">
            <v>0</v>
          </cell>
          <cell r="AS145">
            <v>0</v>
          </cell>
          <cell r="AT145">
            <v>1303836.9461015121</v>
          </cell>
          <cell r="AU145">
            <v>1.8656076932907597E-5</v>
          </cell>
          <cell r="AV145">
            <v>0</v>
          </cell>
          <cell r="AW145">
            <v>0</v>
          </cell>
          <cell r="AY145">
            <v>0</v>
          </cell>
          <cell r="AZ145">
            <v>0</v>
          </cell>
          <cell r="BA145">
            <v>0</v>
          </cell>
          <cell r="BB145">
            <v>0</v>
          </cell>
          <cell r="BC145">
            <v>0</v>
          </cell>
          <cell r="BD145">
            <v>0</v>
          </cell>
          <cell r="BE145">
            <v>0</v>
          </cell>
          <cell r="BF145">
            <v>0</v>
          </cell>
          <cell r="BG145">
            <v>0</v>
          </cell>
          <cell r="BH145">
            <v>0</v>
          </cell>
          <cell r="BJ145">
            <v>0</v>
          </cell>
          <cell r="BL145">
            <v>0</v>
          </cell>
          <cell r="BM145">
            <v>0</v>
          </cell>
          <cell r="BN145">
            <v>0</v>
          </cell>
          <cell r="BO145">
            <v>0</v>
          </cell>
          <cell r="BQ145">
            <v>0</v>
          </cell>
          <cell r="BR145">
            <v>0</v>
          </cell>
          <cell r="BS145">
            <v>0</v>
          </cell>
          <cell r="BT145">
            <v>0</v>
          </cell>
          <cell r="CB145">
            <v>0</v>
          </cell>
          <cell r="CC145">
            <v>0</v>
          </cell>
          <cell r="CD145">
            <v>0</v>
          </cell>
          <cell r="CE145">
            <v>0</v>
          </cell>
          <cell r="CF145">
            <v>0</v>
          </cell>
          <cell r="CI145">
            <v>0</v>
          </cell>
          <cell r="CJ145">
            <v>0</v>
          </cell>
          <cell r="CK145">
            <v>0</v>
          </cell>
          <cell r="CV145">
            <v>2.9970915411450654E-5</v>
          </cell>
          <cell r="DG145">
            <v>1303837</v>
          </cell>
          <cell r="DR145">
            <v>364821.84</v>
          </cell>
          <cell r="EC145">
            <v>3.5739006195462419</v>
          </cell>
          <cell r="EN145">
            <v>2.4095909012463064E-2</v>
          </cell>
        </row>
        <row r="146">
          <cell r="B146">
            <v>33209</v>
          </cell>
          <cell r="C146" t="str">
            <v>Pioneer Springs Community Charter</v>
          </cell>
          <cell r="D146">
            <v>6.9109201951951491E-5</v>
          </cell>
          <cell r="E146">
            <v>119575.03350038601</v>
          </cell>
          <cell r="F146">
            <v>93235.395873327638</v>
          </cell>
          <cell r="G146">
            <v>142841</v>
          </cell>
          <cell r="H146">
            <v>-33365.68324193739</v>
          </cell>
          <cell r="I146">
            <v>-1380.7349268556359</v>
          </cell>
          <cell r="J146">
            <v>100904.59956854352</v>
          </cell>
          <cell r="K146">
            <v>0</v>
          </cell>
          <cell r="L146">
            <v>-5301.6951716945496</v>
          </cell>
          <cell r="M146">
            <v>951.42718918947457</v>
          </cell>
          <cell r="N146">
            <v>35.866293629023787</v>
          </cell>
          <cell r="O146">
            <v>-16.18606618916656</v>
          </cell>
          <cell r="P146">
            <v>0</v>
          </cell>
          <cell r="Q146">
            <v>0</v>
          </cell>
          <cell r="R146">
            <v>0</v>
          </cell>
          <cell r="S146">
            <v>417479.02301839902</v>
          </cell>
          <cell r="T146">
            <v>727344</v>
          </cell>
          <cell r="U146">
            <v>504522.99784271762</v>
          </cell>
          <cell r="V146">
            <v>3805.7087567578983</v>
          </cell>
          <cell r="W146">
            <v>0</v>
          </cell>
          <cell r="X146">
            <v>1235672.7065994756</v>
          </cell>
          <cell r="Y146">
            <v>13140.879999999997</v>
          </cell>
          <cell r="Z146">
            <v>0</v>
          </cell>
          <cell r="AA146">
            <v>0</v>
          </cell>
          <cell r="AB146">
            <v>6903.6746342781789</v>
          </cell>
          <cell r="AC146">
            <v>20044.554634278174</v>
          </cell>
          <cell r="AD146" t="str">
            <v>N/A</v>
          </cell>
          <cell r="AE146">
            <v>243316</v>
          </cell>
          <cell r="AF146">
            <v>243316</v>
          </cell>
          <cell r="AG146">
            <v>243316</v>
          </cell>
          <cell r="AH146">
            <v>243316</v>
          </cell>
          <cell r="AI146">
            <v>242365</v>
          </cell>
          <cell r="AJ146">
            <v>0</v>
          </cell>
          <cell r="AK146">
            <v>1215629</v>
          </cell>
          <cell r="AL146">
            <v>1418468</v>
          </cell>
          <cell r="AM146">
            <v>417479.02301839902</v>
          </cell>
          <cell r="AN146">
            <v>-45089.120000000003</v>
          </cell>
          <cell r="AO146">
            <v>501425.03196519736</v>
          </cell>
          <cell r="AP146">
            <v>0</v>
          </cell>
          <cell r="AQ146">
            <v>714203.12</v>
          </cell>
          <cell r="AR146">
            <v>0</v>
          </cell>
          <cell r="AS146">
            <v>0</v>
          </cell>
          <cell r="AT146">
            <v>3006486.0549835963</v>
          </cell>
          <cell r="AU146">
            <v>4.2783569407861607E-5</v>
          </cell>
          <cell r="AV146">
            <v>0</v>
          </cell>
          <cell r="AW146">
            <v>0</v>
          </cell>
          <cell r="AY146">
            <v>0</v>
          </cell>
          <cell r="AZ146">
            <v>0</v>
          </cell>
          <cell r="BA146">
            <v>0</v>
          </cell>
          <cell r="BB146">
            <v>0</v>
          </cell>
          <cell r="BC146">
            <v>0</v>
          </cell>
          <cell r="BD146">
            <v>0</v>
          </cell>
          <cell r="BE146">
            <v>0</v>
          </cell>
          <cell r="BF146">
            <v>0</v>
          </cell>
          <cell r="BG146">
            <v>0</v>
          </cell>
          <cell r="BH146">
            <v>0</v>
          </cell>
          <cell r="BJ146">
            <v>0</v>
          </cell>
          <cell r="BL146">
            <v>0</v>
          </cell>
          <cell r="BM146">
            <v>0</v>
          </cell>
          <cell r="BN146">
            <v>0</v>
          </cell>
          <cell r="BO146">
            <v>0</v>
          </cell>
          <cell r="BQ146">
            <v>0</v>
          </cell>
          <cell r="BR146">
            <v>0</v>
          </cell>
          <cell r="BS146">
            <v>0</v>
          </cell>
          <cell r="BT146">
            <v>0</v>
          </cell>
          <cell r="CB146">
            <v>0</v>
          </cell>
          <cell r="CC146">
            <v>0</v>
          </cell>
          <cell r="CD146">
            <v>0</v>
          </cell>
          <cell r="CE146">
            <v>0</v>
          </cell>
          <cell r="CF146">
            <v>0</v>
          </cell>
          <cell r="CI146">
            <v>0</v>
          </cell>
          <cell r="CJ146">
            <v>0</v>
          </cell>
          <cell r="CK146">
            <v>0</v>
          </cell>
          <cell r="CV146">
            <v>6.9109201951951491E-5</v>
          </cell>
          <cell r="DG146">
            <v>3006485</v>
          </cell>
          <cell r="DR146">
            <v>801128.51</v>
          </cell>
          <cell r="EC146">
            <v>3.752812392109226</v>
          </cell>
          <cell r="EN146">
            <v>2.4095909012463064E-2</v>
          </cell>
        </row>
        <row r="147">
          <cell r="B147">
            <v>33300</v>
          </cell>
          <cell r="C147" t="str">
            <v>Edgecombe County Schools</v>
          </cell>
          <cell r="D147">
            <v>1.9979924577220956E-3</v>
          </cell>
          <cell r="E147">
            <v>3456992.8217626</v>
          </cell>
          <cell r="F147">
            <v>2695496.5834673797</v>
          </cell>
          <cell r="G147">
            <v>-66132</v>
          </cell>
          <cell r="H147">
            <v>-964623.83562878007</v>
          </cell>
          <cell r="I147">
            <v>-39917.954368638602</v>
          </cell>
          <cell r="J147">
            <v>2917218.3036867674</v>
          </cell>
          <cell r="K147">
            <v>0</v>
          </cell>
          <cell r="L147">
            <v>-153275.49251041879</v>
          </cell>
          <cell r="M147">
            <v>27506.38546504913</v>
          </cell>
          <cell r="N147">
            <v>1036.9181257086132</v>
          </cell>
          <cell r="O147">
            <v>-467.94981352309202</v>
          </cell>
          <cell r="P147">
            <v>0</v>
          </cell>
          <cell r="Q147">
            <v>0</v>
          </cell>
          <cell r="R147">
            <v>0</v>
          </cell>
          <cell r="S147">
            <v>7873833.7801861446</v>
          </cell>
          <cell r="T147">
            <v>0</v>
          </cell>
          <cell r="U147">
            <v>14586091.518433837</v>
          </cell>
          <cell r="V147">
            <v>110025.54186019652</v>
          </cell>
          <cell r="W147">
            <v>0</v>
          </cell>
          <cell r="X147">
            <v>14696117.060294034</v>
          </cell>
          <cell r="Y147">
            <v>330660.01</v>
          </cell>
          <cell r="Z147">
            <v>0</v>
          </cell>
          <cell r="AA147">
            <v>0</v>
          </cell>
          <cell r="AB147">
            <v>199589.77184319301</v>
          </cell>
          <cell r="AC147">
            <v>530249.78184319299</v>
          </cell>
          <cell r="AD147" t="str">
            <v>N/A</v>
          </cell>
          <cell r="AE147">
            <v>2838675</v>
          </cell>
          <cell r="AF147">
            <v>2838675</v>
          </cell>
          <cell r="AG147">
            <v>2838675</v>
          </cell>
          <cell r="AH147">
            <v>2838675</v>
          </cell>
          <cell r="AI147">
            <v>2811168</v>
          </cell>
          <cell r="AJ147">
            <v>0</v>
          </cell>
          <cell r="AK147">
            <v>14165868</v>
          </cell>
          <cell r="AL147">
            <v>66604119</v>
          </cell>
          <cell r="AM147">
            <v>7873833.7801861446</v>
          </cell>
          <cell r="AN147">
            <v>-1724356.99</v>
          </cell>
          <cell r="AO147">
            <v>14496527.288450843</v>
          </cell>
          <cell r="AP147">
            <v>0</v>
          </cell>
          <cell r="AQ147">
            <v>-330660.01</v>
          </cell>
          <cell r="AR147">
            <v>0</v>
          </cell>
          <cell r="AS147">
            <v>0</v>
          </cell>
          <cell r="AT147">
            <v>86919463.068636984</v>
          </cell>
          <cell r="AU147">
            <v>2.0089017525020784E-3</v>
          </cell>
          <cell r="AV147">
            <v>0</v>
          </cell>
          <cell r="AW147">
            <v>0</v>
          </cell>
          <cell r="AY147">
            <v>0</v>
          </cell>
          <cell r="AZ147">
            <v>0</v>
          </cell>
          <cell r="BA147">
            <v>0</v>
          </cell>
          <cell r="BB147">
            <v>0</v>
          </cell>
          <cell r="BC147">
            <v>0</v>
          </cell>
          <cell r="BD147">
            <v>0</v>
          </cell>
          <cell r="BE147">
            <v>0</v>
          </cell>
          <cell r="BF147">
            <v>0</v>
          </cell>
          <cell r="BG147">
            <v>0</v>
          </cell>
          <cell r="BH147">
            <v>0</v>
          </cell>
          <cell r="BJ147">
            <v>0</v>
          </cell>
          <cell r="BL147">
            <v>0</v>
          </cell>
          <cell r="BM147">
            <v>0</v>
          </cell>
          <cell r="BN147">
            <v>0</v>
          </cell>
          <cell r="BO147">
            <v>0</v>
          </cell>
          <cell r="BQ147">
            <v>0</v>
          </cell>
          <cell r="BR147">
            <v>0</v>
          </cell>
          <cell r="BS147">
            <v>0</v>
          </cell>
          <cell r="BT147">
            <v>0</v>
          </cell>
          <cell r="CB147">
            <v>0</v>
          </cell>
          <cell r="CC147">
            <v>0</v>
          </cell>
          <cell r="CD147">
            <v>0</v>
          </cell>
          <cell r="CE147">
            <v>0</v>
          </cell>
          <cell r="CF147">
            <v>0</v>
          </cell>
          <cell r="CI147">
            <v>0</v>
          </cell>
          <cell r="CJ147">
            <v>0</v>
          </cell>
          <cell r="CK147">
            <v>0</v>
          </cell>
          <cell r="CV147">
            <v>1.9979924577220956E-3</v>
          </cell>
          <cell r="DG147">
            <v>86919463</v>
          </cell>
          <cell r="DR147">
            <v>30152921.930000052</v>
          </cell>
          <cell r="EC147">
            <v>2.8826215648945519</v>
          </cell>
          <cell r="EN147">
            <v>2.4095909012463064E-2</v>
          </cell>
        </row>
        <row r="148">
          <cell r="B148">
            <v>33305</v>
          </cell>
          <cell r="C148" t="str">
            <v>Edgecombe Technical College</v>
          </cell>
          <cell r="D148">
            <v>5.0947246059903392E-4</v>
          </cell>
          <cell r="E148">
            <v>881506.15002049413</v>
          </cell>
          <cell r="F148">
            <v>687330.56103779713</v>
          </cell>
          <cell r="G148">
            <v>-132634</v>
          </cell>
          <cell r="H148">
            <v>-245971.53867666362</v>
          </cell>
          <cell r="I148">
            <v>-10178.76636904652</v>
          </cell>
          <cell r="J148">
            <v>743867.86673774396</v>
          </cell>
          <cell r="K148">
            <v>0</v>
          </cell>
          <cell r="L148">
            <v>-39084.052603402517</v>
          </cell>
          <cell r="M148">
            <v>7013.9133062799983</v>
          </cell>
          <cell r="N148">
            <v>264.40601760168664</v>
          </cell>
          <cell r="O148">
            <v>-119.32354499689974</v>
          </cell>
          <cell r="P148">
            <v>0</v>
          </cell>
          <cell r="Q148">
            <v>0</v>
          </cell>
          <cell r="R148">
            <v>0</v>
          </cell>
          <cell r="S148">
            <v>1891995.2159258076</v>
          </cell>
          <cell r="T148">
            <v>87548.70000000007</v>
          </cell>
          <cell r="U148">
            <v>3719339.3336887197</v>
          </cell>
          <cell r="V148">
            <v>28055.653225119993</v>
          </cell>
          <cell r="W148">
            <v>0</v>
          </cell>
          <cell r="X148">
            <v>3834943.68691384</v>
          </cell>
          <cell r="Y148">
            <v>750722</v>
          </cell>
          <cell r="Z148">
            <v>0</v>
          </cell>
          <cell r="AA148">
            <v>0</v>
          </cell>
          <cell r="AB148">
            <v>50893.831845232591</v>
          </cell>
          <cell r="AC148">
            <v>801615.83184523263</v>
          </cell>
          <cell r="AD148" t="str">
            <v>N/A</v>
          </cell>
          <cell r="AE148">
            <v>608069</v>
          </cell>
          <cell r="AF148">
            <v>608068</v>
          </cell>
          <cell r="AG148">
            <v>608068</v>
          </cell>
          <cell r="AH148">
            <v>608068</v>
          </cell>
          <cell r="AI148">
            <v>601054</v>
          </cell>
          <cell r="AJ148">
            <v>0</v>
          </cell>
          <cell r="AK148">
            <v>3033327</v>
          </cell>
          <cell r="AL148">
            <v>17792167</v>
          </cell>
          <cell r="AM148">
            <v>1891995.2159258076</v>
          </cell>
          <cell r="AN148">
            <v>-553706.70000000007</v>
          </cell>
          <cell r="AO148">
            <v>3696501.1550686075</v>
          </cell>
          <cell r="AP148">
            <v>0</v>
          </cell>
          <cell r="AQ148">
            <v>-663173.29999999993</v>
          </cell>
          <cell r="AR148">
            <v>0</v>
          </cell>
          <cell r="AS148">
            <v>0</v>
          </cell>
          <cell r="AT148">
            <v>22163783.370994415</v>
          </cell>
          <cell r="AU148">
            <v>5.3664421705445478E-4</v>
          </cell>
          <cell r="AV148">
            <v>0</v>
          </cell>
          <cell r="AW148">
            <v>0</v>
          </cell>
          <cell r="AY148">
            <v>0</v>
          </cell>
          <cell r="AZ148">
            <v>0</v>
          </cell>
          <cell r="BA148">
            <v>0</v>
          </cell>
          <cell r="BB148">
            <v>0</v>
          </cell>
          <cell r="BC148">
            <v>0</v>
          </cell>
          <cell r="BD148">
            <v>0</v>
          </cell>
          <cell r="BE148">
            <v>0</v>
          </cell>
          <cell r="BF148">
            <v>0</v>
          </cell>
          <cell r="BG148">
            <v>0</v>
          </cell>
          <cell r="BH148">
            <v>0</v>
          </cell>
          <cell r="BJ148">
            <v>0</v>
          </cell>
          <cell r="BL148">
            <v>0</v>
          </cell>
          <cell r="BM148">
            <v>0</v>
          </cell>
          <cell r="BN148">
            <v>0</v>
          </cell>
          <cell r="BO148">
            <v>0</v>
          </cell>
          <cell r="BQ148">
            <v>0</v>
          </cell>
          <cell r="BR148">
            <v>0</v>
          </cell>
          <cell r="BS148">
            <v>0</v>
          </cell>
          <cell r="BT148">
            <v>0</v>
          </cell>
          <cell r="CB148">
            <v>0</v>
          </cell>
          <cell r="CC148">
            <v>0</v>
          </cell>
          <cell r="CD148">
            <v>0</v>
          </cell>
          <cell r="CE148">
            <v>0</v>
          </cell>
          <cell r="CF148">
            <v>0</v>
          </cell>
          <cell r="CI148">
            <v>0</v>
          </cell>
          <cell r="CJ148">
            <v>0</v>
          </cell>
          <cell r="CK148">
            <v>0</v>
          </cell>
          <cell r="CV148">
            <v>5.0947246059903392E-4</v>
          </cell>
          <cell r="DG148">
            <v>22163784</v>
          </cell>
          <cell r="DR148">
            <v>9481893.4399999995</v>
          </cell>
          <cell r="EC148">
            <v>2.3374850329471748</v>
          </cell>
          <cell r="EN148">
            <v>2.4095909012463064E-2</v>
          </cell>
        </row>
        <row r="149">
          <cell r="B149">
            <v>33400</v>
          </cell>
          <cell r="C149" t="str">
            <v>Winston-Salem-Forsyth County Schools</v>
          </cell>
          <cell r="D149">
            <v>1.7769357204634899E-2</v>
          </cell>
          <cell r="E149">
            <v>30745131.227268424</v>
          </cell>
          <cell r="F149">
            <v>23972683.905980468</v>
          </cell>
          <cell r="G149">
            <v>89100</v>
          </cell>
          <cell r="H149">
            <v>-8578984.0883257985</v>
          </cell>
          <cell r="I149">
            <v>-355014.54838490469</v>
          </cell>
          <cell r="J149">
            <v>25944589.471177764</v>
          </cell>
          <cell r="K149">
            <v>0</v>
          </cell>
          <cell r="L149">
            <v>-1363171.8010783424</v>
          </cell>
          <cell r="M149">
            <v>244630.94785356766</v>
          </cell>
          <cell r="N149">
            <v>9221.9410020614196</v>
          </cell>
          <cell r="O149">
            <v>-4161.7611508975397</v>
          </cell>
          <cell r="P149">
            <v>0</v>
          </cell>
          <cell r="Q149">
            <v>0</v>
          </cell>
          <cell r="R149">
            <v>0</v>
          </cell>
          <cell r="S149">
            <v>70704025.294342324</v>
          </cell>
          <cell r="T149">
            <v>445495.31000000238</v>
          </cell>
          <cell r="U149">
            <v>129722947.35588881</v>
          </cell>
          <cell r="V149">
            <v>978523.79141427064</v>
          </cell>
          <cell r="W149">
            <v>0</v>
          </cell>
          <cell r="X149">
            <v>131146966.45730309</v>
          </cell>
          <cell r="Y149">
            <v>0</v>
          </cell>
          <cell r="Z149">
            <v>0</v>
          </cell>
          <cell r="AA149">
            <v>0</v>
          </cell>
          <cell r="AB149">
            <v>1775072.7419245234</v>
          </cell>
          <cell r="AC149">
            <v>1775072.7419245234</v>
          </cell>
          <cell r="AD149" t="str">
            <v>N/A</v>
          </cell>
          <cell r="AE149">
            <v>25923305</v>
          </cell>
          <cell r="AF149">
            <v>25923306</v>
          </cell>
          <cell r="AG149">
            <v>25923306</v>
          </cell>
          <cell r="AH149">
            <v>25923306</v>
          </cell>
          <cell r="AI149">
            <v>25678675</v>
          </cell>
          <cell r="AJ149">
            <v>0</v>
          </cell>
          <cell r="AK149">
            <v>129371898</v>
          </cell>
          <cell r="AL149">
            <v>588665314</v>
          </cell>
          <cell r="AM149">
            <v>70704025.294342324</v>
          </cell>
          <cell r="AN149">
            <v>-15713796.310000002</v>
          </cell>
          <cell r="AO149">
            <v>128926398.40537857</v>
          </cell>
          <cell r="AP149">
            <v>0</v>
          </cell>
          <cell r="AQ149">
            <v>445495.31000000238</v>
          </cell>
          <cell r="AR149">
            <v>0</v>
          </cell>
          <cell r="AS149">
            <v>0</v>
          </cell>
          <cell r="AT149">
            <v>773027436.69972086</v>
          </cell>
          <cell r="AU149">
            <v>1.7755219836229876E-2</v>
          </cell>
          <cell r="AV149">
            <v>0</v>
          </cell>
          <cell r="AW149">
            <v>0</v>
          </cell>
          <cell r="AY149">
            <v>0</v>
          </cell>
          <cell r="AZ149">
            <v>0</v>
          </cell>
          <cell r="BA149">
            <v>0</v>
          </cell>
          <cell r="BB149">
            <v>0</v>
          </cell>
          <cell r="BC149">
            <v>0</v>
          </cell>
          <cell r="BD149">
            <v>0</v>
          </cell>
          <cell r="BE149">
            <v>0</v>
          </cell>
          <cell r="BF149">
            <v>0</v>
          </cell>
          <cell r="BG149">
            <v>0</v>
          </cell>
          <cell r="BH149">
            <v>0</v>
          </cell>
          <cell r="BJ149">
            <v>0</v>
          </cell>
          <cell r="BL149">
            <v>0</v>
          </cell>
          <cell r="BM149">
            <v>0</v>
          </cell>
          <cell r="BN149">
            <v>0</v>
          </cell>
          <cell r="BO149">
            <v>0</v>
          </cell>
          <cell r="BQ149">
            <v>0</v>
          </cell>
          <cell r="BR149">
            <v>0</v>
          </cell>
          <cell r="BS149">
            <v>0</v>
          </cell>
          <cell r="BT149">
            <v>0</v>
          </cell>
          <cell r="CB149">
            <v>0</v>
          </cell>
          <cell r="CC149">
            <v>0</v>
          </cell>
          <cell r="CD149">
            <v>0</v>
          </cell>
          <cell r="CE149">
            <v>0</v>
          </cell>
          <cell r="CF149">
            <v>0</v>
          </cell>
          <cell r="CI149">
            <v>0</v>
          </cell>
          <cell r="CJ149">
            <v>0</v>
          </cell>
          <cell r="CK149">
            <v>0</v>
          </cell>
          <cell r="CV149">
            <v>1.7769357204634899E-2</v>
          </cell>
          <cell r="DG149">
            <v>773027436</v>
          </cell>
          <cell r="DR149">
            <v>271727145.94999874</v>
          </cell>
          <cell r="EC149">
            <v>2.8448664313511278</v>
          </cell>
          <cell r="EN149">
            <v>2.4095909012463064E-2</v>
          </cell>
        </row>
        <row r="150">
          <cell r="B150">
            <v>33402</v>
          </cell>
          <cell r="C150" t="str">
            <v>Arts Based Elementary Charter</v>
          </cell>
          <cell r="D150">
            <v>1.4056542009747432E-4</v>
          </cell>
          <cell r="E150">
            <v>243210.95226706928</v>
          </cell>
          <cell r="F150">
            <v>189637.1571183879</v>
          </cell>
          <cell r="G150">
            <v>43162</v>
          </cell>
          <cell r="H150">
            <v>-67864.497769819078</v>
          </cell>
          <cell r="I150">
            <v>-2808.360964313486</v>
          </cell>
          <cell r="J150">
            <v>205236.0181786071</v>
          </cell>
          <cell r="K150">
            <v>0</v>
          </cell>
          <cell r="L150">
            <v>-10783.441104646583</v>
          </cell>
          <cell r="M150">
            <v>1935.1657776855752</v>
          </cell>
          <cell r="N150">
            <v>72.950641722187228</v>
          </cell>
          <cell r="O150">
            <v>-32.921827041029459</v>
          </cell>
          <cell r="P150">
            <v>0</v>
          </cell>
          <cell r="Q150">
            <v>0</v>
          </cell>
          <cell r="R150">
            <v>0</v>
          </cell>
          <cell r="S150">
            <v>601765.02231765189</v>
          </cell>
          <cell r="T150">
            <v>232721</v>
          </cell>
          <cell r="U150">
            <v>1026180.0908930356</v>
          </cell>
          <cell r="V150">
            <v>7740.6631107423009</v>
          </cell>
          <cell r="W150">
            <v>0</v>
          </cell>
          <cell r="X150">
            <v>1266641.7540037781</v>
          </cell>
          <cell r="Y150">
            <v>16910.510000000009</v>
          </cell>
          <cell r="Z150">
            <v>0</v>
          </cell>
          <cell r="AA150">
            <v>0</v>
          </cell>
          <cell r="AB150">
            <v>14041.804821567428</v>
          </cell>
          <cell r="AC150">
            <v>30952.314821567437</v>
          </cell>
          <cell r="AD150" t="str">
            <v>N/A</v>
          </cell>
          <cell r="AE150">
            <v>247525</v>
          </cell>
          <cell r="AF150">
            <v>247525</v>
          </cell>
          <cell r="AG150">
            <v>247525</v>
          </cell>
          <cell r="AH150">
            <v>247525</v>
          </cell>
          <cell r="AI150">
            <v>245590</v>
          </cell>
          <cell r="AJ150">
            <v>0</v>
          </cell>
          <cell r="AK150">
            <v>1235690</v>
          </cell>
          <cell r="AL150">
            <v>4381110</v>
          </cell>
          <cell r="AM150">
            <v>601765.02231765189</v>
          </cell>
          <cell r="AN150">
            <v>-103491.48999999999</v>
          </cell>
          <cell r="AO150">
            <v>1019878.9491822105</v>
          </cell>
          <cell r="AP150">
            <v>0</v>
          </cell>
          <cell r="AQ150">
            <v>215810.49</v>
          </cell>
          <cell r="AR150">
            <v>0</v>
          </cell>
          <cell r="AS150">
            <v>0</v>
          </cell>
          <cell r="AT150">
            <v>6115072.9714998621</v>
          </cell>
          <cell r="AU150">
            <v>1.3214227145512793E-4</v>
          </cell>
          <cell r="AV150">
            <v>0</v>
          </cell>
          <cell r="AW150">
            <v>0</v>
          </cell>
          <cell r="AY150">
            <v>0</v>
          </cell>
          <cell r="AZ150">
            <v>0</v>
          </cell>
          <cell r="BA150">
            <v>0</v>
          </cell>
          <cell r="BB150">
            <v>0</v>
          </cell>
          <cell r="BC150">
            <v>0</v>
          </cell>
          <cell r="BD150">
            <v>0</v>
          </cell>
          <cell r="BE150">
            <v>0</v>
          </cell>
          <cell r="BF150">
            <v>0</v>
          </cell>
          <cell r="BG150">
            <v>0</v>
          </cell>
          <cell r="BH150">
            <v>0</v>
          </cell>
          <cell r="BJ150">
            <v>0</v>
          </cell>
          <cell r="BL150">
            <v>0</v>
          </cell>
          <cell r="BM150">
            <v>0</v>
          </cell>
          <cell r="BN150">
            <v>0</v>
          </cell>
          <cell r="BO150">
            <v>0</v>
          </cell>
          <cell r="BQ150">
            <v>0</v>
          </cell>
          <cell r="BR150">
            <v>0</v>
          </cell>
          <cell r="BS150">
            <v>0</v>
          </cell>
          <cell r="BT150">
            <v>0</v>
          </cell>
          <cell r="CB150">
            <v>0</v>
          </cell>
          <cell r="CC150">
            <v>0</v>
          </cell>
          <cell r="CD150">
            <v>0</v>
          </cell>
          <cell r="CE150">
            <v>0</v>
          </cell>
          <cell r="CF150">
            <v>0</v>
          </cell>
          <cell r="CI150">
            <v>0</v>
          </cell>
          <cell r="CJ150">
            <v>0</v>
          </cell>
          <cell r="CK150">
            <v>0</v>
          </cell>
          <cell r="CV150">
            <v>1.4056542009747432E-4</v>
          </cell>
          <cell r="DG150">
            <v>6115074</v>
          </cell>
          <cell r="DR150">
            <v>1807378.6900000004</v>
          </cell>
          <cell r="EC150">
            <v>3.3833938807810102</v>
          </cell>
          <cell r="EN150">
            <v>2.4095909012463064E-2</v>
          </cell>
        </row>
        <row r="151">
          <cell r="B151">
            <v>33405</v>
          </cell>
          <cell r="C151" t="str">
            <v>Forsyth Technical Institute</v>
          </cell>
          <cell r="D151">
            <v>1.7860272560133689E-3</v>
          </cell>
          <cell r="E151">
            <v>3090243.5990923853</v>
          </cell>
          <cell r="F151">
            <v>2409533.8037723838</v>
          </cell>
          <cell r="G151">
            <v>19382</v>
          </cell>
          <cell r="H151">
            <v>-862287.77069427492</v>
          </cell>
          <cell r="I151">
            <v>-35683.09491416657</v>
          </cell>
          <cell r="J151">
            <v>2607733.2684557876</v>
          </cell>
          <cell r="K151">
            <v>0</v>
          </cell>
          <cell r="L151">
            <v>-137014.63498745495</v>
          </cell>
          <cell r="M151">
            <v>24588.25806129289</v>
          </cell>
          <cell r="N151">
            <v>926.91242532581816</v>
          </cell>
          <cell r="O151">
            <v>-418.30544363089109</v>
          </cell>
          <cell r="P151">
            <v>0</v>
          </cell>
          <cell r="Q151">
            <v>0</v>
          </cell>
          <cell r="R151">
            <v>0</v>
          </cell>
          <cell r="S151">
            <v>7117004.0357676493</v>
          </cell>
          <cell r="T151">
            <v>96910.160000000149</v>
          </cell>
          <cell r="U151">
            <v>13038666.342278937</v>
          </cell>
          <cell r="V151">
            <v>98353.032245171562</v>
          </cell>
          <cell r="W151">
            <v>0</v>
          </cell>
          <cell r="X151">
            <v>13233929.534524109</v>
          </cell>
          <cell r="Y151">
            <v>0</v>
          </cell>
          <cell r="Z151">
            <v>0</v>
          </cell>
          <cell r="AA151">
            <v>0</v>
          </cell>
          <cell r="AB151">
            <v>178415.47457083286</v>
          </cell>
          <cell r="AC151">
            <v>178415.47457083286</v>
          </cell>
          <cell r="AD151" t="str">
            <v>N/A</v>
          </cell>
          <cell r="AE151">
            <v>2616020</v>
          </cell>
          <cell r="AF151">
            <v>2616021</v>
          </cell>
          <cell r="AG151">
            <v>2616021</v>
          </cell>
          <cell r="AH151">
            <v>2616021</v>
          </cell>
          <cell r="AI151">
            <v>2591433</v>
          </cell>
          <cell r="AJ151">
            <v>0</v>
          </cell>
          <cell r="AK151">
            <v>13055516</v>
          </cell>
          <cell r="AL151">
            <v>59204762</v>
          </cell>
          <cell r="AM151">
            <v>7117004.0357676493</v>
          </cell>
          <cell r="AN151">
            <v>-1679024.1600000001</v>
          </cell>
          <cell r="AO151">
            <v>12958603.899953278</v>
          </cell>
          <cell r="AP151">
            <v>0</v>
          </cell>
          <cell r="AQ151">
            <v>96910.160000000149</v>
          </cell>
          <cell r="AR151">
            <v>0</v>
          </cell>
          <cell r="AS151">
            <v>0</v>
          </cell>
          <cell r="AT151">
            <v>77698255.935720921</v>
          </cell>
          <cell r="AU151">
            <v>1.7857236360827411E-3</v>
          </cell>
          <cell r="AV151">
            <v>0</v>
          </cell>
          <cell r="AW151">
            <v>0</v>
          </cell>
          <cell r="AY151">
            <v>0</v>
          </cell>
          <cell r="AZ151">
            <v>0</v>
          </cell>
          <cell r="BA151">
            <v>0</v>
          </cell>
          <cell r="BB151">
            <v>0</v>
          </cell>
          <cell r="BC151">
            <v>0</v>
          </cell>
          <cell r="BD151">
            <v>0</v>
          </cell>
          <cell r="BE151">
            <v>0</v>
          </cell>
          <cell r="BF151">
            <v>0</v>
          </cell>
          <cell r="BG151">
            <v>0</v>
          </cell>
          <cell r="BH151">
            <v>0</v>
          </cell>
          <cell r="BJ151">
            <v>0</v>
          </cell>
          <cell r="BL151">
            <v>0</v>
          </cell>
          <cell r="BM151">
            <v>0</v>
          </cell>
          <cell r="BN151">
            <v>0</v>
          </cell>
          <cell r="BO151">
            <v>0</v>
          </cell>
          <cell r="BQ151">
            <v>0</v>
          </cell>
          <cell r="BR151">
            <v>0</v>
          </cell>
          <cell r="BS151">
            <v>0</v>
          </cell>
          <cell r="BT151">
            <v>0</v>
          </cell>
          <cell r="CB151">
            <v>0</v>
          </cell>
          <cell r="CC151">
            <v>0</v>
          </cell>
          <cell r="CD151">
            <v>0</v>
          </cell>
          <cell r="CE151">
            <v>0</v>
          </cell>
          <cell r="CF151">
            <v>0</v>
          </cell>
          <cell r="CI151">
            <v>0</v>
          </cell>
          <cell r="CJ151">
            <v>0</v>
          </cell>
          <cell r="CK151">
            <v>0</v>
          </cell>
          <cell r="CV151">
            <v>1.7860272560133689E-3</v>
          </cell>
          <cell r="DG151">
            <v>77698256</v>
          </cell>
          <cell r="DR151">
            <v>29326717.320000004</v>
          </cell>
          <cell r="EC151">
            <v>2.6494017435429758</v>
          </cell>
          <cell r="EN151">
            <v>2.4095909012463064E-2</v>
          </cell>
        </row>
        <row r="152">
          <cell r="B152">
            <v>33500</v>
          </cell>
          <cell r="C152" t="str">
            <v>Franklin County Schools</v>
          </cell>
          <cell r="D152">
            <v>2.9704637198475579E-3</v>
          </cell>
          <cell r="E152">
            <v>5139594.8553913683</v>
          </cell>
          <cell r="F152">
            <v>4007459.9767466127</v>
          </cell>
          <cell r="G152">
            <v>596271</v>
          </cell>
          <cell r="H152">
            <v>-1434129.5914111184</v>
          </cell>
          <cell r="I152">
            <v>-59346.988405430755</v>
          </cell>
          <cell r="J152">
            <v>4337099.0218132632</v>
          </cell>
          <cell r="K152">
            <v>0</v>
          </cell>
          <cell r="L152">
            <v>-227878.382565593</v>
          </cell>
          <cell r="M152">
            <v>40894.408671203993</v>
          </cell>
          <cell r="N152">
            <v>1541.6112613264856</v>
          </cell>
          <cell r="O152">
            <v>-695.71230782549651</v>
          </cell>
          <cell r="P152">
            <v>0</v>
          </cell>
          <cell r="Q152">
            <v>0</v>
          </cell>
          <cell r="R152">
            <v>0</v>
          </cell>
          <cell r="S152">
            <v>12400810.199193807</v>
          </cell>
          <cell r="T152">
            <v>3054213</v>
          </cell>
          <cell r="U152">
            <v>21685495.109066315</v>
          </cell>
          <cell r="V152">
            <v>163577.63468481597</v>
          </cell>
          <cell r="W152">
            <v>0</v>
          </cell>
          <cell r="X152">
            <v>24903285.743751131</v>
          </cell>
          <cell r="Y152">
            <v>72861.060000000522</v>
          </cell>
          <cell r="Z152">
            <v>0</v>
          </cell>
          <cell r="AA152">
            <v>0</v>
          </cell>
          <cell r="AB152">
            <v>296734.94202715374</v>
          </cell>
          <cell r="AC152">
            <v>369596.00202715426</v>
          </cell>
          <cell r="AD152" t="str">
            <v>N/A</v>
          </cell>
          <cell r="AE152">
            <v>4914917</v>
          </cell>
          <cell r="AF152">
            <v>4914917</v>
          </cell>
          <cell r="AG152">
            <v>4914917</v>
          </cell>
          <cell r="AH152">
            <v>4914917</v>
          </cell>
          <cell r="AI152">
            <v>4874023</v>
          </cell>
          <cell r="AJ152">
            <v>0</v>
          </cell>
          <cell r="AK152">
            <v>24533691</v>
          </cell>
          <cell r="AL152">
            <v>94819163</v>
          </cell>
          <cell r="AM152">
            <v>12400810.199193807</v>
          </cell>
          <cell r="AN152">
            <v>-2528393.9399999995</v>
          </cell>
          <cell r="AO152">
            <v>21552337.801723979</v>
          </cell>
          <cell r="AP152">
            <v>0</v>
          </cell>
          <cell r="AQ152">
            <v>2981351.9399999995</v>
          </cell>
          <cell r="AR152">
            <v>0</v>
          </cell>
          <cell r="AS152">
            <v>0</v>
          </cell>
          <cell r="AT152">
            <v>129225269.00091779</v>
          </cell>
          <cell r="AU152">
            <v>2.8599189544238654E-3</v>
          </cell>
          <cell r="AV152">
            <v>0</v>
          </cell>
          <cell r="AW152">
            <v>0</v>
          </cell>
          <cell r="AY152">
            <v>0</v>
          </cell>
          <cell r="AZ152">
            <v>0</v>
          </cell>
          <cell r="BA152">
            <v>0</v>
          </cell>
          <cell r="BB152">
            <v>0</v>
          </cell>
          <cell r="BC152">
            <v>0</v>
          </cell>
          <cell r="BD152">
            <v>0</v>
          </cell>
          <cell r="BE152">
            <v>0</v>
          </cell>
          <cell r="BF152">
            <v>0</v>
          </cell>
          <cell r="BG152">
            <v>0</v>
          </cell>
          <cell r="BH152">
            <v>0</v>
          </cell>
          <cell r="BJ152">
            <v>0</v>
          </cell>
          <cell r="BL152">
            <v>0</v>
          </cell>
          <cell r="BM152">
            <v>0</v>
          </cell>
          <cell r="BN152">
            <v>0</v>
          </cell>
          <cell r="BO152">
            <v>0</v>
          </cell>
          <cell r="BQ152">
            <v>0</v>
          </cell>
          <cell r="BR152">
            <v>0</v>
          </cell>
          <cell r="BS152">
            <v>0</v>
          </cell>
          <cell r="BT152">
            <v>0</v>
          </cell>
          <cell r="CB152">
            <v>0</v>
          </cell>
          <cell r="CC152">
            <v>0</v>
          </cell>
          <cell r="CD152">
            <v>0</v>
          </cell>
          <cell r="CE152">
            <v>0</v>
          </cell>
          <cell r="CF152">
            <v>0</v>
          </cell>
          <cell r="CI152">
            <v>0</v>
          </cell>
          <cell r="CJ152">
            <v>0</v>
          </cell>
          <cell r="CK152">
            <v>0</v>
          </cell>
          <cell r="CV152">
            <v>2.9704637198475579E-3</v>
          </cell>
          <cell r="DG152">
            <v>129225268</v>
          </cell>
          <cell r="DR152">
            <v>43377886.109999992</v>
          </cell>
          <cell r="EC152">
            <v>2.9790586768636804</v>
          </cell>
          <cell r="EN152">
            <v>2.4095909012463064E-2</v>
          </cell>
        </row>
        <row r="153">
          <cell r="B153">
            <v>33501</v>
          </cell>
          <cell r="C153" t="str">
            <v>A Childs Garden Charter (AKA Cross Creek Charter)</v>
          </cell>
          <cell r="D153">
            <v>6.1684665278100188E-5</v>
          </cell>
          <cell r="E153">
            <v>106728.85388283155</v>
          </cell>
          <cell r="F153">
            <v>83218.935019911311</v>
          </cell>
          <cell r="G153">
            <v>14396</v>
          </cell>
          <cell r="H153">
            <v>-29781.142661507856</v>
          </cell>
          <cell r="I153">
            <v>-1232.3998743334789</v>
          </cell>
          <cell r="J153">
            <v>90064.221168894292</v>
          </cell>
          <cell r="K153">
            <v>0</v>
          </cell>
          <cell r="L153">
            <v>-4732.1236946111703</v>
          </cell>
          <cell r="M153">
            <v>849.21350621932925</v>
          </cell>
          <cell r="N153">
            <v>32.013107586028433</v>
          </cell>
          <cell r="O153">
            <v>-14.447165454783844</v>
          </cell>
          <cell r="P153">
            <v>0</v>
          </cell>
          <cell r="Q153">
            <v>0</v>
          </cell>
          <cell r="R153">
            <v>0</v>
          </cell>
          <cell r="S153">
            <v>259529.12328953523</v>
          </cell>
          <cell r="T153">
            <v>76357</v>
          </cell>
          <cell r="U153">
            <v>450321.10584447143</v>
          </cell>
          <cell r="V153">
            <v>3396.854024877317</v>
          </cell>
          <cell r="W153">
            <v>0</v>
          </cell>
          <cell r="X153">
            <v>530074.95986934868</v>
          </cell>
          <cell r="Y153">
            <v>4382.8700000000026</v>
          </cell>
          <cell r="Z153">
            <v>0</v>
          </cell>
          <cell r="AA153">
            <v>0</v>
          </cell>
          <cell r="AB153">
            <v>6161.9993716673944</v>
          </cell>
          <cell r="AC153">
            <v>10544.869371667397</v>
          </cell>
          <cell r="AD153" t="str">
            <v>N/A</v>
          </cell>
          <cell r="AE153">
            <v>104075</v>
          </cell>
          <cell r="AF153">
            <v>104077</v>
          </cell>
          <cell r="AG153">
            <v>104077</v>
          </cell>
          <cell r="AH153">
            <v>104077</v>
          </cell>
          <cell r="AI153">
            <v>103228</v>
          </cell>
          <cell r="AJ153">
            <v>0</v>
          </cell>
          <cell r="AK153">
            <v>519534</v>
          </cell>
          <cell r="AL153">
            <v>1953495</v>
          </cell>
          <cell r="AM153">
            <v>259529.12328953523</v>
          </cell>
          <cell r="AN153">
            <v>-49061.13</v>
          </cell>
          <cell r="AO153">
            <v>447555.9604976814</v>
          </cell>
          <cell r="AP153">
            <v>0</v>
          </cell>
          <cell r="AQ153">
            <v>71974.13</v>
          </cell>
          <cell r="AR153">
            <v>0</v>
          </cell>
          <cell r="AS153">
            <v>0</v>
          </cell>
          <cell r="AT153">
            <v>2683493.0837872168</v>
          </cell>
          <cell r="AU153">
            <v>5.8920963816648025E-5</v>
          </cell>
          <cell r="AV153">
            <v>0</v>
          </cell>
          <cell r="AW153">
            <v>0</v>
          </cell>
          <cell r="AY153">
            <v>0</v>
          </cell>
          <cell r="AZ153">
            <v>0</v>
          </cell>
          <cell r="BA153">
            <v>0</v>
          </cell>
          <cell r="BB153">
            <v>0</v>
          </cell>
          <cell r="BC153">
            <v>0</v>
          </cell>
          <cell r="BD153">
            <v>0</v>
          </cell>
          <cell r="BE153">
            <v>0</v>
          </cell>
          <cell r="BF153">
            <v>0</v>
          </cell>
          <cell r="BG153">
            <v>0</v>
          </cell>
          <cell r="BH153">
            <v>0</v>
          </cell>
          <cell r="BJ153">
            <v>0</v>
          </cell>
          <cell r="BL153">
            <v>0</v>
          </cell>
          <cell r="BM153">
            <v>0</v>
          </cell>
          <cell r="BN153">
            <v>0</v>
          </cell>
          <cell r="BO153">
            <v>0</v>
          </cell>
          <cell r="BQ153">
            <v>0</v>
          </cell>
          <cell r="BR153">
            <v>0</v>
          </cell>
          <cell r="BS153">
            <v>0</v>
          </cell>
          <cell r="BT153">
            <v>0</v>
          </cell>
          <cell r="CB153">
            <v>0</v>
          </cell>
          <cell r="CC153">
            <v>0</v>
          </cell>
          <cell r="CD153">
            <v>0</v>
          </cell>
          <cell r="CE153">
            <v>0</v>
          </cell>
          <cell r="CF153">
            <v>0</v>
          </cell>
          <cell r="CI153">
            <v>0</v>
          </cell>
          <cell r="CJ153">
            <v>0</v>
          </cell>
          <cell r="CK153">
            <v>0</v>
          </cell>
          <cell r="CV153">
            <v>6.1684665278100188E-5</v>
          </cell>
          <cell r="DG153">
            <v>2683493</v>
          </cell>
          <cell r="DR153">
            <v>814819.99</v>
          </cell>
          <cell r="EC153">
            <v>3.2933568554202997</v>
          </cell>
          <cell r="EN153">
            <v>2.4095909012463064E-2</v>
          </cell>
        </row>
        <row r="154">
          <cell r="B154">
            <v>33600</v>
          </cell>
          <cell r="C154" t="str">
            <v>Gaston County Schools</v>
          </cell>
          <cell r="D154">
            <v>9.4147007227892501E-3</v>
          </cell>
          <cell r="E154">
            <v>16289627.466778236</v>
          </cell>
          <cell r="F154">
            <v>12701396.111163935</v>
          </cell>
          <cell r="G154">
            <v>1617097</v>
          </cell>
          <cell r="H154">
            <v>-4545384.8874224313</v>
          </cell>
          <cell r="I154">
            <v>-188096.60286463556</v>
          </cell>
          <cell r="J154">
            <v>13746166.641472859</v>
          </cell>
          <cell r="K154">
            <v>0</v>
          </cell>
          <cell r="L154">
            <v>-722246.41516861704</v>
          </cell>
          <cell r="M154">
            <v>129612.29464017207</v>
          </cell>
          <cell r="N154">
            <v>4886.0413811131648</v>
          </cell>
          <cell r="O154">
            <v>-2205.0170562844701</v>
          </cell>
          <cell r="P154">
            <v>0</v>
          </cell>
          <cell r="Q154">
            <v>0</v>
          </cell>
          <cell r="R154">
            <v>0</v>
          </cell>
          <cell r="S154">
            <v>39030852.632924341</v>
          </cell>
          <cell r="T154">
            <v>8281272</v>
          </cell>
          <cell r="U154">
            <v>68730833.207364291</v>
          </cell>
          <cell r="V154">
            <v>518449.17856068828</v>
          </cell>
          <cell r="W154">
            <v>0</v>
          </cell>
          <cell r="X154">
            <v>77530554.38592498</v>
          </cell>
          <cell r="Y154">
            <v>195786.12000000011</v>
          </cell>
          <cell r="Z154">
            <v>0</v>
          </cell>
          <cell r="AA154">
            <v>0</v>
          </cell>
          <cell r="AB154">
            <v>940483.01432317775</v>
          </cell>
          <cell r="AC154">
            <v>1136269.1343231779</v>
          </cell>
          <cell r="AD154" t="str">
            <v>N/A</v>
          </cell>
          <cell r="AE154">
            <v>15304779</v>
          </cell>
          <cell r="AF154">
            <v>15304780</v>
          </cell>
          <cell r="AG154">
            <v>15304780</v>
          </cell>
          <cell r="AH154">
            <v>15304780</v>
          </cell>
          <cell r="AI154">
            <v>15175168</v>
          </cell>
          <cell r="AJ154">
            <v>0</v>
          </cell>
          <cell r="AK154">
            <v>76394287</v>
          </cell>
          <cell r="AL154">
            <v>302202104</v>
          </cell>
          <cell r="AM154">
            <v>39030852.632924341</v>
          </cell>
          <cell r="AN154">
            <v>-8055759.8799999999</v>
          </cell>
          <cell r="AO154">
            <v>68308799.371601805</v>
          </cell>
          <cell r="AP154">
            <v>0</v>
          </cell>
          <cell r="AQ154">
            <v>8085485.8799999999</v>
          </cell>
          <cell r="AR154">
            <v>0</v>
          </cell>
          <cell r="AS154">
            <v>0</v>
          </cell>
          <cell r="AT154">
            <v>409571482.00452614</v>
          </cell>
          <cell r="AU154">
            <v>9.1149668153587826E-3</v>
          </cell>
          <cell r="AV154">
            <v>0</v>
          </cell>
          <cell r="AW154">
            <v>0</v>
          </cell>
          <cell r="AY154">
            <v>0</v>
          </cell>
          <cell r="AZ154">
            <v>0</v>
          </cell>
          <cell r="BA154">
            <v>0</v>
          </cell>
          <cell r="BB154">
            <v>0</v>
          </cell>
          <cell r="BC154">
            <v>0</v>
          </cell>
          <cell r="BD154">
            <v>0</v>
          </cell>
          <cell r="BE154">
            <v>0</v>
          </cell>
          <cell r="BF154">
            <v>0</v>
          </cell>
          <cell r="BG154">
            <v>0</v>
          </cell>
          <cell r="BH154">
            <v>0</v>
          </cell>
          <cell r="BJ154">
            <v>0</v>
          </cell>
          <cell r="BL154">
            <v>0</v>
          </cell>
          <cell r="BM154">
            <v>0</v>
          </cell>
          <cell r="BN154">
            <v>0</v>
          </cell>
          <cell r="BO154">
            <v>0</v>
          </cell>
          <cell r="BQ154">
            <v>0</v>
          </cell>
          <cell r="BR154">
            <v>0</v>
          </cell>
          <cell r="BS154">
            <v>0</v>
          </cell>
          <cell r="BT154">
            <v>0</v>
          </cell>
          <cell r="CB154">
            <v>0</v>
          </cell>
          <cell r="CC154">
            <v>0</v>
          </cell>
          <cell r="CD154">
            <v>0</v>
          </cell>
          <cell r="CE154">
            <v>0</v>
          </cell>
          <cell r="CF154">
            <v>0</v>
          </cell>
          <cell r="CI154">
            <v>0</v>
          </cell>
          <cell r="CJ154">
            <v>0</v>
          </cell>
          <cell r="CK154">
            <v>0</v>
          </cell>
          <cell r="CV154">
            <v>9.4147007227892501E-3</v>
          </cell>
          <cell r="DG154">
            <v>409571482</v>
          </cell>
          <cell r="DR154">
            <v>138243699.03999978</v>
          </cell>
          <cell r="EC154">
            <v>2.9626773939367288</v>
          </cell>
          <cell r="EN154">
            <v>2.4095909012463064E-2</v>
          </cell>
        </row>
        <row r="155">
          <cell r="B155">
            <v>33605</v>
          </cell>
          <cell r="C155" t="str">
            <v>Gaston College</v>
          </cell>
          <cell r="D155">
            <v>1.2534016746131289E-3</v>
          </cell>
          <cell r="E155">
            <v>2168677.1514957808</v>
          </cell>
          <cell r="F155">
            <v>1690967.3099986792</v>
          </cell>
          <cell r="G155">
            <v>48046</v>
          </cell>
          <cell r="H155">
            <v>-605137.98551937437</v>
          </cell>
          <cell r="I155">
            <v>-25041.751613929919</v>
          </cell>
          <cell r="J155">
            <v>1830060.1150525704</v>
          </cell>
          <cell r="K155">
            <v>0</v>
          </cell>
          <cell r="L155">
            <v>-96154.396502948541</v>
          </cell>
          <cell r="M155">
            <v>17255.595470942571</v>
          </cell>
          <cell r="N155">
            <v>650.49040109072166</v>
          </cell>
          <cell r="O155">
            <v>-293.55920621114092</v>
          </cell>
          <cell r="P155">
            <v>0</v>
          </cell>
          <cell r="Q155">
            <v>0</v>
          </cell>
          <cell r="R155">
            <v>0</v>
          </cell>
          <cell r="S155">
            <v>5029028.9695766</v>
          </cell>
          <cell r="T155">
            <v>240228.45999999996</v>
          </cell>
          <cell r="U155">
            <v>9150300.575262852</v>
          </cell>
          <cell r="V155">
            <v>69022.381883770286</v>
          </cell>
          <cell r="W155">
            <v>0</v>
          </cell>
          <cell r="X155">
            <v>9459551.4171466231</v>
          </cell>
          <cell r="Y155">
            <v>0</v>
          </cell>
          <cell r="Z155">
            <v>0</v>
          </cell>
          <cell r="AA155">
            <v>0</v>
          </cell>
          <cell r="AB155">
            <v>125208.75806964959</v>
          </cell>
          <cell r="AC155">
            <v>125208.75806964959</v>
          </cell>
          <cell r="AD155" t="str">
            <v>N/A</v>
          </cell>
          <cell r="AE155">
            <v>1870320</v>
          </cell>
          <cell r="AF155">
            <v>1870320</v>
          </cell>
          <cell r="AG155">
            <v>1870320</v>
          </cell>
          <cell r="AH155">
            <v>1870320</v>
          </cell>
          <cell r="AI155">
            <v>1853064</v>
          </cell>
          <cell r="AJ155">
            <v>0</v>
          </cell>
          <cell r="AK155">
            <v>9334344</v>
          </cell>
          <cell r="AL155">
            <v>41442769</v>
          </cell>
          <cell r="AM155">
            <v>5029028.9695766</v>
          </cell>
          <cell r="AN155">
            <v>-1278907.46</v>
          </cell>
          <cell r="AO155">
            <v>9094114.1990769729</v>
          </cell>
          <cell r="AP155">
            <v>0</v>
          </cell>
          <cell r="AQ155">
            <v>240228.45999999996</v>
          </cell>
          <cell r="AR155">
            <v>0</v>
          </cell>
          <cell r="AS155">
            <v>0</v>
          </cell>
          <cell r="AT155">
            <v>54527233.16865357</v>
          </cell>
          <cell r="AU155">
            <v>1.2499895237390113E-3</v>
          </cell>
          <cell r="AV155">
            <v>0</v>
          </cell>
          <cell r="AW155">
            <v>0</v>
          </cell>
          <cell r="AY155">
            <v>0</v>
          </cell>
          <cell r="AZ155">
            <v>0</v>
          </cell>
          <cell r="BA155">
            <v>0</v>
          </cell>
          <cell r="BB155">
            <v>0</v>
          </cell>
          <cell r="BC155">
            <v>0</v>
          </cell>
          <cell r="BD155">
            <v>0</v>
          </cell>
          <cell r="BE155">
            <v>0</v>
          </cell>
          <cell r="BF155">
            <v>0</v>
          </cell>
          <cell r="BG155">
            <v>0</v>
          </cell>
          <cell r="BH155">
            <v>0</v>
          </cell>
          <cell r="BJ155">
            <v>0</v>
          </cell>
          <cell r="BL155">
            <v>0</v>
          </cell>
          <cell r="BM155">
            <v>0</v>
          </cell>
          <cell r="BN155">
            <v>0</v>
          </cell>
          <cell r="BO155">
            <v>0</v>
          </cell>
          <cell r="BQ155">
            <v>0</v>
          </cell>
          <cell r="BR155">
            <v>0</v>
          </cell>
          <cell r="BS155">
            <v>0</v>
          </cell>
          <cell r="BT155">
            <v>0</v>
          </cell>
          <cell r="CB155">
            <v>0</v>
          </cell>
          <cell r="CC155">
            <v>0</v>
          </cell>
          <cell r="CD155">
            <v>0</v>
          </cell>
          <cell r="CE155">
            <v>0</v>
          </cell>
          <cell r="CF155">
            <v>0</v>
          </cell>
          <cell r="CI155">
            <v>0</v>
          </cell>
          <cell r="CJ155">
            <v>0</v>
          </cell>
          <cell r="CK155">
            <v>0</v>
          </cell>
          <cell r="CV155">
            <v>1.2534016746131289E-3</v>
          </cell>
          <cell r="DG155">
            <v>54527233</v>
          </cell>
          <cell r="DR155">
            <v>21891172.329999983</v>
          </cell>
          <cell r="EC155">
            <v>2.4908320202328809</v>
          </cell>
          <cell r="EN155">
            <v>2.4095909012463064E-2</v>
          </cell>
        </row>
        <row r="156">
          <cell r="B156">
            <v>33700</v>
          </cell>
          <cell r="C156" t="str">
            <v>Gates County Schools</v>
          </cell>
          <cell r="D156">
            <v>6.6795511279260232E-4</v>
          </cell>
          <cell r="E156">
            <v>1155718.0915568967</v>
          </cell>
          <cell r="F156">
            <v>901139.90044523915</v>
          </cell>
          <cell r="G156">
            <v>-246088</v>
          </cell>
          <cell r="H156">
            <v>-322486.41402002476</v>
          </cell>
          <cell r="I156">
            <v>-13345.096278868243</v>
          </cell>
          <cell r="J156">
            <v>975264.38278015214</v>
          </cell>
          <cell r="K156">
            <v>0</v>
          </cell>
          <cell r="L156">
            <v>-51242.009694502478</v>
          </cell>
          <cell r="M156">
            <v>9195.7458271743017</v>
          </cell>
          <cell r="N156">
            <v>346.65534443710476</v>
          </cell>
          <cell r="O156">
            <v>-156.44176696715539</v>
          </cell>
          <cell r="P156">
            <v>0</v>
          </cell>
          <cell r="Q156">
            <v>0</v>
          </cell>
          <cell r="R156">
            <v>0</v>
          </cell>
          <cell r="S156">
            <v>2408346.8141935365</v>
          </cell>
          <cell r="T156">
            <v>0</v>
          </cell>
          <cell r="U156">
            <v>4876321.9139007609</v>
          </cell>
          <cell r="V156">
            <v>36782.983308697207</v>
          </cell>
          <cell r="W156">
            <v>0</v>
          </cell>
          <cell r="X156">
            <v>4913104.8972094581</v>
          </cell>
          <cell r="Y156">
            <v>1230442.92</v>
          </cell>
          <cell r="Z156">
            <v>0</v>
          </cell>
          <cell r="AA156">
            <v>0</v>
          </cell>
          <cell r="AB156">
            <v>66725.481394341215</v>
          </cell>
          <cell r="AC156">
            <v>1297168.4013943411</v>
          </cell>
          <cell r="AD156" t="str">
            <v>N/A</v>
          </cell>
          <cell r="AE156">
            <v>725027</v>
          </cell>
          <cell r="AF156">
            <v>725027</v>
          </cell>
          <cell r="AG156">
            <v>725027</v>
          </cell>
          <cell r="AH156">
            <v>725027</v>
          </cell>
          <cell r="AI156">
            <v>715831</v>
          </cell>
          <cell r="AJ156">
            <v>0</v>
          </cell>
          <cell r="AK156">
            <v>3615939</v>
          </cell>
          <cell r="AL156">
            <v>23615834</v>
          </cell>
          <cell r="AM156">
            <v>2408346.8141935365</v>
          </cell>
          <cell r="AN156">
            <v>-581800.07999999996</v>
          </cell>
          <cell r="AO156">
            <v>4846379.4158151178</v>
          </cell>
          <cell r="AP156">
            <v>0</v>
          </cell>
          <cell r="AQ156">
            <v>-1230442.92</v>
          </cell>
          <cell r="AR156">
            <v>0</v>
          </cell>
          <cell r="AS156">
            <v>0</v>
          </cell>
          <cell r="AT156">
            <v>29058317.230008654</v>
          </cell>
          <cell r="AU156">
            <v>7.1229664502386436E-4</v>
          </cell>
          <cell r="AV156">
            <v>0</v>
          </cell>
          <cell r="AW156">
            <v>0</v>
          </cell>
          <cell r="AY156">
            <v>0</v>
          </cell>
          <cell r="AZ156">
            <v>0</v>
          </cell>
          <cell r="BA156">
            <v>0</v>
          </cell>
          <cell r="BB156">
            <v>0</v>
          </cell>
          <cell r="BC156">
            <v>0</v>
          </cell>
          <cell r="BD156">
            <v>0</v>
          </cell>
          <cell r="BE156">
            <v>0</v>
          </cell>
          <cell r="BF156">
            <v>0</v>
          </cell>
          <cell r="BG156">
            <v>0</v>
          </cell>
          <cell r="BH156">
            <v>0</v>
          </cell>
          <cell r="BJ156">
            <v>0</v>
          </cell>
          <cell r="BL156">
            <v>0</v>
          </cell>
          <cell r="BM156">
            <v>0</v>
          </cell>
          <cell r="BN156">
            <v>0</v>
          </cell>
          <cell r="BO156">
            <v>0</v>
          </cell>
          <cell r="BQ156">
            <v>0</v>
          </cell>
          <cell r="BR156">
            <v>0</v>
          </cell>
          <cell r="BS156">
            <v>0</v>
          </cell>
          <cell r="BT156">
            <v>0</v>
          </cell>
          <cell r="CB156">
            <v>0</v>
          </cell>
          <cell r="CC156">
            <v>0</v>
          </cell>
          <cell r="CD156">
            <v>0</v>
          </cell>
          <cell r="CE156">
            <v>0</v>
          </cell>
          <cell r="CF156">
            <v>0</v>
          </cell>
          <cell r="CI156">
            <v>0</v>
          </cell>
          <cell r="CJ156">
            <v>0</v>
          </cell>
          <cell r="CK156">
            <v>0</v>
          </cell>
          <cell r="CV156">
            <v>6.6795511279260232E-4</v>
          </cell>
          <cell r="DG156">
            <v>29058318</v>
          </cell>
          <cell r="DR156">
            <v>10624542.059999999</v>
          </cell>
          <cell r="EC156">
            <v>2.7350183975835289</v>
          </cell>
          <cell r="EN156">
            <v>2.4095909012463064E-2</v>
          </cell>
        </row>
        <row r="157">
          <cell r="B157">
            <v>33800</v>
          </cell>
          <cell r="C157" t="str">
            <v>Graham County Schools</v>
          </cell>
          <cell r="D157">
            <v>5.0504283975162081E-4</v>
          </cell>
          <cell r="E157">
            <v>873841.87310420605</v>
          </cell>
          <cell r="F157">
            <v>681354.54855881585</v>
          </cell>
          <cell r="G157">
            <v>34712</v>
          </cell>
          <cell r="H157">
            <v>-243832.93307998165</v>
          </cell>
          <cell r="I157">
            <v>-10090.266834339065</v>
          </cell>
          <cell r="J157">
            <v>737400.28926290281</v>
          </cell>
          <cell r="K157">
            <v>0</v>
          </cell>
          <cell r="L157">
            <v>-38744.235346136324</v>
          </cell>
          <cell r="M157">
            <v>6952.9306644176386</v>
          </cell>
          <cell r="N157">
            <v>262.10713297429618</v>
          </cell>
          <cell r="O157">
            <v>-118.28608349822711</v>
          </cell>
          <cell r="P157">
            <v>0</v>
          </cell>
          <cell r="Q157">
            <v>0</v>
          </cell>
          <cell r="R157">
            <v>0</v>
          </cell>
          <cell r="S157">
            <v>2041738.027379361</v>
          </cell>
          <cell r="T157">
            <v>173558.58999999997</v>
          </cell>
          <cell r="U157">
            <v>3687001.4463145137</v>
          </cell>
          <cell r="V157">
            <v>27811.722657670554</v>
          </cell>
          <cell r="W157">
            <v>0</v>
          </cell>
          <cell r="X157">
            <v>3888371.7589721843</v>
          </cell>
          <cell r="Y157">
            <v>0</v>
          </cell>
          <cell r="Z157">
            <v>0</v>
          </cell>
          <cell r="AA157">
            <v>0</v>
          </cell>
          <cell r="AB157">
            <v>50451.334171695329</v>
          </cell>
          <cell r="AC157">
            <v>50451.334171695329</v>
          </cell>
          <cell r="AD157" t="str">
            <v>N/A</v>
          </cell>
          <cell r="AE157">
            <v>768975</v>
          </cell>
          <cell r="AF157">
            <v>768975</v>
          </cell>
          <cell r="AG157">
            <v>768975</v>
          </cell>
          <cell r="AH157">
            <v>768975</v>
          </cell>
          <cell r="AI157">
            <v>762022</v>
          </cell>
          <cell r="AJ157">
            <v>0</v>
          </cell>
          <cell r="AK157">
            <v>3837922</v>
          </cell>
          <cell r="AL157">
            <v>16539444</v>
          </cell>
          <cell r="AM157">
            <v>2041738.027379361</v>
          </cell>
          <cell r="AN157">
            <v>-448022.58999999997</v>
          </cell>
          <cell r="AO157">
            <v>3664361.8348004892</v>
          </cell>
          <cell r="AP157">
            <v>0</v>
          </cell>
          <cell r="AQ157">
            <v>173558.58999999997</v>
          </cell>
          <cell r="AR157">
            <v>0</v>
          </cell>
          <cell r="AS157">
            <v>0</v>
          </cell>
          <cell r="AT157">
            <v>21971079.862179849</v>
          </cell>
          <cell r="AU157">
            <v>4.9885979553380099E-4</v>
          </cell>
          <cell r="AV157">
            <v>0</v>
          </cell>
          <cell r="AW157">
            <v>0</v>
          </cell>
          <cell r="AY157">
            <v>0</v>
          </cell>
          <cell r="AZ157">
            <v>0</v>
          </cell>
          <cell r="BA157">
            <v>0</v>
          </cell>
          <cell r="BB157">
            <v>0</v>
          </cell>
          <cell r="BC157">
            <v>0</v>
          </cell>
          <cell r="BD157">
            <v>0</v>
          </cell>
          <cell r="BE157">
            <v>0</v>
          </cell>
          <cell r="BF157">
            <v>0</v>
          </cell>
          <cell r="BG157">
            <v>0</v>
          </cell>
          <cell r="BH157">
            <v>0</v>
          </cell>
          <cell r="BJ157">
            <v>0</v>
          </cell>
          <cell r="BL157">
            <v>0</v>
          </cell>
          <cell r="BM157">
            <v>0</v>
          </cell>
          <cell r="BN157">
            <v>0</v>
          </cell>
          <cell r="BO157">
            <v>0</v>
          </cell>
          <cell r="BQ157">
            <v>0</v>
          </cell>
          <cell r="BR157">
            <v>0</v>
          </cell>
          <cell r="BS157">
            <v>0</v>
          </cell>
          <cell r="BT157">
            <v>0</v>
          </cell>
          <cell r="CB157">
            <v>0</v>
          </cell>
          <cell r="CC157">
            <v>0</v>
          </cell>
          <cell r="CD157">
            <v>0</v>
          </cell>
          <cell r="CE157">
            <v>0</v>
          </cell>
          <cell r="CF157">
            <v>0</v>
          </cell>
          <cell r="CI157">
            <v>0</v>
          </cell>
          <cell r="CJ157">
            <v>0</v>
          </cell>
          <cell r="CK157">
            <v>0</v>
          </cell>
          <cell r="CV157">
            <v>5.0504283975162081E-4</v>
          </cell>
          <cell r="DG157">
            <v>21971080</v>
          </cell>
          <cell r="DR157">
            <v>7657986.129999998</v>
          </cell>
          <cell r="EC157">
            <v>2.8690414982509256</v>
          </cell>
          <cell r="EN157">
            <v>2.4095909012463064E-2</v>
          </cell>
        </row>
        <row r="158">
          <cell r="B158">
            <v>33900</v>
          </cell>
          <cell r="C158" t="str">
            <v>Granville County Schools And Oxford Orphanage</v>
          </cell>
          <cell r="D158">
            <v>2.6348934399150169E-3</v>
          </cell>
          <cell r="E158">
            <v>4558980.0265214704</v>
          </cell>
          <cell r="F158">
            <v>3554741.2792483214</v>
          </cell>
          <cell r="G158">
            <v>150072</v>
          </cell>
          <cell r="H158">
            <v>-1272117.4229965294</v>
          </cell>
          <cell r="I158">
            <v>-52642.619192200407</v>
          </cell>
          <cell r="J158">
            <v>3847141.3350317138</v>
          </cell>
          <cell r="K158">
            <v>0</v>
          </cell>
          <cell r="L158">
            <v>-202135.19232995025</v>
          </cell>
          <cell r="M158">
            <v>36274.60871411988</v>
          </cell>
          <cell r="N158">
            <v>1367.4569974470955</v>
          </cell>
          <cell r="O158">
            <v>-617.11839256249607</v>
          </cell>
          <cell r="P158">
            <v>0</v>
          </cell>
          <cell r="Q158">
            <v>0</v>
          </cell>
          <cell r="R158">
            <v>0</v>
          </cell>
          <cell r="S158">
            <v>10621064.35360183</v>
          </cell>
          <cell r="T158">
            <v>750361.99000000022</v>
          </cell>
          <cell r="U158">
            <v>19235706.675158568</v>
          </cell>
          <cell r="V158">
            <v>145098.43485647952</v>
          </cell>
          <cell r="W158">
            <v>0</v>
          </cell>
          <cell r="X158">
            <v>20131167.100015048</v>
          </cell>
          <cell r="Y158">
            <v>0</v>
          </cell>
          <cell r="Z158">
            <v>0</v>
          </cell>
          <cell r="AA158">
            <v>0</v>
          </cell>
          <cell r="AB158">
            <v>263213.09596100199</v>
          </cell>
          <cell r="AC158">
            <v>263213.09596100199</v>
          </cell>
          <cell r="AD158" t="str">
            <v>N/A</v>
          </cell>
          <cell r="AE158">
            <v>3980845</v>
          </cell>
          <cell r="AF158">
            <v>3980845</v>
          </cell>
          <cell r="AG158">
            <v>3980845</v>
          </cell>
          <cell r="AH158">
            <v>3980845</v>
          </cell>
          <cell r="AI158">
            <v>3944571</v>
          </cell>
          <cell r="AJ158">
            <v>0</v>
          </cell>
          <cell r="AK158">
            <v>19867951</v>
          </cell>
          <cell r="AL158">
            <v>86459269</v>
          </cell>
          <cell r="AM158">
            <v>10621064.35360183</v>
          </cell>
          <cell r="AN158">
            <v>-2321466.9900000002</v>
          </cell>
          <cell r="AO158">
            <v>19117592.014054049</v>
          </cell>
          <cell r="AP158">
            <v>0</v>
          </cell>
          <cell r="AQ158">
            <v>750361.99000000022</v>
          </cell>
          <cell r="AR158">
            <v>0</v>
          </cell>
          <cell r="AS158">
            <v>0</v>
          </cell>
          <cell r="AT158">
            <v>114626820.36765587</v>
          </cell>
          <cell r="AU158">
            <v>2.6077692770783891E-3</v>
          </cell>
          <cell r="AV158">
            <v>0</v>
          </cell>
          <cell r="AW158">
            <v>0</v>
          </cell>
          <cell r="AY158">
            <v>0</v>
          </cell>
          <cell r="AZ158">
            <v>0</v>
          </cell>
          <cell r="BA158">
            <v>0</v>
          </cell>
          <cell r="BB158">
            <v>0</v>
          </cell>
          <cell r="BC158">
            <v>0</v>
          </cell>
          <cell r="BD158">
            <v>0</v>
          </cell>
          <cell r="BE158">
            <v>0</v>
          </cell>
          <cell r="BF158">
            <v>0</v>
          </cell>
          <cell r="BG158">
            <v>0</v>
          </cell>
          <cell r="BH158">
            <v>0</v>
          </cell>
          <cell r="BJ158">
            <v>0</v>
          </cell>
          <cell r="BL158">
            <v>0</v>
          </cell>
          <cell r="BM158">
            <v>0</v>
          </cell>
          <cell r="BN158">
            <v>0</v>
          </cell>
          <cell r="BO158">
            <v>0</v>
          </cell>
          <cell r="BQ158">
            <v>0</v>
          </cell>
          <cell r="BR158">
            <v>0</v>
          </cell>
          <cell r="BS158">
            <v>0</v>
          </cell>
          <cell r="BT158">
            <v>0</v>
          </cell>
          <cell r="CB158">
            <v>0</v>
          </cell>
          <cell r="CC158">
            <v>0</v>
          </cell>
          <cell r="CD158">
            <v>0</v>
          </cell>
          <cell r="CE158">
            <v>0</v>
          </cell>
          <cell r="CF158">
            <v>0</v>
          </cell>
          <cell r="CI158">
            <v>0</v>
          </cell>
          <cell r="CJ158">
            <v>0</v>
          </cell>
          <cell r="CK158">
            <v>0</v>
          </cell>
          <cell r="CV158">
            <v>2.6348934399150169E-3</v>
          </cell>
          <cell r="DG158">
            <v>114626821</v>
          </cell>
          <cell r="DR158">
            <v>40592529.850000031</v>
          </cell>
          <cell r="EC158">
            <v>2.823840283509699</v>
          </cell>
          <cell r="EN158">
            <v>2.4095909012463064E-2</v>
          </cell>
        </row>
        <row r="159">
          <cell r="B159">
            <v>34000</v>
          </cell>
          <cell r="C159" t="str">
            <v>Greene County Schools</v>
          </cell>
          <cell r="D159">
            <v>1.1494173860556655E-3</v>
          </cell>
          <cell r="E159">
            <v>1988760.0863787907</v>
          </cell>
          <cell r="F159">
            <v>1550681.8482304772</v>
          </cell>
          <cell r="G159">
            <v>-229834</v>
          </cell>
          <cell r="H159">
            <v>-554934.73130499735</v>
          </cell>
          <cell r="I159">
            <v>-22964.246231139568</v>
          </cell>
          <cell r="J159">
            <v>1678235.282729869</v>
          </cell>
          <cell r="K159">
            <v>0</v>
          </cell>
          <cell r="L159">
            <v>-88177.2677703597</v>
          </cell>
          <cell r="M159">
            <v>15824.042557759192</v>
          </cell>
          <cell r="N159">
            <v>596.52463501516934</v>
          </cell>
          <cell r="O159">
            <v>-269.20504598809742</v>
          </cell>
          <cell r="P159">
            <v>0</v>
          </cell>
          <cell r="Q159">
            <v>0</v>
          </cell>
          <cell r="R159">
            <v>0</v>
          </cell>
          <cell r="S159">
            <v>4337918.3341794265</v>
          </cell>
          <cell r="T159">
            <v>0</v>
          </cell>
          <cell r="U159">
            <v>8391176.4136493448</v>
          </cell>
          <cell r="V159">
            <v>63296.170231036769</v>
          </cell>
          <cell r="W159">
            <v>0</v>
          </cell>
          <cell r="X159">
            <v>8454472.5838803817</v>
          </cell>
          <cell r="Y159">
            <v>1149172.21</v>
          </cell>
          <cell r="Z159">
            <v>0</v>
          </cell>
          <cell r="AA159">
            <v>0</v>
          </cell>
          <cell r="AB159">
            <v>114821.23115569784</v>
          </cell>
          <cell r="AC159">
            <v>1263993.4411556977</v>
          </cell>
          <cell r="AD159" t="str">
            <v>N/A</v>
          </cell>
          <cell r="AE159">
            <v>1441261</v>
          </cell>
          <cell r="AF159">
            <v>1441260</v>
          </cell>
          <cell r="AG159">
            <v>1441260</v>
          </cell>
          <cell r="AH159">
            <v>1441260</v>
          </cell>
          <cell r="AI159">
            <v>1425436</v>
          </cell>
          <cell r="AJ159">
            <v>0</v>
          </cell>
          <cell r="AK159">
            <v>7190477</v>
          </cell>
          <cell r="AL159">
            <v>39436879</v>
          </cell>
          <cell r="AM159">
            <v>4337918.3341794265</v>
          </cell>
          <cell r="AN159">
            <v>-961712.79</v>
          </cell>
          <cell r="AO159">
            <v>8339651.3527246853</v>
          </cell>
          <cell r="AP159">
            <v>0</v>
          </cell>
          <cell r="AQ159">
            <v>-1149172.21</v>
          </cell>
          <cell r="AR159">
            <v>0</v>
          </cell>
          <cell r="AS159">
            <v>0</v>
          </cell>
          <cell r="AT159">
            <v>50003563.68690411</v>
          </cell>
          <cell r="AU159">
            <v>1.1894882282020263E-3</v>
          </cell>
          <cell r="AV159">
            <v>0</v>
          </cell>
          <cell r="AW159">
            <v>0</v>
          </cell>
          <cell r="AY159">
            <v>0</v>
          </cell>
          <cell r="AZ159">
            <v>0</v>
          </cell>
          <cell r="BA159">
            <v>0</v>
          </cell>
          <cell r="BB159">
            <v>0</v>
          </cell>
          <cell r="BC159">
            <v>0</v>
          </cell>
          <cell r="BD159">
            <v>0</v>
          </cell>
          <cell r="BE159">
            <v>0</v>
          </cell>
          <cell r="BF159">
            <v>0</v>
          </cell>
          <cell r="BG159">
            <v>0</v>
          </cell>
          <cell r="BH159">
            <v>0</v>
          </cell>
          <cell r="BJ159">
            <v>0</v>
          </cell>
          <cell r="BL159">
            <v>0</v>
          </cell>
          <cell r="BM159">
            <v>0</v>
          </cell>
          <cell r="BN159">
            <v>0</v>
          </cell>
          <cell r="BO159">
            <v>0</v>
          </cell>
          <cell r="BQ159">
            <v>0</v>
          </cell>
          <cell r="BR159">
            <v>0</v>
          </cell>
          <cell r="BS159">
            <v>0</v>
          </cell>
          <cell r="BT159">
            <v>0</v>
          </cell>
          <cell r="CB159">
            <v>0</v>
          </cell>
          <cell r="CC159">
            <v>0</v>
          </cell>
          <cell r="CD159">
            <v>0</v>
          </cell>
          <cell r="CE159">
            <v>0</v>
          </cell>
          <cell r="CF159">
            <v>0</v>
          </cell>
          <cell r="CI159">
            <v>0</v>
          </cell>
          <cell r="CJ159">
            <v>0</v>
          </cell>
          <cell r="CK159">
            <v>0</v>
          </cell>
          <cell r="CV159">
            <v>1.1494173860556655E-3</v>
          </cell>
          <cell r="DG159">
            <v>50003563</v>
          </cell>
          <cell r="DR159">
            <v>16688110.669999991</v>
          </cell>
          <cell r="EC159">
            <v>2.9963585446428507</v>
          </cell>
          <cell r="EN159">
            <v>2.4095909012463064E-2</v>
          </cell>
        </row>
        <row r="160">
          <cell r="B160">
            <v>34100</v>
          </cell>
          <cell r="C160" t="str">
            <v>Guilford County Schools</v>
          </cell>
          <cell r="D160">
            <v>2.6079346093567862E-2</v>
          </cell>
          <cell r="E160">
            <v>45123349.636921689</v>
          </cell>
          <cell r="F160">
            <v>35183710.540339403</v>
          </cell>
          <cell r="G160">
            <v>-3123597</v>
          </cell>
          <cell r="H160">
            <v>-12591017.930142242</v>
          </cell>
          <cell r="I160">
            <v>-521040.07865668065</v>
          </cell>
          <cell r="J160">
            <v>38077794.277099393</v>
          </cell>
          <cell r="K160">
            <v>0</v>
          </cell>
          <cell r="L160">
            <v>-2000670.5237509338</v>
          </cell>
          <cell r="M160">
            <v>359034.66179444315</v>
          </cell>
          <cell r="N160">
            <v>13534.659035639848</v>
          </cell>
          <cell r="O160">
            <v>-6108.0436485745286</v>
          </cell>
          <cell r="P160">
            <v>0</v>
          </cell>
          <cell r="Q160">
            <v>0</v>
          </cell>
          <cell r="R160">
            <v>0</v>
          </cell>
          <cell r="S160">
            <v>100514990.19899213</v>
          </cell>
          <cell r="T160">
            <v>0</v>
          </cell>
          <cell r="U160">
            <v>190388971.38549697</v>
          </cell>
          <cell r="V160">
            <v>1436138.6471777726</v>
          </cell>
          <cell r="W160">
            <v>0</v>
          </cell>
          <cell r="X160">
            <v>191825110.03267476</v>
          </cell>
          <cell r="Y160">
            <v>15617982.099999998</v>
          </cell>
          <cell r="Z160">
            <v>0</v>
          </cell>
          <cell r="AA160">
            <v>0</v>
          </cell>
          <cell r="AB160">
            <v>2605200.393283403</v>
          </cell>
          <cell r="AC160">
            <v>18223182.493283402</v>
          </cell>
          <cell r="AD160" t="str">
            <v>N/A</v>
          </cell>
          <cell r="AE160">
            <v>34792193</v>
          </cell>
          <cell r="AF160">
            <v>34792192</v>
          </cell>
          <cell r="AG160">
            <v>34792192</v>
          </cell>
          <cell r="AH160">
            <v>34792192</v>
          </cell>
          <cell r="AI160">
            <v>34433157</v>
          </cell>
          <cell r="AJ160">
            <v>0</v>
          </cell>
          <cell r="AK160">
            <v>173601926</v>
          </cell>
          <cell r="AL160">
            <v>882082297</v>
          </cell>
          <cell r="AM160">
            <v>100514990.19899213</v>
          </cell>
          <cell r="AN160">
            <v>-21659015.900000002</v>
          </cell>
          <cell r="AO160">
            <v>189219909.63939136</v>
          </cell>
          <cell r="AP160">
            <v>0</v>
          </cell>
          <cell r="AQ160">
            <v>-15617982.099999998</v>
          </cell>
          <cell r="AR160">
            <v>0</v>
          </cell>
          <cell r="AS160">
            <v>0</v>
          </cell>
          <cell r="AT160">
            <v>1134540198.8383837</v>
          </cell>
          <cell r="AU160">
            <v>2.6605211370241317E-2</v>
          </cell>
          <cell r="AV160">
            <v>0</v>
          </cell>
          <cell r="AW160">
            <v>0</v>
          </cell>
          <cell r="AY160">
            <v>0</v>
          </cell>
          <cell r="AZ160">
            <v>0</v>
          </cell>
          <cell r="BA160">
            <v>0</v>
          </cell>
          <cell r="BB160">
            <v>0</v>
          </cell>
          <cell r="BC160">
            <v>0</v>
          </cell>
          <cell r="BD160">
            <v>0</v>
          </cell>
          <cell r="BE160">
            <v>0</v>
          </cell>
          <cell r="BF160">
            <v>0</v>
          </cell>
          <cell r="BG160">
            <v>0</v>
          </cell>
          <cell r="BH160">
            <v>0</v>
          </cell>
          <cell r="BJ160">
            <v>0</v>
          </cell>
          <cell r="BL160">
            <v>0</v>
          </cell>
          <cell r="BM160">
            <v>0</v>
          </cell>
          <cell r="BN160">
            <v>0</v>
          </cell>
          <cell r="BO160">
            <v>0</v>
          </cell>
          <cell r="BQ160">
            <v>0</v>
          </cell>
          <cell r="BR160">
            <v>0</v>
          </cell>
          <cell r="BS160">
            <v>0</v>
          </cell>
          <cell r="BT160">
            <v>0</v>
          </cell>
          <cell r="CB160">
            <v>0</v>
          </cell>
          <cell r="CC160">
            <v>0</v>
          </cell>
          <cell r="CD160">
            <v>0</v>
          </cell>
          <cell r="CE160">
            <v>0</v>
          </cell>
          <cell r="CF160">
            <v>0</v>
          </cell>
          <cell r="CI160">
            <v>0</v>
          </cell>
          <cell r="CJ160">
            <v>0</v>
          </cell>
          <cell r="CK160">
            <v>0</v>
          </cell>
          <cell r="CV160">
            <v>2.6079346093567862E-2</v>
          </cell>
          <cell r="DG160">
            <v>1134540199</v>
          </cell>
          <cell r="DR160">
            <v>379271646.59000385</v>
          </cell>
          <cell r="EC160">
            <v>2.9913657116226471</v>
          </cell>
          <cell r="EN160">
            <v>2.4095909012463064E-2</v>
          </cell>
        </row>
        <row r="161">
          <cell r="B161">
            <v>34105</v>
          </cell>
          <cell r="C161" t="str">
            <v>Guilford Technical Community College</v>
          </cell>
          <cell r="D161">
            <v>2.1879300458095808E-3</v>
          </cell>
          <cell r="E161">
            <v>3785629.1367114261</v>
          </cell>
          <cell r="F161">
            <v>2951741.8549563186</v>
          </cell>
          <cell r="G161">
            <v>-618986</v>
          </cell>
          <cell r="H161">
            <v>-1056325.0450317003</v>
          </cell>
          <cell r="I161">
            <v>-43712.723435389555</v>
          </cell>
          <cell r="J161">
            <v>3194541.3768472364</v>
          </cell>
          <cell r="K161">
            <v>0</v>
          </cell>
          <cell r="L161">
            <v>-167846.50715455902</v>
          </cell>
          <cell r="M161">
            <v>30121.258455206724</v>
          </cell>
          <cell r="N161">
            <v>1135.4919351742562</v>
          </cell>
          <cell r="O161">
            <v>-512.43509602906192</v>
          </cell>
          <cell r="P161">
            <v>0</v>
          </cell>
          <cell r="Q161">
            <v>0</v>
          </cell>
          <cell r="R161">
            <v>0</v>
          </cell>
          <cell r="S161">
            <v>8075786.4081876837</v>
          </cell>
          <cell r="T161">
            <v>88477.240000000224</v>
          </cell>
          <cell r="U161">
            <v>15972706.884236181</v>
          </cell>
          <cell r="V161">
            <v>120485.03382082689</v>
          </cell>
          <cell r="W161">
            <v>0</v>
          </cell>
          <cell r="X161">
            <v>16181669.158057008</v>
          </cell>
          <cell r="Y161">
            <v>3183409</v>
          </cell>
          <cell r="Z161">
            <v>0</v>
          </cell>
          <cell r="AA161">
            <v>0</v>
          </cell>
          <cell r="AB161">
            <v>218563.61717694777</v>
          </cell>
          <cell r="AC161">
            <v>3401972.6171769476</v>
          </cell>
          <cell r="AD161" t="str">
            <v>N/A</v>
          </cell>
          <cell r="AE161">
            <v>2561963</v>
          </cell>
          <cell r="AF161">
            <v>2561964</v>
          </cell>
          <cell r="AG161">
            <v>2561964</v>
          </cell>
          <cell r="AH161">
            <v>2561964</v>
          </cell>
          <cell r="AI161">
            <v>2531843</v>
          </cell>
          <cell r="AJ161">
            <v>0</v>
          </cell>
          <cell r="AK161">
            <v>12779698</v>
          </cell>
          <cell r="AL161">
            <v>76359803</v>
          </cell>
          <cell r="AM161">
            <v>8075786.4081876837</v>
          </cell>
          <cell r="AN161">
            <v>-2032892.2400000002</v>
          </cell>
          <cell r="AO161">
            <v>15874628.300880061</v>
          </cell>
          <cell r="AP161">
            <v>0</v>
          </cell>
          <cell r="AQ161">
            <v>-3094931.76</v>
          </cell>
          <cell r="AR161">
            <v>0</v>
          </cell>
          <cell r="AS161">
            <v>0</v>
          </cell>
          <cell r="AT161">
            <v>95182393.709067747</v>
          </cell>
          <cell r="AU161">
            <v>2.3031509821002847E-3</v>
          </cell>
          <cell r="AV161">
            <v>0</v>
          </cell>
          <cell r="AW161">
            <v>0</v>
          </cell>
          <cell r="AY161">
            <v>0</v>
          </cell>
          <cell r="AZ161">
            <v>0</v>
          </cell>
          <cell r="BA161">
            <v>0</v>
          </cell>
          <cell r="BB161">
            <v>0</v>
          </cell>
          <cell r="BC161">
            <v>0</v>
          </cell>
          <cell r="BD161">
            <v>0</v>
          </cell>
          <cell r="BE161">
            <v>0</v>
          </cell>
          <cell r="BF161">
            <v>0</v>
          </cell>
          <cell r="BG161">
            <v>0</v>
          </cell>
          <cell r="BH161">
            <v>0</v>
          </cell>
          <cell r="BJ161">
            <v>0</v>
          </cell>
          <cell r="BL161">
            <v>0</v>
          </cell>
          <cell r="BM161">
            <v>0</v>
          </cell>
          <cell r="BN161">
            <v>0</v>
          </cell>
          <cell r="BO161">
            <v>0</v>
          </cell>
          <cell r="BQ161">
            <v>0</v>
          </cell>
          <cell r="BR161">
            <v>0</v>
          </cell>
          <cell r="BS161">
            <v>0</v>
          </cell>
          <cell r="BT161">
            <v>0</v>
          </cell>
          <cell r="CB161">
            <v>0</v>
          </cell>
          <cell r="CC161">
            <v>0</v>
          </cell>
          <cell r="CD161">
            <v>0</v>
          </cell>
          <cell r="CE161">
            <v>0</v>
          </cell>
          <cell r="CF161">
            <v>0</v>
          </cell>
          <cell r="CI161">
            <v>0</v>
          </cell>
          <cell r="CJ161">
            <v>0</v>
          </cell>
          <cell r="CK161">
            <v>0</v>
          </cell>
          <cell r="CV161">
            <v>2.1879300458095808E-3</v>
          </cell>
          <cell r="DG161">
            <v>95182394</v>
          </cell>
          <cell r="DR161">
            <v>35328585.719999991</v>
          </cell>
          <cell r="EC161">
            <v>2.6942033500683262</v>
          </cell>
          <cell r="EN161">
            <v>2.4095909012463064E-2</v>
          </cell>
        </row>
        <row r="162">
          <cell r="B162">
            <v>34200</v>
          </cell>
          <cell r="C162" t="str">
            <v>Halifax County Schools</v>
          </cell>
          <cell r="D162">
            <v>1.0017279265030735E-3</v>
          </cell>
          <cell r="E162">
            <v>1733222.8847492118</v>
          </cell>
          <cell r="F162">
            <v>1351433.6318022611</v>
          </cell>
          <cell r="G162">
            <v>-931635</v>
          </cell>
          <cell r="H162">
            <v>-483630.77197074314</v>
          </cell>
          <cell r="I162">
            <v>-20013.553857720573</v>
          </cell>
          <cell r="J162">
            <v>1462597.6345479386</v>
          </cell>
          <cell r="K162">
            <v>0</v>
          </cell>
          <cell r="L162">
            <v>-76847.307757732982</v>
          </cell>
          <cell r="M162">
            <v>13790.800045818025</v>
          </cell>
          <cell r="N162">
            <v>519.87675929656507</v>
          </cell>
          <cell r="O162">
            <v>-234.61469766628483</v>
          </cell>
          <cell r="P162">
            <v>0</v>
          </cell>
          <cell r="Q162">
            <v>0</v>
          </cell>
          <cell r="R162">
            <v>0</v>
          </cell>
          <cell r="S162">
            <v>3049203.5796206635</v>
          </cell>
          <cell r="T162">
            <v>10833.380000000005</v>
          </cell>
          <cell r="U162">
            <v>7312988.172739693</v>
          </cell>
          <cell r="V162">
            <v>55163.2001832721</v>
          </cell>
          <cell r="W162">
            <v>0</v>
          </cell>
          <cell r="X162">
            <v>7378984.7529229652</v>
          </cell>
          <cell r="Y162">
            <v>4669012</v>
          </cell>
          <cell r="Z162">
            <v>0</v>
          </cell>
          <cell r="AA162">
            <v>0</v>
          </cell>
          <cell r="AB162">
            <v>100067.76928860285</v>
          </cell>
          <cell r="AC162">
            <v>4769079.7692886032</v>
          </cell>
          <cell r="AD162" t="str">
            <v>N/A</v>
          </cell>
          <cell r="AE162">
            <v>524740</v>
          </cell>
          <cell r="AF162">
            <v>524739</v>
          </cell>
          <cell r="AG162">
            <v>524739</v>
          </cell>
          <cell r="AH162">
            <v>524739</v>
          </cell>
          <cell r="AI162">
            <v>510948</v>
          </cell>
          <cell r="AJ162">
            <v>0</v>
          </cell>
          <cell r="AK162">
            <v>2609905</v>
          </cell>
          <cell r="AL162">
            <v>38814596</v>
          </cell>
          <cell r="AM162">
            <v>3049203.5796206635</v>
          </cell>
          <cell r="AN162">
            <v>-895134.38</v>
          </cell>
          <cell r="AO162">
            <v>7268083.6036343621</v>
          </cell>
          <cell r="AP162">
            <v>0</v>
          </cell>
          <cell r="AQ162">
            <v>-4658178.62</v>
          </cell>
          <cell r="AR162">
            <v>0</v>
          </cell>
          <cell r="AS162">
            <v>0</v>
          </cell>
          <cell r="AT162">
            <v>43578570.183255032</v>
          </cell>
          <cell r="AU162">
            <v>1.1707190288918895E-3</v>
          </cell>
          <cell r="AV162">
            <v>0</v>
          </cell>
          <cell r="AW162">
            <v>0</v>
          </cell>
          <cell r="AY162">
            <v>0</v>
          </cell>
          <cell r="AZ162">
            <v>0</v>
          </cell>
          <cell r="BA162">
            <v>0</v>
          </cell>
          <cell r="BB162">
            <v>0</v>
          </cell>
          <cell r="BC162">
            <v>0</v>
          </cell>
          <cell r="BD162">
            <v>0</v>
          </cell>
          <cell r="BE162">
            <v>0</v>
          </cell>
          <cell r="BF162">
            <v>0</v>
          </cell>
          <cell r="BG162">
            <v>0</v>
          </cell>
          <cell r="BH162">
            <v>0</v>
          </cell>
          <cell r="BJ162">
            <v>0</v>
          </cell>
          <cell r="BL162">
            <v>0</v>
          </cell>
          <cell r="BM162">
            <v>0</v>
          </cell>
          <cell r="BN162">
            <v>0</v>
          </cell>
          <cell r="BO162">
            <v>0</v>
          </cell>
          <cell r="BQ162">
            <v>0</v>
          </cell>
          <cell r="BR162">
            <v>0</v>
          </cell>
          <cell r="BS162">
            <v>0</v>
          </cell>
          <cell r="BT162">
            <v>0</v>
          </cell>
          <cell r="CB162">
            <v>0</v>
          </cell>
          <cell r="CC162">
            <v>0</v>
          </cell>
          <cell r="CD162">
            <v>0</v>
          </cell>
          <cell r="CE162">
            <v>0</v>
          </cell>
          <cell r="CF162">
            <v>0</v>
          </cell>
          <cell r="CI162">
            <v>0</v>
          </cell>
          <cell r="CJ162">
            <v>0</v>
          </cell>
          <cell r="CK162">
            <v>0</v>
          </cell>
          <cell r="CV162">
            <v>1.0017279265030735E-3</v>
          </cell>
          <cell r="DG162">
            <v>43578570</v>
          </cell>
          <cell r="DR162">
            <v>16579502.449999988</v>
          </cell>
          <cell r="EC162">
            <v>2.6284606628831635</v>
          </cell>
          <cell r="EN162">
            <v>2.4095909012463064E-2</v>
          </cell>
        </row>
        <row r="163">
          <cell r="B163">
            <v>34205</v>
          </cell>
          <cell r="C163" t="str">
            <v>Halifax Community College</v>
          </cell>
          <cell r="D163">
            <v>4.0870677652817434E-4</v>
          </cell>
          <cell r="E163">
            <v>707158.02114411793</v>
          </cell>
          <cell r="F163">
            <v>551387.32657062553</v>
          </cell>
          <cell r="G163">
            <v>-90396</v>
          </cell>
          <cell r="H163">
            <v>-197322.21555609041</v>
          </cell>
          <cell r="I163">
            <v>-8165.5655868718422</v>
          </cell>
          <cell r="J163">
            <v>596742.43750055484</v>
          </cell>
          <cell r="K163">
            <v>0</v>
          </cell>
          <cell r="L163">
            <v>-31353.838310342093</v>
          </cell>
          <cell r="M163">
            <v>5626.6709585974495</v>
          </cell>
          <cell r="N163">
            <v>212.11064288259192</v>
          </cell>
          <cell r="O163">
            <v>-95.723214130663706</v>
          </cell>
          <cell r="P163">
            <v>0</v>
          </cell>
          <cell r="Q163">
            <v>0</v>
          </cell>
          <cell r="R163">
            <v>0</v>
          </cell>
          <cell r="S163">
            <v>1533793.2241493433</v>
          </cell>
          <cell r="T163">
            <v>31915.049999999988</v>
          </cell>
          <cell r="U163">
            <v>2983712.1875027739</v>
          </cell>
          <cell r="V163">
            <v>22506.683834389798</v>
          </cell>
          <cell r="W163">
            <v>0</v>
          </cell>
          <cell r="X163">
            <v>3038133.9213371635</v>
          </cell>
          <cell r="Y163">
            <v>483893</v>
          </cell>
          <cell r="Z163">
            <v>0</v>
          </cell>
          <cell r="AA163">
            <v>0</v>
          </cell>
          <cell r="AB163">
            <v>40827.827934359215</v>
          </cell>
          <cell r="AC163">
            <v>524720.8279343592</v>
          </cell>
          <cell r="AD163" t="str">
            <v>N/A</v>
          </cell>
          <cell r="AE163">
            <v>503808</v>
          </cell>
          <cell r="AF163">
            <v>503808</v>
          </cell>
          <cell r="AG163">
            <v>503808</v>
          </cell>
          <cell r="AH163">
            <v>503808</v>
          </cell>
          <cell r="AI163">
            <v>498181</v>
          </cell>
          <cell r="AJ163">
            <v>0</v>
          </cell>
          <cell r="AK163">
            <v>2513413</v>
          </cell>
          <cell r="AL163">
            <v>14131138</v>
          </cell>
          <cell r="AM163">
            <v>1533793.2241493433</v>
          </cell>
          <cell r="AN163">
            <v>-398210.05</v>
          </cell>
          <cell r="AO163">
            <v>2965391.043402805</v>
          </cell>
          <cell r="AP163">
            <v>0</v>
          </cell>
          <cell r="AQ163">
            <v>-451977.95</v>
          </cell>
          <cell r="AR163">
            <v>0</v>
          </cell>
          <cell r="AS163">
            <v>0</v>
          </cell>
          <cell r="AT163">
            <v>17780134.267552149</v>
          </cell>
          <cell r="AU163">
            <v>4.2622090937176506E-4</v>
          </cell>
          <cell r="AV163">
            <v>0</v>
          </cell>
          <cell r="AW163">
            <v>0</v>
          </cell>
          <cell r="AY163">
            <v>0</v>
          </cell>
          <cell r="AZ163">
            <v>0</v>
          </cell>
          <cell r="BA163">
            <v>0</v>
          </cell>
          <cell r="BB163">
            <v>0</v>
          </cell>
          <cell r="BC163">
            <v>0</v>
          </cell>
          <cell r="BD163">
            <v>0</v>
          </cell>
          <cell r="BE163">
            <v>0</v>
          </cell>
          <cell r="BF163">
            <v>0</v>
          </cell>
          <cell r="BG163">
            <v>0</v>
          </cell>
          <cell r="BH163">
            <v>0</v>
          </cell>
          <cell r="BJ163">
            <v>0</v>
          </cell>
          <cell r="BL163">
            <v>0</v>
          </cell>
          <cell r="BM163">
            <v>0</v>
          </cell>
          <cell r="BN163">
            <v>0</v>
          </cell>
          <cell r="BO163">
            <v>0</v>
          </cell>
          <cell r="BQ163">
            <v>0</v>
          </cell>
          <cell r="BR163">
            <v>0</v>
          </cell>
          <cell r="BS163">
            <v>0</v>
          </cell>
          <cell r="BT163">
            <v>0</v>
          </cell>
          <cell r="CB163">
            <v>0</v>
          </cell>
          <cell r="CC163">
            <v>0</v>
          </cell>
          <cell r="CD163">
            <v>0</v>
          </cell>
          <cell r="CE163">
            <v>0</v>
          </cell>
          <cell r="CF163">
            <v>0</v>
          </cell>
          <cell r="CI163">
            <v>0</v>
          </cell>
          <cell r="CJ163">
            <v>0</v>
          </cell>
          <cell r="CK163">
            <v>0</v>
          </cell>
          <cell r="CV163">
            <v>4.0870677652817434E-4</v>
          </cell>
          <cell r="DG163">
            <v>17780134</v>
          </cell>
          <cell r="DR163">
            <v>7032339.1499999976</v>
          </cell>
          <cell r="EC163">
            <v>2.528338525880113</v>
          </cell>
          <cell r="EN163">
            <v>2.4095909012463064E-2</v>
          </cell>
        </row>
        <row r="164">
          <cell r="B164">
            <v>34220</v>
          </cell>
          <cell r="C164" t="str">
            <v>Roanoke Rapids City Schools</v>
          </cell>
          <cell r="D164">
            <v>9.1141766955882503E-4</v>
          </cell>
          <cell r="E164">
            <v>1576965.0826833607</v>
          </cell>
          <cell r="F164">
            <v>1229595.8400205956</v>
          </cell>
          <cell r="G164">
            <v>-122229</v>
          </cell>
          <cell r="H164">
            <v>-440029.29283928452</v>
          </cell>
          <cell r="I164">
            <v>-18209.242384077381</v>
          </cell>
          <cell r="J164">
            <v>1330737.910278118</v>
          </cell>
          <cell r="K164">
            <v>0</v>
          </cell>
          <cell r="L164">
            <v>-69919.178946048793</v>
          </cell>
          <cell r="M164">
            <v>12547.497685313496</v>
          </cell>
          <cell r="N164">
            <v>473.00754214763901</v>
          </cell>
          <cell r="O164">
            <v>-213.46313238737241</v>
          </cell>
          <cell r="P164">
            <v>0</v>
          </cell>
          <cell r="Q164">
            <v>0</v>
          </cell>
          <cell r="R164">
            <v>0</v>
          </cell>
          <cell r="S164">
            <v>3499719.1609077374</v>
          </cell>
          <cell r="T164">
            <v>61156.439999999944</v>
          </cell>
          <cell r="U164">
            <v>6653689.5513905901</v>
          </cell>
          <cell r="V164">
            <v>50189.990741253983</v>
          </cell>
          <cell r="W164">
            <v>0</v>
          </cell>
          <cell r="X164">
            <v>6765035.9821318435</v>
          </cell>
          <cell r="Y164">
            <v>672300</v>
          </cell>
          <cell r="Z164">
            <v>0</v>
          </cell>
          <cell r="AA164">
            <v>0</v>
          </cell>
          <cell r="AB164">
            <v>91046.211920386893</v>
          </cell>
          <cell r="AC164">
            <v>763346.21192038688</v>
          </cell>
          <cell r="AD164" t="str">
            <v>N/A</v>
          </cell>
          <cell r="AE164">
            <v>1202847</v>
          </cell>
          <cell r="AF164">
            <v>1202847</v>
          </cell>
          <cell r="AG164">
            <v>1202847</v>
          </cell>
          <cell r="AH164">
            <v>1202847</v>
          </cell>
          <cell r="AI164">
            <v>1190300</v>
          </cell>
          <cell r="AJ164">
            <v>0</v>
          </cell>
          <cell r="AK164">
            <v>6001688</v>
          </cell>
          <cell r="AL164">
            <v>31024351</v>
          </cell>
          <cell r="AM164">
            <v>3499719.1609077374</v>
          </cell>
          <cell r="AN164">
            <v>-875993.44</v>
          </cell>
          <cell r="AO164">
            <v>6612833.3302114578</v>
          </cell>
          <cell r="AP164">
            <v>0</v>
          </cell>
          <cell r="AQ164">
            <v>-611143.56000000006</v>
          </cell>
          <cell r="AR164">
            <v>0</v>
          </cell>
          <cell r="AS164">
            <v>0</v>
          </cell>
          <cell r="AT164">
            <v>39649766.491119199</v>
          </cell>
          <cell r="AU164">
            <v>9.3575101871192694E-4</v>
          </cell>
          <cell r="AV164">
            <v>0</v>
          </cell>
          <cell r="AW164">
            <v>0</v>
          </cell>
          <cell r="AY164">
            <v>0</v>
          </cell>
          <cell r="AZ164">
            <v>0</v>
          </cell>
          <cell r="BA164">
            <v>0</v>
          </cell>
          <cell r="BB164">
            <v>0</v>
          </cell>
          <cell r="BC164">
            <v>0</v>
          </cell>
          <cell r="BD164">
            <v>0</v>
          </cell>
          <cell r="BE164">
            <v>0</v>
          </cell>
          <cell r="BF164">
            <v>0</v>
          </cell>
          <cell r="BG164">
            <v>0</v>
          </cell>
          <cell r="BH164">
            <v>0</v>
          </cell>
          <cell r="BJ164">
            <v>0</v>
          </cell>
          <cell r="BL164">
            <v>0</v>
          </cell>
          <cell r="BM164">
            <v>0</v>
          </cell>
          <cell r="BN164">
            <v>0</v>
          </cell>
          <cell r="BO164">
            <v>0</v>
          </cell>
          <cell r="BQ164">
            <v>0</v>
          </cell>
          <cell r="BR164">
            <v>0</v>
          </cell>
          <cell r="BS164">
            <v>0</v>
          </cell>
          <cell r="BT164">
            <v>0</v>
          </cell>
          <cell r="CB164">
            <v>0</v>
          </cell>
          <cell r="CC164">
            <v>0</v>
          </cell>
          <cell r="CD164">
            <v>0</v>
          </cell>
          <cell r="CE164">
            <v>0</v>
          </cell>
          <cell r="CF164">
            <v>0</v>
          </cell>
          <cell r="CI164">
            <v>0</v>
          </cell>
          <cell r="CJ164">
            <v>0</v>
          </cell>
          <cell r="CK164">
            <v>0</v>
          </cell>
          <cell r="CV164">
            <v>9.1141766955882503E-4</v>
          </cell>
          <cell r="DG164">
            <v>39649767</v>
          </cell>
          <cell r="DR164">
            <v>15110977.050000003</v>
          </cell>
          <cell r="EC164">
            <v>2.6239049181799925</v>
          </cell>
          <cell r="EN164">
            <v>2.4095909012463064E-2</v>
          </cell>
        </row>
        <row r="165">
          <cell r="B165">
            <v>34230</v>
          </cell>
          <cell r="C165" t="str">
            <v>Weldon City Schools</v>
          </cell>
          <cell r="D165">
            <v>4.2912639671802925E-4</v>
          </cell>
          <cell r="E165">
            <v>742488.72529498697</v>
          </cell>
          <cell r="F165">
            <v>578935.48684757052</v>
          </cell>
          <cell r="G165">
            <v>-31160</v>
          </cell>
          <cell r="H165">
            <v>-207180.73743063115</v>
          </cell>
          <cell r="I165">
            <v>-8573.5298230796525</v>
          </cell>
          <cell r="J165">
            <v>626556.60899151757</v>
          </cell>
          <cell r="K165">
            <v>0</v>
          </cell>
          <cell r="L165">
            <v>-32920.324374580799</v>
          </cell>
          <cell r="M165">
            <v>5907.7881078745831</v>
          </cell>
          <cell r="N165">
            <v>222.70801736872281</v>
          </cell>
          <cell r="O165">
            <v>-100.50569337532963</v>
          </cell>
          <cell r="P165">
            <v>0</v>
          </cell>
          <cell r="Q165">
            <v>0</v>
          </cell>
          <cell r="R165">
            <v>0</v>
          </cell>
          <cell r="S165">
            <v>1674176.2199376514</v>
          </cell>
          <cell r="T165">
            <v>4594.6300000000047</v>
          </cell>
          <cell r="U165">
            <v>3132783.0449575875</v>
          </cell>
          <cell r="V165">
            <v>23631.152431498333</v>
          </cell>
          <cell r="W165">
            <v>0</v>
          </cell>
          <cell r="X165">
            <v>3161008.8273890857</v>
          </cell>
          <cell r="Y165">
            <v>160392</v>
          </cell>
          <cell r="Z165">
            <v>0</v>
          </cell>
          <cell r="AA165">
            <v>0</v>
          </cell>
          <cell r="AB165">
            <v>42867.649115398264</v>
          </cell>
          <cell r="AC165">
            <v>203259.64911539826</v>
          </cell>
          <cell r="AD165" t="str">
            <v>N/A</v>
          </cell>
          <cell r="AE165">
            <v>592732</v>
          </cell>
          <cell r="AF165">
            <v>592731</v>
          </cell>
          <cell r="AG165">
            <v>592731</v>
          </cell>
          <cell r="AH165">
            <v>592731</v>
          </cell>
          <cell r="AI165">
            <v>586823</v>
          </cell>
          <cell r="AJ165">
            <v>0</v>
          </cell>
          <cell r="AK165">
            <v>2957748</v>
          </cell>
          <cell r="AL165">
            <v>14419939</v>
          </cell>
          <cell r="AM165">
            <v>1674176.2199376514</v>
          </cell>
          <cell r="AN165">
            <v>-383407.63</v>
          </cell>
          <cell r="AO165">
            <v>3113546.5482736882</v>
          </cell>
          <cell r="AP165">
            <v>0</v>
          </cell>
          <cell r="AQ165">
            <v>-155797.37</v>
          </cell>
          <cell r="AR165">
            <v>0</v>
          </cell>
          <cell r="AS165">
            <v>0</v>
          </cell>
          <cell r="AT165">
            <v>18668456.768211339</v>
          </cell>
          <cell r="AU165">
            <v>4.3493167610547304E-4</v>
          </cell>
          <cell r="AV165">
            <v>0</v>
          </cell>
          <cell r="AW165">
            <v>0</v>
          </cell>
          <cell r="AY165">
            <v>0</v>
          </cell>
          <cell r="AZ165">
            <v>0</v>
          </cell>
          <cell r="BA165">
            <v>0</v>
          </cell>
          <cell r="BB165">
            <v>0</v>
          </cell>
          <cell r="BC165">
            <v>0</v>
          </cell>
          <cell r="BD165">
            <v>0</v>
          </cell>
          <cell r="BE165">
            <v>0</v>
          </cell>
          <cell r="BF165">
            <v>0</v>
          </cell>
          <cell r="BG165">
            <v>0</v>
          </cell>
          <cell r="BH165">
            <v>0</v>
          </cell>
          <cell r="BJ165">
            <v>0</v>
          </cell>
          <cell r="BL165">
            <v>0</v>
          </cell>
          <cell r="BM165">
            <v>0</v>
          </cell>
          <cell r="BN165">
            <v>0</v>
          </cell>
          <cell r="BO165">
            <v>0</v>
          </cell>
          <cell r="BQ165">
            <v>0</v>
          </cell>
          <cell r="BR165">
            <v>0</v>
          </cell>
          <cell r="BS165">
            <v>0</v>
          </cell>
          <cell r="BT165">
            <v>0</v>
          </cell>
          <cell r="CB165">
            <v>0</v>
          </cell>
          <cell r="CC165">
            <v>0</v>
          </cell>
          <cell r="CD165">
            <v>0</v>
          </cell>
          <cell r="CE165">
            <v>0</v>
          </cell>
          <cell r="CF165">
            <v>0</v>
          </cell>
          <cell r="CI165">
            <v>0</v>
          </cell>
          <cell r="CJ165">
            <v>0</v>
          </cell>
          <cell r="CK165">
            <v>0</v>
          </cell>
          <cell r="CV165">
            <v>4.2912639671802925E-4</v>
          </cell>
          <cell r="DG165">
            <v>18668457</v>
          </cell>
          <cell r="DR165">
            <v>6807248.9900000021</v>
          </cell>
          <cell r="EC165">
            <v>2.742437808198932</v>
          </cell>
          <cell r="EN165">
            <v>2.4095909012463064E-2</v>
          </cell>
        </row>
        <row r="166">
          <cell r="B166">
            <v>34300</v>
          </cell>
          <cell r="C166" t="str">
            <v>Harnett County Schools</v>
          </cell>
          <cell r="D166">
            <v>6.1604554914126784E-3</v>
          </cell>
          <cell r="E166">
            <v>10659024.427390411</v>
          </cell>
          <cell r="F166">
            <v>8311085.7929051407</v>
          </cell>
          <cell r="G166">
            <v>-539295</v>
          </cell>
          <cell r="H166">
            <v>-2974246.5655360525</v>
          </cell>
          <cell r="I166">
            <v>-123079.93468434046</v>
          </cell>
          <cell r="J166">
            <v>8994725.4050627649</v>
          </cell>
          <cell r="K166">
            <v>0</v>
          </cell>
          <cell r="L166">
            <v>-472597.80480419076</v>
          </cell>
          <cell r="M166">
            <v>84811.06259043004</v>
          </cell>
          <cell r="N166">
            <v>3197.1531909333517</v>
          </cell>
          <cell r="O166">
            <v>-1442.8402806437634</v>
          </cell>
          <cell r="P166">
            <v>0</v>
          </cell>
          <cell r="Q166">
            <v>0</v>
          </cell>
          <cell r="R166">
            <v>0</v>
          </cell>
          <cell r="S166">
            <v>23942181.695834454</v>
          </cell>
          <cell r="T166">
            <v>0</v>
          </cell>
          <cell r="U166">
            <v>44973627.025313824</v>
          </cell>
          <cell r="V166">
            <v>339244.25036172016</v>
          </cell>
          <cell r="W166">
            <v>0</v>
          </cell>
          <cell r="X166">
            <v>45312871.275675543</v>
          </cell>
          <cell r="Y166">
            <v>2696478.37</v>
          </cell>
          <cell r="Z166">
            <v>0</v>
          </cell>
          <cell r="AA166">
            <v>0</v>
          </cell>
          <cell r="AB166">
            <v>615399.67342170235</v>
          </cell>
          <cell r="AC166">
            <v>3311878.0434217025</v>
          </cell>
          <cell r="AD166" t="str">
            <v>N/A</v>
          </cell>
          <cell r="AE166">
            <v>8417162</v>
          </cell>
          <cell r="AF166">
            <v>8417161</v>
          </cell>
          <cell r="AG166">
            <v>8417161</v>
          </cell>
          <cell r="AH166">
            <v>8417161</v>
          </cell>
          <cell r="AI166">
            <v>8332349</v>
          </cell>
          <cell r="AJ166">
            <v>0</v>
          </cell>
          <cell r="AK166">
            <v>42000994</v>
          </cell>
          <cell r="AL166">
            <v>207203370</v>
          </cell>
          <cell r="AM166">
            <v>23942181.695834454</v>
          </cell>
          <cell r="AN166">
            <v>-5145791.63</v>
          </cell>
          <cell r="AO166">
            <v>44697471.602253847</v>
          </cell>
          <cell r="AP166">
            <v>0</v>
          </cell>
          <cell r="AQ166">
            <v>-2696478.37</v>
          </cell>
          <cell r="AR166">
            <v>0</v>
          </cell>
          <cell r="AS166">
            <v>0</v>
          </cell>
          <cell r="AT166">
            <v>268000753.29808831</v>
          </cell>
          <cell r="AU166">
            <v>6.2496316588030757E-3</v>
          </cell>
          <cell r="AV166">
            <v>0</v>
          </cell>
          <cell r="AW166">
            <v>0</v>
          </cell>
          <cell r="AY166">
            <v>0</v>
          </cell>
          <cell r="AZ166">
            <v>0</v>
          </cell>
          <cell r="BA166">
            <v>0</v>
          </cell>
          <cell r="BB166">
            <v>0</v>
          </cell>
          <cell r="BC166">
            <v>0</v>
          </cell>
          <cell r="BD166">
            <v>0</v>
          </cell>
          <cell r="BE166">
            <v>0</v>
          </cell>
          <cell r="BF166">
            <v>0</v>
          </cell>
          <cell r="BG166">
            <v>0</v>
          </cell>
          <cell r="BH166">
            <v>0</v>
          </cell>
          <cell r="BJ166">
            <v>0</v>
          </cell>
          <cell r="BL166">
            <v>0</v>
          </cell>
          <cell r="BM166">
            <v>0</v>
          </cell>
          <cell r="BN166">
            <v>0</v>
          </cell>
          <cell r="BO166">
            <v>0</v>
          </cell>
          <cell r="BQ166">
            <v>0</v>
          </cell>
          <cell r="BR166">
            <v>0</v>
          </cell>
          <cell r="BS166">
            <v>0</v>
          </cell>
          <cell r="BT166">
            <v>0</v>
          </cell>
          <cell r="CB166">
            <v>0</v>
          </cell>
          <cell r="CC166">
            <v>0</v>
          </cell>
          <cell r="CD166">
            <v>0</v>
          </cell>
          <cell r="CE166">
            <v>0</v>
          </cell>
          <cell r="CF166">
            <v>0</v>
          </cell>
          <cell r="CI166">
            <v>0</v>
          </cell>
          <cell r="CJ166">
            <v>0</v>
          </cell>
          <cell r="CK166">
            <v>0</v>
          </cell>
          <cell r="CV166">
            <v>6.1604554914126784E-3</v>
          </cell>
          <cell r="DG166">
            <v>268000753</v>
          </cell>
          <cell r="DR166">
            <v>88020095.33999981</v>
          </cell>
          <cell r="EC166">
            <v>3.0447678108593217</v>
          </cell>
          <cell r="EN166">
            <v>2.4095909012463064E-2</v>
          </cell>
        </row>
        <row r="167">
          <cell r="B167">
            <v>34400</v>
          </cell>
          <cell r="C167" t="str">
            <v>Haywood County Schools</v>
          </cell>
          <cell r="D167">
            <v>2.6150590035770769E-3</v>
          </cell>
          <cell r="E167">
            <v>4524661.8268811479</v>
          </cell>
          <cell r="F167">
            <v>3527982.5919583444</v>
          </cell>
          <cell r="G167">
            <v>10604</v>
          </cell>
          <cell r="H167">
            <v>-1262541.4258580557</v>
          </cell>
          <cell r="I167">
            <v>-52246.346362638164</v>
          </cell>
          <cell r="J167">
            <v>3818181.575696928</v>
          </cell>
          <cell r="K167">
            <v>0</v>
          </cell>
          <cell r="L167">
            <v>-200613.59849879518</v>
          </cell>
          <cell r="M167">
            <v>36001.547797756182</v>
          </cell>
          <cell r="N167">
            <v>1357.1633216764315</v>
          </cell>
          <cell r="O167">
            <v>-612.47296922778719</v>
          </cell>
          <cell r="P167">
            <v>0</v>
          </cell>
          <cell r="Q167">
            <v>0</v>
          </cell>
          <cell r="R167">
            <v>0</v>
          </cell>
          <cell r="S167">
            <v>10402774.861967133</v>
          </cell>
          <cell r="T167">
            <v>137906</v>
          </cell>
          <cell r="U167">
            <v>19090907.87848464</v>
          </cell>
          <cell r="V167">
            <v>144006.19119102473</v>
          </cell>
          <cell r="W167">
            <v>0</v>
          </cell>
          <cell r="X167">
            <v>19372820.069675665</v>
          </cell>
          <cell r="Y167">
            <v>84885.049999999814</v>
          </cell>
          <cell r="Z167">
            <v>0</v>
          </cell>
          <cell r="AA167">
            <v>0</v>
          </cell>
          <cell r="AB167">
            <v>261231.7318131908</v>
          </cell>
          <cell r="AC167">
            <v>346116.78181319061</v>
          </cell>
          <cell r="AD167" t="str">
            <v>N/A</v>
          </cell>
          <cell r="AE167">
            <v>3812541</v>
          </cell>
          <cell r="AF167">
            <v>3812541</v>
          </cell>
          <cell r="AG167">
            <v>3812541</v>
          </cell>
          <cell r="AH167">
            <v>3812541</v>
          </cell>
          <cell r="AI167">
            <v>3776539</v>
          </cell>
          <cell r="AJ167">
            <v>0</v>
          </cell>
          <cell r="AK167">
            <v>19026703</v>
          </cell>
          <cell r="AL167">
            <v>86535469</v>
          </cell>
          <cell r="AM167">
            <v>10402774.861967133</v>
          </cell>
          <cell r="AN167">
            <v>-2200991.9500000002</v>
          </cell>
          <cell r="AO167">
            <v>18973682.337862477</v>
          </cell>
          <cell r="AP167">
            <v>0</v>
          </cell>
          <cell r="AQ167">
            <v>53020.950000000186</v>
          </cell>
          <cell r="AR167">
            <v>0</v>
          </cell>
          <cell r="AS167">
            <v>0</v>
          </cell>
          <cell r="AT167">
            <v>113763955.19982961</v>
          </cell>
          <cell r="AU167">
            <v>2.6100676176731594E-3</v>
          </cell>
          <cell r="AV167">
            <v>0</v>
          </cell>
          <cell r="AW167">
            <v>0</v>
          </cell>
          <cell r="AY167">
            <v>0</v>
          </cell>
          <cell r="AZ167">
            <v>0</v>
          </cell>
          <cell r="BA167">
            <v>0</v>
          </cell>
          <cell r="BB167">
            <v>0</v>
          </cell>
          <cell r="BC167">
            <v>0</v>
          </cell>
          <cell r="BD167">
            <v>0</v>
          </cell>
          <cell r="BE167">
            <v>0</v>
          </cell>
          <cell r="BF167">
            <v>0</v>
          </cell>
          <cell r="BG167">
            <v>0</v>
          </cell>
          <cell r="BH167">
            <v>0</v>
          </cell>
          <cell r="BJ167">
            <v>0</v>
          </cell>
          <cell r="BL167">
            <v>0</v>
          </cell>
          <cell r="BM167">
            <v>0</v>
          </cell>
          <cell r="BN167">
            <v>0</v>
          </cell>
          <cell r="BO167">
            <v>0</v>
          </cell>
          <cell r="BQ167">
            <v>0</v>
          </cell>
          <cell r="BR167">
            <v>0</v>
          </cell>
          <cell r="BS167">
            <v>0</v>
          </cell>
          <cell r="BT167">
            <v>0</v>
          </cell>
          <cell r="CB167">
            <v>0</v>
          </cell>
          <cell r="CC167">
            <v>0</v>
          </cell>
          <cell r="CD167">
            <v>0</v>
          </cell>
          <cell r="CE167">
            <v>0</v>
          </cell>
          <cell r="CF167">
            <v>0</v>
          </cell>
          <cell r="CI167">
            <v>0</v>
          </cell>
          <cell r="CJ167">
            <v>0</v>
          </cell>
          <cell r="CK167">
            <v>0</v>
          </cell>
          <cell r="CV167">
            <v>2.6150590035770769E-3</v>
          </cell>
          <cell r="DG167">
            <v>113763955</v>
          </cell>
          <cell r="DR167">
            <v>38324638.400000051</v>
          </cell>
          <cell r="EC167">
            <v>2.9684286597208924</v>
          </cell>
          <cell r="EN167">
            <v>2.4095909012463064E-2</v>
          </cell>
        </row>
        <row r="168">
          <cell r="B168">
            <v>34405</v>
          </cell>
          <cell r="C168" t="str">
            <v>Haywood Technical College</v>
          </cell>
          <cell r="D168">
            <v>5.4795195720686181E-4</v>
          </cell>
          <cell r="E168">
            <v>948084.65137778095</v>
          </cell>
          <cell r="F168">
            <v>739243.34541246749</v>
          </cell>
          <cell r="G168">
            <v>81268</v>
          </cell>
          <cell r="H168">
            <v>-264549.30630909302</v>
          </cell>
          <cell r="I168">
            <v>-10947.549446171181</v>
          </cell>
          <cell r="J168">
            <v>800050.8074626493</v>
          </cell>
          <cell r="K168">
            <v>0</v>
          </cell>
          <cell r="L168">
            <v>-42035.997577630325</v>
          </cell>
          <cell r="M168">
            <v>7543.6609848086146</v>
          </cell>
          <cell r="N168">
            <v>284.37610675121715</v>
          </cell>
          <cell r="O168">
            <v>-128.33582789741911</v>
          </cell>
          <cell r="P168">
            <v>0</v>
          </cell>
          <cell r="Q168">
            <v>0</v>
          </cell>
          <cell r="R168">
            <v>0</v>
          </cell>
          <cell r="S168">
            <v>2258813.6521836654</v>
          </cell>
          <cell r="T168">
            <v>416047</v>
          </cell>
          <cell r="U168">
            <v>4000254.0373132462</v>
          </cell>
          <cell r="V168">
            <v>30174.643939234458</v>
          </cell>
          <cell r="W168">
            <v>0</v>
          </cell>
          <cell r="X168">
            <v>4446475.6812524805</v>
          </cell>
          <cell r="Y168">
            <v>9709.960000000021</v>
          </cell>
          <cell r="Z168">
            <v>0</v>
          </cell>
          <cell r="AA168">
            <v>0</v>
          </cell>
          <cell r="AB168">
            <v>54737.747230855901</v>
          </cell>
          <cell r="AC168">
            <v>64447.707230855922</v>
          </cell>
          <cell r="AD168" t="str">
            <v>N/A</v>
          </cell>
          <cell r="AE168">
            <v>877914</v>
          </cell>
          <cell r="AF168">
            <v>877915</v>
          </cell>
          <cell r="AG168">
            <v>877915</v>
          </cell>
          <cell r="AH168">
            <v>877915</v>
          </cell>
          <cell r="AI168">
            <v>870371</v>
          </cell>
          <cell r="AJ168">
            <v>0</v>
          </cell>
          <cell r="AK168">
            <v>4382030</v>
          </cell>
          <cell r="AL168">
            <v>17667812</v>
          </cell>
          <cell r="AM168">
            <v>2258813.6521836654</v>
          </cell>
          <cell r="AN168">
            <v>-470881.04</v>
          </cell>
          <cell r="AO168">
            <v>3975690.9340216252</v>
          </cell>
          <cell r="AP168">
            <v>0</v>
          </cell>
          <cell r="AQ168">
            <v>406337.04</v>
          </cell>
          <cell r="AR168">
            <v>0</v>
          </cell>
          <cell r="AS168">
            <v>0</v>
          </cell>
          <cell r="AT168">
            <v>23837772.586205292</v>
          </cell>
          <cell r="AU168">
            <v>5.3289343165832496E-4</v>
          </cell>
          <cell r="AV168">
            <v>0</v>
          </cell>
          <cell r="AW168">
            <v>0</v>
          </cell>
          <cell r="AY168">
            <v>0</v>
          </cell>
          <cell r="AZ168">
            <v>0</v>
          </cell>
          <cell r="BA168">
            <v>0</v>
          </cell>
          <cell r="BB168">
            <v>0</v>
          </cell>
          <cell r="BC168">
            <v>0</v>
          </cell>
          <cell r="BD168">
            <v>0</v>
          </cell>
          <cell r="BE168">
            <v>0</v>
          </cell>
          <cell r="BF168">
            <v>0</v>
          </cell>
          <cell r="BG168">
            <v>0</v>
          </cell>
          <cell r="BH168">
            <v>0</v>
          </cell>
          <cell r="BJ168">
            <v>0</v>
          </cell>
          <cell r="BL168">
            <v>0</v>
          </cell>
          <cell r="BM168">
            <v>0</v>
          </cell>
          <cell r="BN168">
            <v>0</v>
          </cell>
          <cell r="BO168">
            <v>0</v>
          </cell>
          <cell r="BQ168">
            <v>0</v>
          </cell>
          <cell r="BR168">
            <v>0</v>
          </cell>
          <cell r="BS168">
            <v>0</v>
          </cell>
          <cell r="BT168">
            <v>0</v>
          </cell>
          <cell r="CB168">
            <v>0</v>
          </cell>
          <cell r="CC168">
            <v>0</v>
          </cell>
          <cell r="CD168">
            <v>0</v>
          </cell>
          <cell r="CE168">
            <v>0</v>
          </cell>
          <cell r="CF168">
            <v>0</v>
          </cell>
          <cell r="CI168">
            <v>0</v>
          </cell>
          <cell r="CJ168">
            <v>0</v>
          </cell>
          <cell r="CK168">
            <v>0</v>
          </cell>
          <cell r="CV168">
            <v>5.4795195720686181E-4</v>
          </cell>
          <cell r="DG168">
            <v>23837773</v>
          </cell>
          <cell r="DR168">
            <v>8141265.6999999993</v>
          </cell>
          <cell r="EC168">
            <v>2.9280180598945447</v>
          </cell>
          <cell r="EN168">
            <v>2.4095909012463064E-2</v>
          </cell>
        </row>
        <row r="169">
          <cell r="B169">
            <v>34500</v>
          </cell>
          <cell r="C169" t="str">
            <v>Henderson County Schools</v>
          </cell>
          <cell r="D169">
            <v>4.4938371957256697E-3</v>
          </cell>
          <cell r="E169">
            <v>7775386.172130499</v>
          </cell>
          <cell r="F169">
            <v>6062646.913866384</v>
          </cell>
          <cell r="G169">
            <v>299864</v>
          </cell>
          <cell r="H169">
            <v>-2169609.0271403417</v>
          </cell>
          <cell r="I169">
            <v>-89782.515157031245</v>
          </cell>
          <cell r="J169">
            <v>6561338.1424399568</v>
          </cell>
          <cell r="K169">
            <v>0</v>
          </cell>
          <cell r="L169">
            <v>-344743.59839265072</v>
          </cell>
          <cell r="M169">
            <v>61866.709078437743</v>
          </cell>
          <cell r="N169">
            <v>2332.211627837708</v>
          </cell>
          <cell r="O169">
            <v>-1052.5016096109091</v>
          </cell>
          <cell r="P169">
            <v>0</v>
          </cell>
          <cell r="Q169">
            <v>0</v>
          </cell>
          <cell r="R169">
            <v>0</v>
          </cell>
          <cell r="S169">
            <v>18158246.506843481</v>
          </cell>
          <cell r="T169">
            <v>1613282</v>
          </cell>
          <cell r="U169">
            <v>32806690.712199785</v>
          </cell>
          <cell r="V169">
            <v>247466.83631375097</v>
          </cell>
          <cell r="W169">
            <v>0</v>
          </cell>
          <cell r="X169">
            <v>34667439.548513539</v>
          </cell>
          <cell r="Y169">
            <v>113965.67000000039</v>
          </cell>
          <cell r="Z169">
            <v>0</v>
          </cell>
          <cell r="AA169">
            <v>0</v>
          </cell>
          <cell r="AB169">
            <v>448912.57578515622</v>
          </cell>
          <cell r="AC169">
            <v>562878.24578515661</v>
          </cell>
          <cell r="AD169" t="str">
            <v>N/A</v>
          </cell>
          <cell r="AE169">
            <v>6833285</v>
          </cell>
          <cell r="AF169">
            <v>6833286</v>
          </cell>
          <cell r="AG169">
            <v>6833286</v>
          </cell>
          <cell r="AH169">
            <v>6833286</v>
          </cell>
          <cell r="AI169">
            <v>6771420</v>
          </cell>
          <cell r="AJ169">
            <v>0</v>
          </cell>
          <cell r="AK169">
            <v>34104563</v>
          </cell>
          <cell r="AL169">
            <v>147054955</v>
          </cell>
          <cell r="AM169">
            <v>18158246.506843481</v>
          </cell>
          <cell r="AN169">
            <v>-3820570.3299999996</v>
          </cell>
          <cell r="AO169">
            <v>32605244.972728383</v>
          </cell>
          <cell r="AP169">
            <v>0</v>
          </cell>
          <cell r="AQ169">
            <v>1499316.3299999996</v>
          </cell>
          <cell r="AR169">
            <v>0</v>
          </cell>
          <cell r="AS169">
            <v>0</v>
          </cell>
          <cell r="AT169">
            <v>195497192.47957185</v>
          </cell>
          <cell r="AU169">
            <v>4.4354457241586528E-3</v>
          </cell>
          <cell r="AV169">
            <v>0</v>
          </cell>
          <cell r="AW169">
            <v>0</v>
          </cell>
          <cell r="AY169">
            <v>0</v>
          </cell>
          <cell r="AZ169">
            <v>0</v>
          </cell>
          <cell r="BA169">
            <v>0</v>
          </cell>
          <cell r="BB169">
            <v>0</v>
          </cell>
          <cell r="BC169">
            <v>0</v>
          </cell>
          <cell r="BD169">
            <v>0</v>
          </cell>
          <cell r="BE169">
            <v>0</v>
          </cell>
          <cell r="BF169">
            <v>0</v>
          </cell>
          <cell r="BG169">
            <v>0</v>
          </cell>
          <cell r="BH169">
            <v>0</v>
          </cell>
          <cell r="BJ169">
            <v>0</v>
          </cell>
          <cell r="BL169">
            <v>0</v>
          </cell>
          <cell r="BM169">
            <v>0</v>
          </cell>
          <cell r="BN169">
            <v>0</v>
          </cell>
          <cell r="BO169">
            <v>0</v>
          </cell>
          <cell r="BQ169">
            <v>0</v>
          </cell>
          <cell r="BR169">
            <v>0</v>
          </cell>
          <cell r="BS169">
            <v>0</v>
          </cell>
          <cell r="BT169">
            <v>0</v>
          </cell>
          <cell r="CB169">
            <v>0</v>
          </cell>
          <cell r="CC169">
            <v>0</v>
          </cell>
          <cell r="CD169">
            <v>0</v>
          </cell>
          <cell r="CE169">
            <v>0</v>
          </cell>
          <cell r="CF169">
            <v>0</v>
          </cell>
          <cell r="CI169">
            <v>0</v>
          </cell>
          <cell r="CJ169">
            <v>0</v>
          </cell>
          <cell r="CK169">
            <v>0</v>
          </cell>
          <cell r="CV169">
            <v>4.4938371957256697E-3</v>
          </cell>
          <cell r="DG169">
            <v>195497193</v>
          </cell>
          <cell r="DR169">
            <v>66754769.790000111</v>
          </cell>
          <cell r="EC169">
            <v>2.9285876292436193</v>
          </cell>
          <cell r="EN169">
            <v>2.4095909012463064E-2</v>
          </cell>
        </row>
        <row r="170">
          <cell r="B170">
            <v>34501</v>
          </cell>
          <cell r="C170" t="str">
            <v>Mountain Community School</v>
          </cell>
          <cell r="D170">
            <v>5.1589004249023141E-5</v>
          </cell>
          <cell r="E170">
            <v>89261.00630734177</v>
          </cell>
          <cell r="F170">
            <v>69598.853669480595</v>
          </cell>
          <cell r="G170">
            <v>-31116</v>
          </cell>
          <cell r="H170">
            <v>-24906.992497708368</v>
          </cell>
          <cell r="I170">
            <v>-1030.6983440186962</v>
          </cell>
          <cell r="J170">
            <v>75323.801590224801</v>
          </cell>
          <cell r="K170">
            <v>0</v>
          </cell>
          <cell r="L170">
            <v>-3957.6375795763661</v>
          </cell>
          <cell r="M170">
            <v>710.22642310147455</v>
          </cell>
          <cell r="N170">
            <v>26.773661425158028</v>
          </cell>
          <cell r="O170">
            <v>-12.08266068516371</v>
          </cell>
          <cell r="P170">
            <v>0</v>
          </cell>
          <cell r="Q170">
            <v>0</v>
          </cell>
          <cell r="R170">
            <v>0</v>
          </cell>
          <cell r="S170">
            <v>173897.25056958519</v>
          </cell>
          <cell r="T170">
            <v>0</v>
          </cell>
          <cell r="U170">
            <v>376619.00795112399</v>
          </cell>
          <cell r="V170">
            <v>2840.9056924058982</v>
          </cell>
          <cell r="W170">
            <v>0</v>
          </cell>
          <cell r="X170">
            <v>379459.91364352987</v>
          </cell>
          <cell r="Y170">
            <v>155576.72</v>
          </cell>
          <cell r="Z170">
            <v>0</v>
          </cell>
          <cell r="AA170">
            <v>0</v>
          </cell>
          <cell r="AB170">
            <v>5153.4917200934806</v>
          </cell>
          <cell r="AC170">
            <v>160730.21172009347</v>
          </cell>
          <cell r="AD170" t="str">
            <v>N/A</v>
          </cell>
          <cell r="AE170">
            <v>43887</v>
          </cell>
          <cell r="AF170">
            <v>43887</v>
          </cell>
          <cell r="AG170">
            <v>43887</v>
          </cell>
          <cell r="AH170">
            <v>43887</v>
          </cell>
          <cell r="AI170">
            <v>43177</v>
          </cell>
          <cell r="AJ170">
            <v>0</v>
          </cell>
          <cell r="AK170">
            <v>218725</v>
          </cell>
          <cell r="AL170">
            <v>1895421</v>
          </cell>
          <cell r="AM170">
            <v>173897.25056958519</v>
          </cell>
          <cell r="AN170">
            <v>-43751.279999999992</v>
          </cell>
          <cell r="AO170">
            <v>374306.42192343646</v>
          </cell>
          <cell r="AP170">
            <v>0</v>
          </cell>
          <cell r="AQ170">
            <v>-155576.72</v>
          </cell>
          <cell r="AR170">
            <v>0</v>
          </cell>
          <cell r="AS170">
            <v>0</v>
          </cell>
          <cell r="AT170">
            <v>2244296.6724930215</v>
          </cell>
          <cell r="AU170">
            <v>5.7169358129020601E-5</v>
          </cell>
          <cell r="AV170">
            <v>0</v>
          </cell>
          <cell r="AW170">
            <v>0</v>
          </cell>
          <cell r="AY170">
            <v>0</v>
          </cell>
          <cell r="AZ170">
            <v>0</v>
          </cell>
          <cell r="BA170">
            <v>0</v>
          </cell>
          <cell r="BB170">
            <v>0</v>
          </cell>
          <cell r="BC170">
            <v>0</v>
          </cell>
          <cell r="BD170">
            <v>0</v>
          </cell>
          <cell r="BE170">
            <v>0</v>
          </cell>
          <cell r="BF170">
            <v>0</v>
          </cell>
          <cell r="BG170">
            <v>0</v>
          </cell>
          <cell r="BH170">
            <v>0</v>
          </cell>
          <cell r="BJ170">
            <v>0</v>
          </cell>
          <cell r="BL170">
            <v>0</v>
          </cell>
          <cell r="BM170">
            <v>0</v>
          </cell>
          <cell r="BN170">
            <v>0</v>
          </cell>
          <cell r="BO170">
            <v>0</v>
          </cell>
          <cell r="BQ170">
            <v>0</v>
          </cell>
          <cell r="BR170">
            <v>0</v>
          </cell>
          <cell r="BS170">
            <v>0</v>
          </cell>
          <cell r="BT170">
            <v>0</v>
          </cell>
          <cell r="CB170">
            <v>0</v>
          </cell>
          <cell r="CC170">
            <v>0</v>
          </cell>
          <cell r="CD170">
            <v>0</v>
          </cell>
          <cell r="CE170">
            <v>0</v>
          </cell>
          <cell r="CF170">
            <v>0</v>
          </cell>
          <cell r="CI170">
            <v>0</v>
          </cell>
          <cell r="CJ170">
            <v>0</v>
          </cell>
          <cell r="CK170">
            <v>0</v>
          </cell>
          <cell r="CV170">
            <v>5.1589004249023141E-5</v>
          </cell>
          <cell r="DG170">
            <v>2244297</v>
          </cell>
          <cell r="DR170">
            <v>756108.58000000007</v>
          </cell>
          <cell r="EC170">
            <v>2.9682205166882247</v>
          </cell>
          <cell r="EN170">
            <v>2.4095909012463064E-2</v>
          </cell>
        </row>
        <row r="171">
          <cell r="B171">
            <v>34505</v>
          </cell>
          <cell r="C171" t="str">
            <v>Blue Ridge Community College</v>
          </cell>
          <cell r="D171">
            <v>5.5545647658876765E-4</v>
          </cell>
          <cell r="E171">
            <v>961069.21972975775</v>
          </cell>
          <cell r="F171">
            <v>749367.71113582677</v>
          </cell>
          <cell r="G171">
            <v>37200</v>
          </cell>
          <cell r="H171">
            <v>-268172.46226383455</v>
          </cell>
          <cell r="I171">
            <v>-11097.482475741779</v>
          </cell>
          <cell r="J171">
            <v>811007.96659338346</v>
          </cell>
          <cell r="K171">
            <v>0</v>
          </cell>
          <cell r="L171">
            <v>-42611.704908191023</v>
          </cell>
          <cell r="M171">
            <v>7646.975790653265</v>
          </cell>
          <cell r="N171">
            <v>288.27080222003866</v>
          </cell>
          <cell r="O171">
            <v>-130.09346138185526</v>
          </cell>
          <cell r="P171">
            <v>0</v>
          </cell>
          <cell r="Q171">
            <v>0</v>
          </cell>
          <cell r="R171">
            <v>0</v>
          </cell>
          <cell r="S171">
            <v>2244568.4009426916</v>
          </cell>
          <cell r="T171">
            <v>186003.14999999991</v>
          </cell>
          <cell r="U171">
            <v>4055039.8329669177</v>
          </cell>
          <cell r="V171">
            <v>30587.90316261306</v>
          </cell>
          <cell r="W171">
            <v>0</v>
          </cell>
          <cell r="X171">
            <v>4271630.8861295311</v>
          </cell>
          <cell r="Y171">
            <v>0</v>
          </cell>
          <cell r="Z171">
            <v>0</v>
          </cell>
          <cell r="AA171">
            <v>0</v>
          </cell>
          <cell r="AB171">
            <v>55487.412378708897</v>
          </cell>
          <cell r="AC171">
            <v>55487.412378708897</v>
          </cell>
          <cell r="AD171" t="str">
            <v>N/A</v>
          </cell>
          <cell r="AE171">
            <v>844757</v>
          </cell>
          <cell r="AF171">
            <v>844758</v>
          </cell>
          <cell r="AG171">
            <v>844758</v>
          </cell>
          <cell r="AH171">
            <v>844758</v>
          </cell>
          <cell r="AI171">
            <v>837111</v>
          </cell>
          <cell r="AJ171">
            <v>0</v>
          </cell>
          <cell r="AK171">
            <v>4216142</v>
          </cell>
          <cell r="AL171">
            <v>18253907</v>
          </cell>
          <cell r="AM171">
            <v>2244568.4009426916</v>
          </cell>
          <cell r="AN171">
            <v>-550374.14999999991</v>
          </cell>
          <cell r="AO171">
            <v>4030140.3237508219</v>
          </cell>
          <cell r="AP171">
            <v>0</v>
          </cell>
          <cell r="AQ171">
            <v>186003.14999999991</v>
          </cell>
          <cell r="AR171">
            <v>0</v>
          </cell>
          <cell r="AS171">
            <v>0</v>
          </cell>
          <cell r="AT171">
            <v>24164244.724693514</v>
          </cell>
          <cell r="AU171">
            <v>5.5057112825791289E-4</v>
          </cell>
          <cell r="AV171">
            <v>0</v>
          </cell>
          <cell r="AW171">
            <v>0</v>
          </cell>
          <cell r="AY171">
            <v>0</v>
          </cell>
          <cell r="AZ171">
            <v>0</v>
          </cell>
          <cell r="BA171">
            <v>0</v>
          </cell>
          <cell r="BB171">
            <v>0</v>
          </cell>
          <cell r="BC171">
            <v>0</v>
          </cell>
          <cell r="BD171">
            <v>0</v>
          </cell>
          <cell r="BE171">
            <v>0</v>
          </cell>
          <cell r="BF171">
            <v>0</v>
          </cell>
          <cell r="BG171">
            <v>0</v>
          </cell>
          <cell r="BH171">
            <v>0</v>
          </cell>
          <cell r="BJ171">
            <v>0</v>
          </cell>
          <cell r="BL171">
            <v>0</v>
          </cell>
          <cell r="BM171">
            <v>0</v>
          </cell>
          <cell r="BN171">
            <v>0</v>
          </cell>
          <cell r="BO171">
            <v>0</v>
          </cell>
          <cell r="BQ171">
            <v>0</v>
          </cell>
          <cell r="BR171">
            <v>0</v>
          </cell>
          <cell r="BS171">
            <v>0</v>
          </cell>
          <cell r="BT171">
            <v>0</v>
          </cell>
          <cell r="CB171">
            <v>0</v>
          </cell>
          <cell r="CC171">
            <v>0</v>
          </cell>
          <cell r="CD171">
            <v>0</v>
          </cell>
          <cell r="CE171">
            <v>0</v>
          </cell>
          <cell r="CF171">
            <v>0</v>
          </cell>
          <cell r="CI171">
            <v>0</v>
          </cell>
          <cell r="CJ171">
            <v>0</v>
          </cell>
          <cell r="CK171">
            <v>0</v>
          </cell>
          <cell r="CV171">
            <v>5.5545647658876765E-4</v>
          </cell>
          <cell r="DG171">
            <v>24164245</v>
          </cell>
          <cell r="DR171">
            <v>9672640.7699999996</v>
          </cell>
          <cell r="EC171">
            <v>2.4982055650144859</v>
          </cell>
          <cell r="EN171">
            <v>2.4095909012463064E-2</v>
          </cell>
        </row>
        <row r="172">
          <cell r="B172">
            <v>34600</v>
          </cell>
          <cell r="C172" t="str">
            <v>Hertford County Schools</v>
          </cell>
          <cell r="D172">
            <v>1.0584263195967936E-3</v>
          </cell>
          <cell r="E172">
            <v>1831324.325108967</v>
          </cell>
          <cell r="F172">
            <v>1427925.5746429535</v>
          </cell>
          <cell r="G172">
            <v>-158584</v>
          </cell>
          <cell r="H172">
            <v>-511004.55969885475</v>
          </cell>
          <cell r="I172">
            <v>-21146.332842717649</v>
          </cell>
          <cell r="J172">
            <v>1545381.5256899509</v>
          </cell>
          <cell r="K172">
            <v>0</v>
          </cell>
          <cell r="L172">
            <v>-81196.910826754203</v>
          </cell>
          <cell r="M172">
            <v>14571.367484727582</v>
          </cell>
          <cell r="N172">
            <v>549.30209134434392</v>
          </cell>
          <cell r="O172">
            <v>-247.89402831276502</v>
          </cell>
          <cell r="P172">
            <v>0</v>
          </cell>
          <cell r="Q172">
            <v>0</v>
          </cell>
          <cell r="R172">
            <v>0</v>
          </cell>
          <cell r="S172">
            <v>4047572.3976213033</v>
          </cell>
          <cell r="T172">
            <v>31111.170000000042</v>
          </cell>
          <cell r="U172">
            <v>7726907.6284497548</v>
          </cell>
          <cell r="V172">
            <v>58285.469938910326</v>
          </cell>
          <cell r="W172">
            <v>0</v>
          </cell>
          <cell r="X172">
            <v>7816304.2683886653</v>
          </cell>
          <cell r="Y172">
            <v>824032</v>
          </cell>
          <cell r="Z172">
            <v>0</v>
          </cell>
          <cell r="AA172">
            <v>0</v>
          </cell>
          <cell r="AB172">
            <v>105731.66421358824</v>
          </cell>
          <cell r="AC172">
            <v>929763.66421358823</v>
          </cell>
          <cell r="AD172" t="str">
            <v>N/A</v>
          </cell>
          <cell r="AE172">
            <v>1380223</v>
          </cell>
          <cell r="AF172">
            <v>1380222</v>
          </cell>
          <cell r="AG172">
            <v>1380222</v>
          </cell>
          <cell r="AH172">
            <v>1380222</v>
          </cell>
          <cell r="AI172">
            <v>1365650</v>
          </cell>
          <cell r="AJ172">
            <v>0</v>
          </cell>
          <cell r="AK172">
            <v>6886539</v>
          </cell>
          <cell r="AL172">
            <v>36080426</v>
          </cell>
          <cell r="AM172">
            <v>4047572.3976213033</v>
          </cell>
          <cell r="AN172">
            <v>-969396.17</v>
          </cell>
          <cell r="AO172">
            <v>7679461.4341750769</v>
          </cell>
          <cell r="AP172">
            <v>0</v>
          </cell>
          <cell r="AQ172">
            <v>-792920.83</v>
          </cell>
          <cell r="AR172">
            <v>0</v>
          </cell>
          <cell r="AS172">
            <v>0</v>
          </cell>
          <cell r="AT172">
            <v>46045142.831796378</v>
          </cell>
          <cell r="AU172">
            <v>1.0882514752291229E-3</v>
          </cell>
          <cell r="AV172">
            <v>0</v>
          </cell>
          <cell r="AW172">
            <v>0</v>
          </cell>
          <cell r="AY172">
            <v>0</v>
          </cell>
          <cell r="AZ172">
            <v>0</v>
          </cell>
          <cell r="BA172">
            <v>0</v>
          </cell>
          <cell r="BB172">
            <v>0</v>
          </cell>
          <cell r="BC172">
            <v>0</v>
          </cell>
          <cell r="BD172">
            <v>0</v>
          </cell>
          <cell r="BE172">
            <v>0</v>
          </cell>
          <cell r="BF172">
            <v>0</v>
          </cell>
          <cell r="BG172">
            <v>0</v>
          </cell>
          <cell r="BH172">
            <v>0</v>
          </cell>
          <cell r="BJ172">
            <v>0</v>
          </cell>
          <cell r="BL172">
            <v>0</v>
          </cell>
          <cell r="BM172">
            <v>0</v>
          </cell>
          <cell r="BN172">
            <v>0</v>
          </cell>
          <cell r="BO172">
            <v>0</v>
          </cell>
          <cell r="BQ172">
            <v>0</v>
          </cell>
          <cell r="BR172">
            <v>0</v>
          </cell>
          <cell r="BS172">
            <v>0</v>
          </cell>
          <cell r="BT172">
            <v>0</v>
          </cell>
          <cell r="CB172">
            <v>0</v>
          </cell>
          <cell r="CC172">
            <v>0</v>
          </cell>
          <cell r="CD172">
            <v>0</v>
          </cell>
          <cell r="CE172">
            <v>0</v>
          </cell>
          <cell r="CF172">
            <v>0</v>
          </cell>
          <cell r="CI172">
            <v>0</v>
          </cell>
          <cell r="CJ172">
            <v>0</v>
          </cell>
          <cell r="CK172">
            <v>0</v>
          </cell>
          <cell r="CV172">
            <v>1.0584263195967936E-3</v>
          </cell>
          <cell r="DG172">
            <v>46045142</v>
          </cell>
          <cell r="DR172">
            <v>16910461.929999992</v>
          </cell>
          <cell r="EC172">
            <v>2.7228790195443242</v>
          </cell>
          <cell r="EN172">
            <v>2.4095909012463064E-2</v>
          </cell>
        </row>
        <row r="173">
          <cell r="B173">
            <v>34605</v>
          </cell>
          <cell r="C173" t="str">
            <v>Roanoke-Chowan Community College</v>
          </cell>
          <cell r="D173">
            <v>2.4764422203784329E-4</v>
          </cell>
          <cell r="E173">
            <v>428482.24708107725</v>
          </cell>
          <cell r="F173">
            <v>334097.43457164289</v>
          </cell>
          <cell r="G173">
            <v>62984</v>
          </cell>
          <cell r="H173">
            <v>-119561.77232310474</v>
          </cell>
          <cell r="I173">
            <v>-4947.6917276424574</v>
          </cell>
          <cell r="J173">
            <v>361579.07130175503</v>
          </cell>
          <cell r="K173">
            <v>0</v>
          </cell>
          <cell r="L173">
            <v>-18997.964658728233</v>
          </cell>
          <cell r="M173">
            <v>3409.3208926980833</v>
          </cell>
          <cell r="N173">
            <v>128.52239835319992</v>
          </cell>
          <cell r="O173">
            <v>-58.000753243483274</v>
          </cell>
          <cell r="P173">
            <v>0</v>
          </cell>
          <cell r="Q173">
            <v>0</v>
          </cell>
          <cell r="R173">
            <v>0</v>
          </cell>
          <cell r="S173">
            <v>1047115.1667828076</v>
          </cell>
          <cell r="T173">
            <v>314917.58999999997</v>
          </cell>
          <cell r="U173">
            <v>1807895.3565087754</v>
          </cell>
          <cell r="V173">
            <v>13637.283570792333</v>
          </cell>
          <cell r="W173">
            <v>0</v>
          </cell>
          <cell r="X173">
            <v>2136450.230079568</v>
          </cell>
          <cell r="Y173">
            <v>0</v>
          </cell>
          <cell r="Z173">
            <v>0</v>
          </cell>
          <cell r="AA173">
            <v>0</v>
          </cell>
          <cell r="AB173">
            <v>24738.458638212287</v>
          </cell>
          <cell r="AC173">
            <v>24738.458638212287</v>
          </cell>
          <cell r="AD173" t="str">
            <v>N/A</v>
          </cell>
          <cell r="AE173">
            <v>423025</v>
          </cell>
          <cell r="AF173">
            <v>423025</v>
          </cell>
          <cell r="AG173">
            <v>423025</v>
          </cell>
          <cell r="AH173">
            <v>423025</v>
          </cell>
          <cell r="AI173">
            <v>419615</v>
          </cell>
          <cell r="AJ173">
            <v>0</v>
          </cell>
          <cell r="AK173">
            <v>2111715</v>
          </cell>
          <cell r="AL173">
            <v>7856029</v>
          </cell>
          <cell r="AM173">
            <v>1047115.1667828076</v>
          </cell>
          <cell r="AN173">
            <v>-241490.59</v>
          </cell>
          <cell r="AO173">
            <v>1796794.1814413555</v>
          </cell>
          <cell r="AP173">
            <v>0</v>
          </cell>
          <cell r="AQ173">
            <v>314917.58999999997</v>
          </cell>
          <cell r="AR173">
            <v>0</v>
          </cell>
          <cell r="AS173">
            <v>0</v>
          </cell>
          <cell r="AT173">
            <v>10773365.348224163</v>
          </cell>
          <cell r="AU173">
            <v>2.3695216199379654E-4</v>
          </cell>
          <cell r="AV173">
            <v>0</v>
          </cell>
          <cell r="AW173">
            <v>0</v>
          </cell>
          <cell r="AY173">
            <v>0</v>
          </cell>
          <cell r="AZ173">
            <v>0</v>
          </cell>
          <cell r="BA173">
            <v>0</v>
          </cell>
          <cell r="BB173">
            <v>0</v>
          </cell>
          <cell r="BC173">
            <v>0</v>
          </cell>
          <cell r="BD173">
            <v>0</v>
          </cell>
          <cell r="BE173">
            <v>0</v>
          </cell>
          <cell r="BF173">
            <v>0</v>
          </cell>
          <cell r="BG173">
            <v>0</v>
          </cell>
          <cell r="BH173">
            <v>0</v>
          </cell>
          <cell r="BJ173">
            <v>0</v>
          </cell>
          <cell r="BL173">
            <v>0</v>
          </cell>
          <cell r="BM173">
            <v>0</v>
          </cell>
          <cell r="BN173">
            <v>0</v>
          </cell>
          <cell r="BO173">
            <v>0</v>
          </cell>
          <cell r="BQ173">
            <v>0</v>
          </cell>
          <cell r="BR173">
            <v>0</v>
          </cell>
          <cell r="BS173">
            <v>0</v>
          </cell>
          <cell r="BT173">
            <v>0</v>
          </cell>
          <cell r="CB173">
            <v>0</v>
          </cell>
          <cell r="CC173">
            <v>0</v>
          </cell>
          <cell r="CD173">
            <v>0</v>
          </cell>
          <cell r="CE173">
            <v>0</v>
          </cell>
          <cell r="CF173">
            <v>0</v>
          </cell>
          <cell r="CI173">
            <v>0</v>
          </cell>
          <cell r="CJ173">
            <v>0</v>
          </cell>
          <cell r="CK173">
            <v>0</v>
          </cell>
          <cell r="CV173">
            <v>2.4764422203784329E-4</v>
          </cell>
          <cell r="DG173">
            <v>10773365</v>
          </cell>
          <cell r="DR173">
            <v>4201772.21</v>
          </cell>
          <cell r="EC173">
            <v>2.5640050106381183</v>
          </cell>
          <cell r="EN173">
            <v>2.4095909012463064E-2</v>
          </cell>
        </row>
        <row r="174">
          <cell r="B174">
            <v>34700</v>
          </cell>
          <cell r="C174" t="str">
            <v>Hoke County Schools</v>
          </cell>
          <cell r="D174">
            <v>2.9499284301126028E-3</v>
          </cell>
          <cell r="E174">
            <v>5104064.0159569234</v>
          </cell>
          <cell r="F174">
            <v>3979755.7663992965</v>
          </cell>
          <cell r="G174">
            <v>731778</v>
          </cell>
          <cell r="H174">
            <v>-1424215.2246809935</v>
          </cell>
          <cell r="I174">
            <v>-58936.713203730906</v>
          </cell>
          <cell r="J174">
            <v>4307115.964142154</v>
          </cell>
          <cell r="K174">
            <v>0</v>
          </cell>
          <cell r="L174">
            <v>-226303.02294108376</v>
          </cell>
          <cell r="M174">
            <v>40611.699097950586</v>
          </cell>
          <cell r="N174">
            <v>1530.9538566598385</v>
          </cell>
          <cell r="O174">
            <v>-690.90273761667265</v>
          </cell>
          <cell r="P174">
            <v>0</v>
          </cell>
          <cell r="Q174">
            <v>0</v>
          </cell>
          <cell r="R174">
            <v>0</v>
          </cell>
          <cell r="S174">
            <v>12454710.535889557</v>
          </cell>
          <cell r="T174">
            <v>3920876</v>
          </cell>
          <cell r="U174">
            <v>21535579.820710771</v>
          </cell>
          <cell r="V174">
            <v>162446.79639180235</v>
          </cell>
          <cell r="W174">
            <v>0</v>
          </cell>
          <cell r="X174">
            <v>25618902.617102575</v>
          </cell>
          <cell r="Y174">
            <v>261986.9700000002</v>
          </cell>
          <cell r="Z174">
            <v>0</v>
          </cell>
          <cell r="AA174">
            <v>0</v>
          </cell>
          <cell r="AB174">
            <v>294683.5660186545</v>
          </cell>
          <cell r="AC174">
            <v>556670.5360186547</v>
          </cell>
          <cell r="AD174" t="str">
            <v>N/A</v>
          </cell>
          <cell r="AE174">
            <v>5020569</v>
          </cell>
          <cell r="AF174">
            <v>5020569</v>
          </cell>
          <cell r="AG174">
            <v>5020569</v>
          </cell>
          <cell r="AH174">
            <v>5020569</v>
          </cell>
          <cell r="AI174">
            <v>4979957</v>
          </cell>
          <cell r="AJ174">
            <v>0</v>
          </cell>
          <cell r="AK174">
            <v>25062233</v>
          </cell>
          <cell r="AL174">
            <v>93098331</v>
          </cell>
          <cell r="AM174">
            <v>12454710.535889557</v>
          </cell>
          <cell r="AN174">
            <v>-2283360.0299999998</v>
          </cell>
          <cell r="AO174">
            <v>21403343.051083922</v>
          </cell>
          <cell r="AP174">
            <v>0</v>
          </cell>
          <cell r="AQ174">
            <v>3658889.03</v>
          </cell>
          <cell r="AR174">
            <v>0</v>
          </cell>
          <cell r="AS174">
            <v>0</v>
          </cell>
          <cell r="AT174">
            <v>128331913.58697347</v>
          </cell>
          <cell r="AU174">
            <v>2.808015515772702E-3</v>
          </cell>
          <cell r="AV174">
            <v>0</v>
          </cell>
          <cell r="AW174">
            <v>0</v>
          </cell>
          <cell r="AY174">
            <v>0</v>
          </cell>
          <cell r="AZ174">
            <v>0</v>
          </cell>
          <cell r="BA174">
            <v>0</v>
          </cell>
          <cell r="BB174">
            <v>0</v>
          </cell>
          <cell r="BC174">
            <v>0</v>
          </cell>
          <cell r="BD174">
            <v>0</v>
          </cell>
          <cell r="BE174">
            <v>0</v>
          </cell>
          <cell r="BF174">
            <v>0</v>
          </cell>
          <cell r="BG174">
            <v>0</v>
          </cell>
          <cell r="BH174">
            <v>0</v>
          </cell>
          <cell r="BJ174">
            <v>0</v>
          </cell>
          <cell r="BL174">
            <v>0</v>
          </cell>
          <cell r="BM174">
            <v>0</v>
          </cell>
          <cell r="BN174">
            <v>0</v>
          </cell>
          <cell r="BO174">
            <v>0</v>
          </cell>
          <cell r="BQ174">
            <v>0</v>
          </cell>
          <cell r="BR174">
            <v>0</v>
          </cell>
          <cell r="BS174">
            <v>0</v>
          </cell>
          <cell r="BT174">
            <v>0</v>
          </cell>
          <cell r="CB174">
            <v>0</v>
          </cell>
          <cell r="CC174">
            <v>0</v>
          </cell>
          <cell r="CD174">
            <v>0</v>
          </cell>
          <cell r="CE174">
            <v>0</v>
          </cell>
          <cell r="CF174">
            <v>0</v>
          </cell>
          <cell r="CI174">
            <v>0</v>
          </cell>
          <cell r="CJ174">
            <v>0</v>
          </cell>
          <cell r="CK174">
            <v>0</v>
          </cell>
          <cell r="CV174">
            <v>2.9499284301126028E-3</v>
          </cell>
          <cell r="DG174">
            <v>128331914</v>
          </cell>
          <cell r="DR174">
            <v>39591307.19000005</v>
          </cell>
          <cell r="EC174">
            <v>3.2414164398293472</v>
          </cell>
          <cell r="EN174">
            <v>2.4095909012463064E-2</v>
          </cell>
        </row>
        <row r="175">
          <cell r="B175">
            <v>34800</v>
          </cell>
          <cell r="C175" t="str">
            <v>Hyde County Schools</v>
          </cell>
          <cell r="D175">
            <v>3.0197101229566622E-4</v>
          </cell>
          <cell r="E175">
            <v>522480.26155046851</v>
          </cell>
          <cell r="F175">
            <v>407389.84214042005</v>
          </cell>
          <cell r="G175">
            <v>96968</v>
          </cell>
          <cell r="H175">
            <v>-145790.55841954879</v>
          </cell>
          <cell r="I175">
            <v>-6033.0883847343493</v>
          </cell>
          <cell r="J175">
            <v>440900.24506702495</v>
          </cell>
          <cell r="K175">
            <v>0</v>
          </cell>
          <cell r="L175">
            <v>-23165.630808365044</v>
          </cell>
          <cell r="M175">
            <v>4157.2384477093956</v>
          </cell>
          <cell r="N175">
            <v>156.71691596120485</v>
          </cell>
          <cell r="O175">
            <v>-70.724630789767986</v>
          </cell>
          <cell r="P175">
            <v>0</v>
          </cell>
          <cell r="Q175">
            <v>0</v>
          </cell>
          <cell r="R175">
            <v>0</v>
          </cell>
          <cell r="S175">
            <v>1296992.3018781461</v>
          </cell>
          <cell r="T175">
            <v>484837.2</v>
          </cell>
          <cell r="U175">
            <v>2204501.2253351249</v>
          </cell>
          <cell r="V175">
            <v>16628.953790837582</v>
          </cell>
          <cell r="W175">
            <v>0</v>
          </cell>
          <cell r="X175">
            <v>2705967.3791259625</v>
          </cell>
          <cell r="Y175">
            <v>0</v>
          </cell>
          <cell r="Z175">
            <v>0</v>
          </cell>
          <cell r="AA175">
            <v>0</v>
          </cell>
          <cell r="AB175">
            <v>30165.441923671748</v>
          </cell>
          <cell r="AC175">
            <v>30165.441923671748</v>
          </cell>
          <cell r="AD175" t="str">
            <v>N/A</v>
          </cell>
          <cell r="AE175">
            <v>535992</v>
          </cell>
          <cell r="AF175">
            <v>535992</v>
          </cell>
          <cell r="AG175">
            <v>535992</v>
          </cell>
          <cell r="AH175">
            <v>535992</v>
          </cell>
          <cell r="AI175">
            <v>531835</v>
          </cell>
          <cell r="AJ175">
            <v>0</v>
          </cell>
          <cell r="AK175">
            <v>2675803</v>
          </cell>
          <cell r="AL175">
            <v>9466808</v>
          </cell>
          <cell r="AM175">
            <v>1296992.3018781461</v>
          </cell>
          <cell r="AN175">
            <v>-302836.2</v>
          </cell>
          <cell r="AO175">
            <v>2190964.7372022909</v>
          </cell>
          <cell r="AP175">
            <v>0</v>
          </cell>
          <cell r="AQ175">
            <v>484837.2</v>
          </cell>
          <cell r="AR175">
            <v>0</v>
          </cell>
          <cell r="AS175">
            <v>0</v>
          </cell>
          <cell r="AT175">
            <v>13136766.039080437</v>
          </cell>
          <cell r="AU175">
            <v>2.8553619787913319E-4</v>
          </cell>
          <cell r="AV175">
            <v>0</v>
          </cell>
          <cell r="AW175">
            <v>0</v>
          </cell>
          <cell r="AY175">
            <v>0</v>
          </cell>
          <cell r="AZ175">
            <v>0</v>
          </cell>
          <cell r="BA175">
            <v>0</v>
          </cell>
          <cell r="BB175">
            <v>0</v>
          </cell>
          <cell r="BC175">
            <v>0</v>
          </cell>
          <cell r="BD175">
            <v>0</v>
          </cell>
          <cell r="BE175">
            <v>0</v>
          </cell>
          <cell r="BF175">
            <v>0</v>
          </cell>
          <cell r="BG175">
            <v>0</v>
          </cell>
          <cell r="BH175">
            <v>0</v>
          </cell>
          <cell r="BJ175">
            <v>0</v>
          </cell>
          <cell r="BL175">
            <v>0</v>
          </cell>
          <cell r="BM175">
            <v>0</v>
          </cell>
          <cell r="BN175">
            <v>0</v>
          </cell>
          <cell r="BO175">
            <v>0</v>
          </cell>
          <cell r="BQ175">
            <v>0</v>
          </cell>
          <cell r="BR175">
            <v>0</v>
          </cell>
          <cell r="BS175">
            <v>0</v>
          </cell>
          <cell r="BT175">
            <v>0</v>
          </cell>
          <cell r="CB175">
            <v>0</v>
          </cell>
          <cell r="CC175">
            <v>0</v>
          </cell>
          <cell r="CD175">
            <v>0</v>
          </cell>
          <cell r="CE175">
            <v>0</v>
          </cell>
          <cell r="CF175">
            <v>0</v>
          </cell>
          <cell r="CI175">
            <v>0</v>
          </cell>
          <cell r="CJ175">
            <v>0</v>
          </cell>
          <cell r="CK175">
            <v>0</v>
          </cell>
          <cell r="CV175">
            <v>3.0197101229566622E-4</v>
          </cell>
          <cell r="DG175">
            <v>13136765</v>
          </cell>
          <cell r="DR175">
            <v>5121679.4700000016</v>
          </cell>
          <cell r="EC175">
            <v>2.5649330609125363</v>
          </cell>
          <cell r="EN175">
            <v>2.4095909012463064E-2</v>
          </cell>
        </row>
        <row r="176">
          <cell r="B176">
            <v>34900</v>
          </cell>
          <cell r="C176" t="str">
            <v>Iredell County Schools</v>
          </cell>
          <cell r="D176">
            <v>6.4268871434988049E-3</v>
          </cell>
          <cell r="E176">
            <v>11120013.309101295</v>
          </cell>
          <cell r="F176">
            <v>8670529.3959828522</v>
          </cell>
          <cell r="G176">
            <v>-645571</v>
          </cell>
          <cell r="H176">
            <v>-3102878.8439888172</v>
          </cell>
          <cell r="I176">
            <v>-128402.98106984103</v>
          </cell>
          <cell r="J176">
            <v>9383735.5282707773</v>
          </cell>
          <cell r="K176">
            <v>0</v>
          </cell>
          <cell r="L176">
            <v>-493037.04246799269</v>
          </cell>
          <cell r="M176">
            <v>88479.030251692457</v>
          </cell>
          <cell r="N176">
            <v>3335.4258897330096</v>
          </cell>
          <cell r="O176">
            <v>-1505.2412378788551</v>
          </cell>
          <cell r="P176">
            <v>0</v>
          </cell>
          <cell r="Q176">
            <v>0</v>
          </cell>
          <cell r="R176">
            <v>0</v>
          </cell>
          <cell r="S176">
            <v>24894697.58073182</v>
          </cell>
          <cell r="T176">
            <v>0</v>
          </cell>
          <cell r="U176">
            <v>46918677.64135389</v>
          </cell>
          <cell r="V176">
            <v>353916.12100676983</v>
          </cell>
          <cell r="W176">
            <v>0</v>
          </cell>
          <cell r="X176">
            <v>47272593.762360662</v>
          </cell>
          <cell r="Y176">
            <v>3227851.1899999995</v>
          </cell>
          <cell r="Z176">
            <v>0</v>
          </cell>
          <cell r="AA176">
            <v>0</v>
          </cell>
          <cell r="AB176">
            <v>642014.90534920513</v>
          </cell>
          <cell r="AC176">
            <v>3869866.0953492047</v>
          </cell>
          <cell r="AD176" t="str">
            <v>N/A</v>
          </cell>
          <cell r="AE176">
            <v>8698242</v>
          </cell>
          <cell r="AF176">
            <v>8698241</v>
          </cell>
          <cell r="AG176">
            <v>8698241</v>
          </cell>
          <cell r="AH176">
            <v>8698241</v>
          </cell>
          <cell r="AI176">
            <v>8609762</v>
          </cell>
          <cell r="AJ176">
            <v>0</v>
          </cell>
          <cell r="AK176">
            <v>43402727</v>
          </cell>
          <cell r="AL176">
            <v>216810108</v>
          </cell>
          <cell r="AM176">
            <v>24894697.58073182</v>
          </cell>
          <cell r="AN176">
            <v>-5516097.8100000005</v>
          </cell>
          <cell r="AO176">
            <v>46630578.85701146</v>
          </cell>
          <cell r="AP176">
            <v>0</v>
          </cell>
          <cell r="AQ176">
            <v>-3227851.1899999995</v>
          </cell>
          <cell r="AR176">
            <v>0</v>
          </cell>
          <cell r="AS176">
            <v>0</v>
          </cell>
          <cell r="AT176">
            <v>279591435.43774325</v>
          </cell>
          <cell r="AU176">
            <v>6.5393884122890216E-3</v>
          </cell>
          <cell r="AV176">
            <v>0</v>
          </cell>
          <cell r="AW176">
            <v>0</v>
          </cell>
          <cell r="AY176">
            <v>0</v>
          </cell>
          <cell r="AZ176">
            <v>0</v>
          </cell>
          <cell r="BA176">
            <v>0</v>
          </cell>
          <cell r="BB176">
            <v>0</v>
          </cell>
          <cell r="BC176">
            <v>0</v>
          </cell>
          <cell r="BD176">
            <v>0</v>
          </cell>
          <cell r="BE176">
            <v>0</v>
          </cell>
          <cell r="BF176">
            <v>0</v>
          </cell>
          <cell r="BG176">
            <v>0</v>
          </cell>
          <cell r="BH176">
            <v>0</v>
          </cell>
          <cell r="BJ176">
            <v>0</v>
          </cell>
          <cell r="BL176">
            <v>0</v>
          </cell>
          <cell r="BM176">
            <v>0</v>
          </cell>
          <cell r="BN176">
            <v>0</v>
          </cell>
          <cell r="BO176">
            <v>0</v>
          </cell>
          <cell r="BQ176">
            <v>0</v>
          </cell>
          <cell r="BR176">
            <v>0</v>
          </cell>
          <cell r="BS176">
            <v>0</v>
          </cell>
          <cell r="BT176">
            <v>0</v>
          </cell>
          <cell r="CB176">
            <v>0</v>
          </cell>
          <cell r="CC176">
            <v>0</v>
          </cell>
          <cell r="CD176">
            <v>0</v>
          </cell>
          <cell r="CE176">
            <v>0</v>
          </cell>
          <cell r="CF176">
            <v>0</v>
          </cell>
          <cell r="CI176">
            <v>0</v>
          </cell>
          <cell r="CJ176">
            <v>0</v>
          </cell>
          <cell r="CK176">
            <v>0</v>
          </cell>
          <cell r="CV176">
            <v>6.4268871434988049E-3</v>
          </cell>
          <cell r="DG176">
            <v>279591436</v>
          </cell>
          <cell r="DR176">
            <v>96933813.520000041</v>
          </cell>
          <cell r="EC176">
            <v>2.8843540334076798</v>
          </cell>
          <cell r="EN176">
            <v>2.4095909012463064E-2</v>
          </cell>
        </row>
        <row r="177">
          <cell r="B177">
            <v>34901</v>
          </cell>
          <cell r="C177" t="str">
            <v>American Renaissance Middle School</v>
          </cell>
          <cell r="D177">
            <v>1.6389090689676063E-4</v>
          </cell>
          <cell r="E177">
            <v>283569.4832102661</v>
          </cell>
          <cell r="F177">
            <v>221105.62925009546</v>
          </cell>
          <cell r="G177">
            <v>47511</v>
          </cell>
          <cell r="H177">
            <v>-79125.961974688282</v>
          </cell>
          <cell r="I177">
            <v>-3274.3816012190641</v>
          </cell>
          <cell r="J177">
            <v>239292.97208265768</v>
          </cell>
          <cell r="K177">
            <v>0</v>
          </cell>
          <cell r="L177">
            <v>-12572.850000254719</v>
          </cell>
          <cell r="M177">
            <v>2256.2880264615142</v>
          </cell>
          <cell r="N177">
            <v>85.056102861280834</v>
          </cell>
          <cell r="O177">
            <v>-38.384889304290304</v>
          </cell>
          <cell r="P177">
            <v>0</v>
          </cell>
          <cell r="Q177">
            <v>0</v>
          </cell>
          <cell r="R177">
            <v>0</v>
          </cell>
          <cell r="S177">
            <v>698808.85020687571</v>
          </cell>
          <cell r="T177">
            <v>255662</v>
          </cell>
          <cell r="U177">
            <v>1196464.8604132885</v>
          </cell>
          <cell r="V177">
            <v>9025.1521058460567</v>
          </cell>
          <cell r="W177">
            <v>0</v>
          </cell>
          <cell r="X177">
            <v>1461152.0125191344</v>
          </cell>
          <cell r="Y177">
            <v>18112.839999999982</v>
          </cell>
          <cell r="Z177">
            <v>0</v>
          </cell>
          <cell r="AA177">
            <v>0</v>
          </cell>
          <cell r="AB177">
            <v>16371.90800609532</v>
          </cell>
          <cell r="AC177">
            <v>34484.748006095302</v>
          </cell>
          <cell r="AD177" t="str">
            <v>N/A</v>
          </cell>
          <cell r="AE177">
            <v>285784</v>
          </cell>
          <cell r="AF177">
            <v>285786</v>
          </cell>
          <cell r="AG177">
            <v>285786</v>
          </cell>
          <cell r="AH177">
            <v>285786</v>
          </cell>
          <cell r="AI177">
            <v>283530</v>
          </cell>
          <cell r="AJ177">
            <v>0</v>
          </cell>
          <cell r="AK177">
            <v>1426672</v>
          </cell>
          <cell r="AL177">
            <v>5126925</v>
          </cell>
          <cell r="AM177">
            <v>698808.85020687571</v>
          </cell>
          <cell r="AN177">
            <v>-122589.16000000002</v>
          </cell>
          <cell r="AO177">
            <v>1189118.1045130391</v>
          </cell>
          <cell r="AP177">
            <v>0</v>
          </cell>
          <cell r="AQ177">
            <v>237549.16000000003</v>
          </cell>
          <cell r="AR177">
            <v>0</v>
          </cell>
          <cell r="AS177">
            <v>0</v>
          </cell>
          <cell r="AT177">
            <v>7129811.9547199151</v>
          </cell>
          <cell r="AU177">
            <v>1.5463741092972694E-4</v>
          </cell>
          <cell r="AV177">
            <v>0</v>
          </cell>
          <cell r="AW177">
            <v>0</v>
          </cell>
          <cell r="AY177">
            <v>0</v>
          </cell>
          <cell r="AZ177">
            <v>0</v>
          </cell>
          <cell r="BA177">
            <v>0</v>
          </cell>
          <cell r="BB177">
            <v>0</v>
          </cell>
          <cell r="BC177">
            <v>0</v>
          </cell>
          <cell r="BD177">
            <v>0</v>
          </cell>
          <cell r="BE177">
            <v>0</v>
          </cell>
          <cell r="BF177">
            <v>0</v>
          </cell>
          <cell r="BG177">
            <v>0</v>
          </cell>
          <cell r="BH177">
            <v>0</v>
          </cell>
          <cell r="BJ177">
            <v>0</v>
          </cell>
          <cell r="BL177">
            <v>0</v>
          </cell>
          <cell r="BM177">
            <v>0</v>
          </cell>
          <cell r="BN177">
            <v>0</v>
          </cell>
          <cell r="BO177">
            <v>0</v>
          </cell>
          <cell r="BQ177">
            <v>0</v>
          </cell>
          <cell r="BR177">
            <v>0</v>
          </cell>
          <cell r="BS177">
            <v>0</v>
          </cell>
          <cell r="BT177">
            <v>0</v>
          </cell>
          <cell r="CB177">
            <v>0</v>
          </cell>
          <cell r="CC177">
            <v>0</v>
          </cell>
          <cell r="CD177">
            <v>0</v>
          </cell>
          <cell r="CE177">
            <v>0</v>
          </cell>
          <cell r="CF177">
            <v>0</v>
          </cell>
          <cell r="CI177">
            <v>0</v>
          </cell>
          <cell r="CJ177">
            <v>0</v>
          </cell>
          <cell r="CK177">
            <v>0</v>
          </cell>
          <cell r="CV177">
            <v>1.6389090689676063E-4</v>
          </cell>
          <cell r="DG177">
            <v>7129812</v>
          </cell>
          <cell r="DR177">
            <v>2162233.81</v>
          </cell>
          <cell r="EC177">
            <v>3.2974287826902495</v>
          </cell>
          <cell r="EN177">
            <v>2.4095909012463064E-2</v>
          </cell>
        </row>
        <row r="178">
          <cell r="B178">
            <v>34903</v>
          </cell>
          <cell r="C178" t="str">
            <v>Success Institute</v>
          </cell>
          <cell r="D178">
            <v>1.0277800466765437E-5</v>
          </cell>
          <cell r="E178">
            <v>17782.99127196124</v>
          </cell>
          <cell r="F178">
            <v>13865.806117862256</v>
          </cell>
          <cell r="G178">
            <v>-27445</v>
          </cell>
          <cell r="H178">
            <v>-4962.0864532099895</v>
          </cell>
          <cell r="I178">
            <v>-205.34049988860383</v>
          </cell>
          <cell r="J178">
            <v>15006.356769470283</v>
          </cell>
          <cell r="K178">
            <v>0</v>
          </cell>
          <cell r="L178">
            <v>-788.45889651821733</v>
          </cell>
          <cell r="M178">
            <v>141.49459888052991</v>
          </cell>
          <cell r="N178">
            <v>5.3339728862419262</v>
          </cell>
          <cell r="O178">
            <v>-2.4071636473211329</v>
          </cell>
          <cell r="P178">
            <v>0</v>
          </cell>
          <cell r="Q178">
            <v>0</v>
          </cell>
          <cell r="R178">
            <v>0</v>
          </cell>
          <cell r="S178">
            <v>13398.689717796418</v>
          </cell>
          <cell r="T178">
            <v>5130.6699999999983</v>
          </cell>
          <cell r="U178">
            <v>75031.783847351413</v>
          </cell>
          <cell r="V178">
            <v>565.97839552211963</v>
          </cell>
          <cell r="W178">
            <v>0</v>
          </cell>
          <cell r="X178">
            <v>80728.432242873532</v>
          </cell>
          <cell r="Y178">
            <v>142353</v>
          </cell>
          <cell r="Z178">
            <v>0</v>
          </cell>
          <cell r="AA178">
            <v>0</v>
          </cell>
          <cell r="AB178">
            <v>1026.7024994430192</v>
          </cell>
          <cell r="AC178">
            <v>143379.70249944302</v>
          </cell>
          <cell r="AD178" t="str">
            <v>N/A</v>
          </cell>
          <cell r="AE178">
            <v>-12502</v>
          </cell>
          <cell r="AF178">
            <v>-12502</v>
          </cell>
          <cell r="AG178">
            <v>-12502</v>
          </cell>
          <cell r="AH178">
            <v>-12502</v>
          </cell>
          <cell r="AI178">
            <v>-12644</v>
          </cell>
          <cell r="AJ178">
            <v>0</v>
          </cell>
          <cell r="AK178">
            <v>-62652</v>
          </cell>
          <cell r="AL178">
            <v>511579</v>
          </cell>
          <cell r="AM178">
            <v>13398.689717796418</v>
          </cell>
          <cell r="AN178">
            <v>-15207.669999999998</v>
          </cell>
          <cell r="AO178">
            <v>74571.059743430524</v>
          </cell>
          <cell r="AP178">
            <v>0</v>
          </cell>
          <cell r="AQ178">
            <v>-137222.33000000002</v>
          </cell>
          <cell r="AR178">
            <v>0</v>
          </cell>
          <cell r="AS178">
            <v>0</v>
          </cell>
          <cell r="AT178">
            <v>447118.74946122692</v>
          </cell>
          <cell r="AU178">
            <v>1.5430163940450943E-5</v>
          </cell>
          <cell r="AV178">
            <v>0</v>
          </cell>
          <cell r="AW178">
            <v>0</v>
          </cell>
          <cell r="AY178">
            <v>0</v>
          </cell>
          <cell r="AZ178">
            <v>0</v>
          </cell>
          <cell r="BA178">
            <v>0</v>
          </cell>
          <cell r="BB178">
            <v>0</v>
          </cell>
          <cell r="BC178">
            <v>0</v>
          </cell>
          <cell r="BD178">
            <v>0</v>
          </cell>
          <cell r="BE178">
            <v>0</v>
          </cell>
          <cell r="BF178">
            <v>0</v>
          </cell>
          <cell r="BG178">
            <v>0</v>
          </cell>
          <cell r="BH178">
            <v>0</v>
          </cell>
          <cell r="BJ178">
            <v>0</v>
          </cell>
          <cell r="BL178">
            <v>0</v>
          </cell>
          <cell r="BM178">
            <v>0</v>
          </cell>
          <cell r="BN178">
            <v>0</v>
          </cell>
          <cell r="BO178">
            <v>0</v>
          </cell>
          <cell r="BQ178">
            <v>0</v>
          </cell>
          <cell r="BR178">
            <v>0</v>
          </cell>
          <cell r="BS178">
            <v>0</v>
          </cell>
          <cell r="BT178">
            <v>0</v>
          </cell>
          <cell r="CB178">
            <v>0</v>
          </cell>
          <cell r="CC178">
            <v>0</v>
          </cell>
          <cell r="CD178">
            <v>0</v>
          </cell>
          <cell r="CE178">
            <v>0</v>
          </cell>
          <cell r="CF178">
            <v>0</v>
          </cell>
          <cell r="CI178">
            <v>0</v>
          </cell>
          <cell r="CJ178">
            <v>0</v>
          </cell>
          <cell r="CK178">
            <v>0</v>
          </cell>
          <cell r="CV178">
            <v>1.0277800466765437E-5</v>
          </cell>
          <cell r="DG178">
            <v>447119</v>
          </cell>
          <cell r="DR178">
            <v>241292.06</v>
          </cell>
          <cell r="EC178">
            <v>1.8530199460355223</v>
          </cell>
          <cell r="EN178">
            <v>2.4095909012463064E-2</v>
          </cell>
        </row>
        <row r="179">
          <cell r="B179">
            <v>34905</v>
          </cell>
          <cell r="C179" t="str">
            <v>Mitchell Community College</v>
          </cell>
          <cell r="D179">
            <v>6.4680458820755033E-4</v>
          </cell>
          <cell r="E179">
            <v>1119122.7523780898</v>
          </cell>
          <cell r="F179">
            <v>872605.67523472523</v>
          </cell>
          <cell r="G179">
            <v>-278301</v>
          </cell>
          <cell r="H179">
            <v>-312275.01403603569</v>
          </cell>
          <cell r="I179">
            <v>-12922.529280681752</v>
          </cell>
          <cell r="J179">
            <v>944383.03624972759</v>
          </cell>
          <cell r="K179">
            <v>0</v>
          </cell>
          <cell r="L179">
            <v>-49619.452482087574</v>
          </cell>
          <cell r="M179">
            <v>8904.5663085650485</v>
          </cell>
          <cell r="N179">
            <v>335.67864518795449</v>
          </cell>
          <cell r="O179">
            <v>-151.48810260409036</v>
          </cell>
          <cell r="P179">
            <v>0</v>
          </cell>
          <cell r="Q179">
            <v>0</v>
          </cell>
          <cell r="R179">
            <v>0</v>
          </cell>
          <cell r="S179">
            <v>2292082.2249148865</v>
          </cell>
          <cell r="T179">
            <v>4387.6899999999441</v>
          </cell>
          <cell r="U179">
            <v>4721915.1812486378</v>
          </cell>
          <cell r="V179">
            <v>35618.265234260194</v>
          </cell>
          <cell r="W179">
            <v>0</v>
          </cell>
          <cell r="X179">
            <v>4761921.1364828981</v>
          </cell>
          <cell r="Y179">
            <v>1395896</v>
          </cell>
          <cell r="Z179">
            <v>0</v>
          </cell>
          <cell r="AA179">
            <v>0</v>
          </cell>
          <cell r="AB179">
            <v>64612.646403408755</v>
          </cell>
          <cell r="AC179">
            <v>1460508.6464034088</v>
          </cell>
          <cell r="AD179" t="str">
            <v>N/A</v>
          </cell>
          <cell r="AE179">
            <v>662064</v>
          </cell>
          <cell r="AF179">
            <v>662063</v>
          </cell>
          <cell r="AG179">
            <v>662063</v>
          </cell>
          <cell r="AH179">
            <v>662063</v>
          </cell>
          <cell r="AI179">
            <v>653159</v>
          </cell>
          <cell r="AJ179">
            <v>0</v>
          </cell>
          <cell r="AK179">
            <v>3301412</v>
          </cell>
          <cell r="AL179">
            <v>23119553</v>
          </cell>
          <cell r="AM179">
            <v>2292082.2249148865</v>
          </cell>
          <cell r="AN179">
            <v>-574849.68999999994</v>
          </cell>
          <cell r="AO179">
            <v>4692920.8000794901</v>
          </cell>
          <cell r="AP179">
            <v>0</v>
          </cell>
          <cell r="AQ179">
            <v>-1391508.31</v>
          </cell>
          <cell r="AR179">
            <v>0</v>
          </cell>
          <cell r="AS179">
            <v>0</v>
          </cell>
          <cell r="AT179">
            <v>28138198.024994377</v>
          </cell>
          <cell r="AU179">
            <v>6.9732791259809873E-4</v>
          </cell>
          <cell r="AV179">
            <v>0</v>
          </cell>
          <cell r="AW179">
            <v>0</v>
          </cell>
          <cell r="AY179">
            <v>0</v>
          </cell>
          <cell r="AZ179">
            <v>0</v>
          </cell>
          <cell r="BA179">
            <v>0</v>
          </cell>
          <cell r="BB179">
            <v>0</v>
          </cell>
          <cell r="BC179">
            <v>0</v>
          </cell>
          <cell r="BD179">
            <v>0</v>
          </cell>
          <cell r="BE179">
            <v>0</v>
          </cell>
          <cell r="BF179">
            <v>0</v>
          </cell>
          <cell r="BG179">
            <v>0</v>
          </cell>
          <cell r="BH179">
            <v>0</v>
          </cell>
          <cell r="BJ179">
            <v>0</v>
          </cell>
          <cell r="BL179">
            <v>0</v>
          </cell>
          <cell r="BM179">
            <v>0</v>
          </cell>
          <cell r="BN179">
            <v>0</v>
          </cell>
          <cell r="BO179">
            <v>0</v>
          </cell>
          <cell r="BQ179">
            <v>0</v>
          </cell>
          <cell r="BR179">
            <v>0</v>
          </cell>
          <cell r="BS179">
            <v>0</v>
          </cell>
          <cell r="BT179">
            <v>0</v>
          </cell>
          <cell r="CB179">
            <v>0</v>
          </cell>
          <cell r="CC179">
            <v>0</v>
          </cell>
          <cell r="CD179">
            <v>0</v>
          </cell>
          <cell r="CE179">
            <v>0</v>
          </cell>
          <cell r="CF179">
            <v>0</v>
          </cell>
          <cell r="CI179">
            <v>0</v>
          </cell>
          <cell r="CJ179">
            <v>0</v>
          </cell>
          <cell r="CK179">
            <v>0</v>
          </cell>
          <cell r="CV179">
            <v>6.4680458820755033E-4</v>
          </cell>
          <cell r="DG179">
            <v>28138198</v>
          </cell>
          <cell r="DR179">
            <v>10185169.599999998</v>
          </cell>
          <cell r="EC179">
            <v>2.7626636673777143</v>
          </cell>
          <cell r="EN179">
            <v>2.4095909012463064E-2</v>
          </cell>
        </row>
        <row r="180">
          <cell r="B180">
            <v>34910</v>
          </cell>
          <cell r="C180" t="str">
            <v>Mooresville City Schools</v>
          </cell>
          <cell r="D180">
            <v>2.0249211906262152E-3</v>
          </cell>
          <cell r="E180">
            <v>3503585.8086324492</v>
          </cell>
          <cell r="F180">
            <v>2731826.2038619011</v>
          </cell>
          <cell r="G180">
            <v>292746</v>
          </cell>
          <cell r="H180">
            <v>-977624.93456796731</v>
          </cell>
          <cell r="I180">
            <v>-40455.964373189592</v>
          </cell>
          <cell r="J180">
            <v>2956536.2661842597</v>
          </cell>
          <cell r="K180">
            <v>0</v>
          </cell>
          <cell r="L180">
            <v>-155341.32353125568</v>
          </cell>
          <cell r="M180">
            <v>27877.113644969562</v>
          </cell>
          <cell r="N180">
            <v>1050.8935995111931</v>
          </cell>
          <cell r="O180">
            <v>-474.25679205656587</v>
          </cell>
          <cell r="P180">
            <v>0</v>
          </cell>
          <cell r="Q180">
            <v>0</v>
          </cell>
          <cell r="R180">
            <v>0</v>
          </cell>
          <cell r="S180">
            <v>8339725.80665862</v>
          </cell>
          <cell r="T180">
            <v>1563174</v>
          </cell>
          <cell r="U180">
            <v>14782681.3309213</v>
          </cell>
          <cell r="V180">
            <v>111508.45457987825</v>
          </cell>
          <cell r="W180">
            <v>0</v>
          </cell>
          <cell r="X180">
            <v>16457363.785501178</v>
          </cell>
          <cell r="Y180">
            <v>99443.689999999944</v>
          </cell>
          <cell r="Z180">
            <v>0</v>
          </cell>
          <cell r="AA180">
            <v>0</v>
          </cell>
          <cell r="AB180">
            <v>202279.82186594795</v>
          </cell>
          <cell r="AC180">
            <v>301723.51186594786</v>
          </cell>
          <cell r="AD180" t="str">
            <v>N/A</v>
          </cell>
          <cell r="AE180">
            <v>3236703</v>
          </cell>
          <cell r="AF180">
            <v>3236703</v>
          </cell>
          <cell r="AG180">
            <v>3236703</v>
          </cell>
          <cell r="AH180">
            <v>3236703</v>
          </cell>
          <cell r="AI180">
            <v>3208826</v>
          </cell>
          <cell r="AJ180">
            <v>0</v>
          </cell>
          <cell r="AK180">
            <v>16155638</v>
          </cell>
          <cell r="AL180">
            <v>65259427</v>
          </cell>
          <cell r="AM180">
            <v>8339725.80665862</v>
          </cell>
          <cell r="AN180">
            <v>-1663838.31</v>
          </cell>
          <cell r="AO180">
            <v>14691909.96363523</v>
          </cell>
          <cell r="AP180">
            <v>0</v>
          </cell>
          <cell r="AQ180">
            <v>1463730.31</v>
          </cell>
          <cell r="AR180">
            <v>0</v>
          </cell>
          <cell r="AS180">
            <v>0</v>
          </cell>
          <cell r="AT180">
            <v>88090954.770293862</v>
          </cell>
          <cell r="AU180">
            <v>1.9683433939587879E-3</v>
          </cell>
          <cell r="AV180">
            <v>0</v>
          </cell>
          <cell r="AW180">
            <v>0</v>
          </cell>
          <cell r="AY180">
            <v>0</v>
          </cell>
          <cell r="AZ180">
            <v>0</v>
          </cell>
          <cell r="BA180">
            <v>0</v>
          </cell>
          <cell r="BB180">
            <v>0</v>
          </cell>
          <cell r="BC180">
            <v>0</v>
          </cell>
          <cell r="BD180">
            <v>0</v>
          </cell>
          <cell r="BE180">
            <v>0</v>
          </cell>
          <cell r="BF180">
            <v>0</v>
          </cell>
          <cell r="BG180">
            <v>0</v>
          </cell>
          <cell r="BH180">
            <v>0</v>
          </cell>
          <cell r="BJ180">
            <v>0</v>
          </cell>
          <cell r="BL180">
            <v>0</v>
          </cell>
          <cell r="BM180">
            <v>0</v>
          </cell>
          <cell r="BN180">
            <v>0</v>
          </cell>
          <cell r="BO180">
            <v>0</v>
          </cell>
          <cell r="BQ180">
            <v>0</v>
          </cell>
          <cell r="BR180">
            <v>0</v>
          </cell>
          <cell r="BS180">
            <v>0</v>
          </cell>
          <cell r="BT180">
            <v>0</v>
          </cell>
          <cell r="CB180">
            <v>0</v>
          </cell>
          <cell r="CC180">
            <v>0</v>
          </cell>
          <cell r="CD180">
            <v>0</v>
          </cell>
          <cell r="CE180">
            <v>0</v>
          </cell>
          <cell r="CF180">
            <v>0</v>
          </cell>
          <cell r="CI180">
            <v>0</v>
          </cell>
          <cell r="CJ180">
            <v>0</v>
          </cell>
          <cell r="CK180">
            <v>0</v>
          </cell>
          <cell r="CV180">
            <v>2.0249211906262152E-3</v>
          </cell>
          <cell r="DG180">
            <v>88090955</v>
          </cell>
          <cell r="DR180">
            <v>28760253.99000001</v>
          </cell>
          <cell r="EC180">
            <v>3.0629407873320376</v>
          </cell>
          <cell r="EN180">
            <v>2.4095909012463064E-2</v>
          </cell>
        </row>
        <row r="181">
          <cell r="B181">
            <v>35000</v>
          </cell>
          <cell r="C181" t="str">
            <v>Jackson County Schools</v>
          </cell>
          <cell r="D181">
            <v>1.3013259753777465E-3</v>
          </cell>
          <cell r="E181">
            <v>2251597.3662798544</v>
          </cell>
          <cell r="F181">
            <v>1755622.1031020361</v>
          </cell>
          <cell r="G181">
            <v>-42224</v>
          </cell>
          <cell r="H181">
            <v>-628275.67187285447</v>
          </cell>
          <cell r="I181">
            <v>-25999.232731377164</v>
          </cell>
          <cell r="J181">
            <v>1900033.1756823007</v>
          </cell>
          <cell r="K181">
            <v>0</v>
          </cell>
          <cell r="L181">
            <v>-99830.897269767709</v>
          </cell>
          <cell r="M181">
            <v>17915.369878438294</v>
          </cell>
          <cell r="N181">
            <v>675.36215470154286</v>
          </cell>
          <cell r="O181">
            <v>-304.78355669322201</v>
          </cell>
          <cell r="P181">
            <v>0</v>
          </cell>
          <cell r="Q181">
            <v>0</v>
          </cell>
          <cell r="R181">
            <v>0</v>
          </cell>
          <cell r="S181">
            <v>5129208.791666639</v>
          </cell>
          <cell r="T181">
            <v>0</v>
          </cell>
          <cell r="U181">
            <v>9500165.8784115035</v>
          </cell>
          <cell r="V181">
            <v>71661.479513753176</v>
          </cell>
          <cell r="W181">
            <v>0</v>
          </cell>
          <cell r="X181">
            <v>9571827.3579252567</v>
          </cell>
          <cell r="Y181">
            <v>211122.25</v>
          </cell>
          <cell r="Z181">
            <v>0</v>
          </cell>
          <cell r="AA181">
            <v>0</v>
          </cell>
          <cell r="AB181">
            <v>129996.16365688581</v>
          </cell>
          <cell r="AC181">
            <v>341118.41365688579</v>
          </cell>
          <cell r="AD181" t="str">
            <v>N/A</v>
          </cell>
          <cell r="AE181">
            <v>1849725</v>
          </cell>
          <cell r="AF181">
            <v>1849724</v>
          </cell>
          <cell r="AG181">
            <v>1849724</v>
          </cell>
          <cell r="AH181">
            <v>1849724</v>
          </cell>
          <cell r="AI181">
            <v>1831809</v>
          </cell>
          <cell r="AJ181">
            <v>0</v>
          </cell>
          <cell r="AK181">
            <v>9230706</v>
          </cell>
          <cell r="AL181">
            <v>43375569</v>
          </cell>
          <cell r="AM181">
            <v>5129208.791666639</v>
          </cell>
          <cell r="AN181">
            <v>-1123383.75</v>
          </cell>
          <cell r="AO181">
            <v>9441831.1942683719</v>
          </cell>
          <cell r="AP181">
            <v>0</v>
          </cell>
          <cell r="AQ181">
            <v>-211122.25</v>
          </cell>
          <cell r="AR181">
            <v>0</v>
          </cell>
          <cell r="AS181">
            <v>0</v>
          </cell>
          <cell r="AT181">
            <v>56612102.985935017</v>
          </cell>
          <cell r="AU181">
            <v>1.3082863040847189E-3</v>
          </cell>
          <cell r="AV181">
            <v>0</v>
          </cell>
          <cell r="AW181">
            <v>0</v>
          </cell>
          <cell r="AY181">
            <v>0</v>
          </cell>
          <cell r="AZ181">
            <v>0</v>
          </cell>
          <cell r="BA181">
            <v>0</v>
          </cell>
          <cell r="BB181">
            <v>0</v>
          </cell>
          <cell r="BC181">
            <v>0</v>
          </cell>
          <cell r="BD181">
            <v>0</v>
          </cell>
          <cell r="BE181">
            <v>0</v>
          </cell>
          <cell r="BF181">
            <v>0</v>
          </cell>
          <cell r="BG181">
            <v>0</v>
          </cell>
          <cell r="BH181">
            <v>0</v>
          </cell>
          <cell r="BJ181">
            <v>0</v>
          </cell>
          <cell r="BL181">
            <v>0</v>
          </cell>
          <cell r="BM181">
            <v>0</v>
          </cell>
          <cell r="BN181">
            <v>0</v>
          </cell>
          <cell r="BO181">
            <v>0</v>
          </cell>
          <cell r="BQ181">
            <v>0</v>
          </cell>
          <cell r="BR181">
            <v>0</v>
          </cell>
          <cell r="BS181">
            <v>0</v>
          </cell>
          <cell r="BT181">
            <v>0</v>
          </cell>
          <cell r="CB181">
            <v>0</v>
          </cell>
          <cell r="CC181">
            <v>0</v>
          </cell>
          <cell r="CD181">
            <v>0</v>
          </cell>
          <cell r="CE181">
            <v>0</v>
          </cell>
          <cell r="CF181">
            <v>0</v>
          </cell>
          <cell r="CI181">
            <v>0</v>
          </cell>
          <cell r="CJ181">
            <v>0</v>
          </cell>
          <cell r="CK181">
            <v>0</v>
          </cell>
          <cell r="CV181">
            <v>1.3013259753777465E-3</v>
          </cell>
          <cell r="DG181">
            <v>56612103</v>
          </cell>
          <cell r="DR181">
            <v>18923949.79000001</v>
          </cell>
          <cell r="EC181">
            <v>2.9915585080401956</v>
          </cell>
          <cell r="EN181">
            <v>2.4095909012463064E-2</v>
          </cell>
        </row>
        <row r="182">
          <cell r="B182">
            <v>35005</v>
          </cell>
          <cell r="C182" t="str">
            <v>Southwestern Community College</v>
          </cell>
          <cell r="D182">
            <v>6.1334207961408302E-4</v>
          </cell>
          <cell r="E182">
            <v>1061224.8100917251</v>
          </cell>
          <cell r="F182">
            <v>827461.32184173318</v>
          </cell>
          <cell r="G182">
            <v>48096</v>
          </cell>
          <cell r="H182">
            <v>-296119.43083328812</v>
          </cell>
          <cell r="I182">
            <v>-12253.980765430049</v>
          </cell>
          <cell r="J182">
            <v>895525.27295895328</v>
          </cell>
          <cell r="K182">
            <v>0</v>
          </cell>
          <cell r="L182">
            <v>-47052.384490677156</v>
          </cell>
          <cell r="M182">
            <v>8443.8875625357414</v>
          </cell>
          <cell r="N182">
            <v>318.31227247811682</v>
          </cell>
          <cell r="O182">
            <v>-143.65084846641437</v>
          </cell>
          <cell r="P182">
            <v>0</v>
          </cell>
          <cell r="Q182">
            <v>0</v>
          </cell>
          <cell r="R182">
            <v>0</v>
          </cell>
          <cell r="S182">
            <v>2485500.1577895633</v>
          </cell>
          <cell r="T182">
            <v>240482.01</v>
          </cell>
          <cell r="U182">
            <v>4477626.3647947665</v>
          </cell>
          <cell r="V182">
            <v>33775.550250142966</v>
          </cell>
          <cell r="W182">
            <v>0</v>
          </cell>
          <cell r="X182">
            <v>4751883.9250449091</v>
          </cell>
          <cell r="Y182">
            <v>0</v>
          </cell>
          <cell r="Z182">
            <v>0</v>
          </cell>
          <cell r="AA182">
            <v>0</v>
          </cell>
          <cell r="AB182">
            <v>61269.90382715025</v>
          </cell>
          <cell r="AC182">
            <v>61269.90382715025</v>
          </cell>
          <cell r="AD182" t="str">
            <v>N/A</v>
          </cell>
          <cell r="AE182">
            <v>939811</v>
          </cell>
          <cell r="AF182">
            <v>939811</v>
          </cell>
          <cell r="AG182">
            <v>939811</v>
          </cell>
          <cell r="AH182">
            <v>939811</v>
          </cell>
          <cell r="AI182">
            <v>931367</v>
          </cell>
          <cell r="AJ182">
            <v>0</v>
          </cell>
          <cell r="AK182">
            <v>4690611</v>
          </cell>
          <cell r="AL182">
            <v>20053303</v>
          </cell>
          <cell r="AM182">
            <v>2485500.1577895633</v>
          </cell>
          <cell r="AN182">
            <v>-546952.01</v>
          </cell>
          <cell r="AO182">
            <v>4450132.0112177599</v>
          </cell>
          <cell r="AP182">
            <v>0</v>
          </cell>
          <cell r="AQ182">
            <v>240482.01</v>
          </cell>
          <cell r="AR182">
            <v>0</v>
          </cell>
          <cell r="AS182">
            <v>0</v>
          </cell>
          <cell r="AT182">
            <v>26682465.16900732</v>
          </cell>
          <cell r="AU182">
            <v>6.0484421486170265E-4</v>
          </cell>
          <cell r="AV182">
            <v>0</v>
          </cell>
          <cell r="AW182">
            <v>0</v>
          </cell>
          <cell r="AY182">
            <v>0</v>
          </cell>
          <cell r="AZ182">
            <v>0</v>
          </cell>
          <cell r="BA182">
            <v>0</v>
          </cell>
          <cell r="BB182">
            <v>0</v>
          </cell>
          <cell r="BC182">
            <v>0</v>
          </cell>
          <cell r="BD182">
            <v>0</v>
          </cell>
          <cell r="BE182">
            <v>0</v>
          </cell>
          <cell r="BF182">
            <v>0</v>
          </cell>
          <cell r="BG182">
            <v>0</v>
          </cell>
          <cell r="BH182">
            <v>0</v>
          </cell>
          <cell r="BJ182">
            <v>0</v>
          </cell>
          <cell r="BL182">
            <v>0</v>
          </cell>
          <cell r="BM182">
            <v>0</v>
          </cell>
          <cell r="BN182">
            <v>0</v>
          </cell>
          <cell r="BO182">
            <v>0</v>
          </cell>
          <cell r="BQ182">
            <v>0</v>
          </cell>
          <cell r="BR182">
            <v>0</v>
          </cell>
          <cell r="BS182">
            <v>0</v>
          </cell>
          <cell r="BT182">
            <v>0</v>
          </cell>
          <cell r="CB182">
            <v>0</v>
          </cell>
          <cell r="CC182">
            <v>0</v>
          </cell>
          <cell r="CD182">
            <v>0</v>
          </cell>
          <cell r="CE182">
            <v>0</v>
          </cell>
          <cell r="CF182">
            <v>0</v>
          </cell>
          <cell r="CI182">
            <v>0</v>
          </cell>
          <cell r="CJ182">
            <v>0</v>
          </cell>
          <cell r="CK182">
            <v>0</v>
          </cell>
          <cell r="CV182">
            <v>6.1334207961408302E-4</v>
          </cell>
          <cell r="DG182">
            <v>26682465</v>
          </cell>
          <cell r="DR182">
            <v>9473854.3199999947</v>
          </cell>
          <cell r="EC182">
            <v>2.8164318448164627</v>
          </cell>
          <cell r="EN182">
            <v>2.4095909012463064E-2</v>
          </cell>
        </row>
        <row r="183">
          <cell r="B183">
            <v>35100</v>
          </cell>
          <cell r="C183" t="str">
            <v>Johnston County Schools</v>
          </cell>
          <cell r="D183">
            <v>1.1413440915809547E-2</v>
          </cell>
          <cell r="E183">
            <v>19747914.044955414</v>
          </cell>
          <cell r="F183">
            <v>15397901.466177898</v>
          </cell>
          <cell r="G183">
            <v>950099</v>
          </cell>
          <cell r="H183">
            <v>-5510369.727062312</v>
          </cell>
          <cell r="I183">
            <v>-228029.49626039513</v>
          </cell>
          <cell r="J183">
            <v>16664476.694575293</v>
          </cell>
          <cell r="K183">
            <v>0</v>
          </cell>
          <cell r="L183">
            <v>-875579.27000573336</v>
          </cell>
          <cell r="M183">
            <v>157128.97418579124</v>
          </cell>
          <cell r="N183">
            <v>5923.3475664868383</v>
          </cell>
          <cell r="O183">
            <v>-2673.1419968917539</v>
          </cell>
          <cell r="P183">
            <v>0</v>
          </cell>
          <cell r="Q183">
            <v>0</v>
          </cell>
          <cell r="R183">
            <v>0</v>
          </cell>
          <cell r="S183">
            <v>46306791.892135561</v>
          </cell>
          <cell r="T183">
            <v>5393316</v>
          </cell>
          <cell r="U183">
            <v>83322383.472876459</v>
          </cell>
          <cell r="V183">
            <v>628515.89674316498</v>
          </cell>
          <cell r="W183">
            <v>0</v>
          </cell>
          <cell r="X183">
            <v>89344215.369619623</v>
          </cell>
          <cell r="Y183">
            <v>642818.80000000075</v>
          </cell>
          <cell r="Z183">
            <v>0</v>
          </cell>
          <cell r="AA183">
            <v>0</v>
          </cell>
          <cell r="AB183">
            <v>1140147.4813019757</v>
          </cell>
          <cell r="AC183">
            <v>1782966.2813019764</v>
          </cell>
          <cell r="AD183" t="str">
            <v>N/A</v>
          </cell>
          <cell r="AE183">
            <v>17543675</v>
          </cell>
          <cell r="AF183">
            <v>17543675</v>
          </cell>
          <cell r="AG183">
            <v>17543675</v>
          </cell>
          <cell r="AH183">
            <v>17543675</v>
          </cell>
          <cell r="AI183">
            <v>17386546</v>
          </cell>
          <cell r="AJ183">
            <v>0</v>
          </cell>
          <cell r="AK183">
            <v>87561246</v>
          </cell>
          <cell r="AL183">
            <v>371934869</v>
          </cell>
          <cell r="AM183">
            <v>46306791.892135561</v>
          </cell>
          <cell r="AN183">
            <v>-9279436.1999999993</v>
          </cell>
          <cell r="AO183">
            <v>82810751.888317659</v>
          </cell>
          <cell r="AP183">
            <v>0</v>
          </cell>
          <cell r="AQ183">
            <v>4750497.1999999993</v>
          </cell>
          <cell r="AR183">
            <v>0</v>
          </cell>
          <cell r="AS183">
            <v>0</v>
          </cell>
          <cell r="AT183">
            <v>496523473.78045321</v>
          </cell>
          <cell r="AU183">
            <v>1.1218234207632584E-2</v>
          </cell>
          <cell r="AV183">
            <v>0</v>
          </cell>
          <cell r="AW183">
            <v>0</v>
          </cell>
          <cell r="AY183">
            <v>0</v>
          </cell>
          <cell r="AZ183">
            <v>0</v>
          </cell>
          <cell r="BA183">
            <v>0</v>
          </cell>
          <cell r="BB183">
            <v>0</v>
          </cell>
          <cell r="BC183">
            <v>0</v>
          </cell>
          <cell r="BD183">
            <v>0</v>
          </cell>
          <cell r="BE183">
            <v>0</v>
          </cell>
          <cell r="BF183">
            <v>0</v>
          </cell>
          <cell r="BG183">
            <v>0</v>
          </cell>
          <cell r="BH183">
            <v>0</v>
          </cell>
          <cell r="BJ183">
            <v>0</v>
          </cell>
          <cell r="BL183">
            <v>0</v>
          </cell>
          <cell r="BM183">
            <v>0</v>
          </cell>
          <cell r="BN183">
            <v>0</v>
          </cell>
          <cell r="BO183">
            <v>0</v>
          </cell>
          <cell r="BQ183">
            <v>0</v>
          </cell>
          <cell r="BR183">
            <v>0</v>
          </cell>
          <cell r="BS183">
            <v>0</v>
          </cell>
          <cell r="BT183">
            <v>0</v>
          </cell>
          <cell r="CB183">
            <v>0</v>
          </cell>
          <cell r="CC183">
            <v>0</v>
          </cell>
          <cell r="CD183">
            <v>0</v>
          </cell>
          <cell r="CE183">
            <v>0</v>
          </cell>
          <cell r="CF183">
            <v>0</v>
          </cell>
          <cell r="CI183">
            <v>0</v>
          </cell>
          <cell r="CJ183">
            <v>0</v>
          </cell>
          <cell r="CK183">
            <v>0</v>
          </cell>
          <cell r="CV183">
            <v>1.1413440915809547E-2</v>
          </cell>
          <cell r="DG183">
            <v>496523474</v>
          </cell>
          <cell r="DR183">
            <v>160761230.99999928</v>
          </cell>
          <cell r="EC183">
            <v>3.0885772080210199</v>
          </cell>
          <cell r="EN183">
            <v>2.4095909012463064E-2</v>
          </cell>
        </row>
        <row r="184">
          <cell r="B184">
            <v>35105</v>
          </cell>
          <cell r="C184" t="str">
            <v>Johnston Technical College</v>
          </cell>
          <cell r="D184">
            <v>1.0623775128854984E-3</v>
          </cell>
          <cell r="E184">
            <v>1838160.8107942143</v>
          </cell>
          <cell r="F184">
            <v>1433256.1393150871</v>
          </cell>
          <cell r="G184">
            <v>183872</v>
          </cell>
          <cell r="H184">
            <v>-512912.18212792359</v>
          </cell>
          <cell r="I184">
            <v>-21225.273858130695</v>
          </cell>
          <cell r="J184">
            <v>1551150.5631748848</v>
          </cell>
          <cell r="K184">
            <v>0</v>
          </cell>
          <cell r="L184">
            <v>-81500.025633313868</v>
          </cell>
          <cell r="M184">
            <v>14625.763608810021</v>
          </cell>
          <cell r="N184">
            <v>551.35268163731598</v>
          </cell>
          <cell r="O184">
            <v>-248.81943729291257</v>
          </cell>
          <cell r="P184">
            <v>0</v>
          </cell>
          <cell r="Q184">
            <v>0</v>
          </cell>
          <cell r="R184">
            <v>0</v>
          </cell>
          <cell r="S184">
            <v>4405730.3285179716</v>
          </cell>
          <cell r="T184">
            <v>959474</v>
          </cell>
          <cell r="U184">
            <v>7755752.8158744238</v>
          </cell>
          <cell r="V184">
            <v>58503.054435240083</v>
          </cell>
          <cell r="W184">
            <v>0</v>
          </cell>
          <cell r="X184">
            <v>8773729.8703096639</v>
          </cell>
          <cell r="Y184">
            <v>40113.789999999804</v>
          </cell>
          <cell r="Z184">
            <v>0</v>
          </cell>
          <cell r="AA184">
            <v>0</v>
          </cell>
          <cell r="AB184">
            <v>106126.36929065347</v>
          </cell>
          <cell r="AC184">
            <v>146240.15929065328</v>
          </cell>
          <cell r="AD184" t="str">
            <v>N/A</v>
          </cell>
          <cell r="AE184">
            <v>1728423</v>
          </cell>
          <cell r="AF184">
            <v>1728423</v>
          </cell>
          <cell r="AG184">
            <v>1728423</v>
          </cell>
          <cell r="AH184">
            <v>1728423</v>
          </cell>
          <cell r="AI184">
            <v>1713797</v>
          </cell>
          <cell r="AJ184">
            <v>0</v>
          </cell>
          <cell r="AK184">
            <v>8627489</v>
          </cell>
          <cell r="AL184">
            <v>34071219</v>
          </cell>
          <cell r="AM184">
            <v>4405730.3285179716</v>
          </cell>
          <cell r="AN184">
            <v>-887406.2100000002</v>
          </cell>
          <cell r="AO184">
            <v>7708129.5010190113</v>
          </cell>
          <cell r="AP184">
            <v>0</v>
          </cell>
          <cell r="AQ184">
            <v>919360.2100000002</v>
          </cell>
          <cell r="AR184">
            <v>0</v>
          </cell>
          <cell r="AS184">
            <v>0</v>
          </cell>
          <cell r="AT184">
            <v>46217032.829536982</v>
          </cell>
          <cell r="AU184">
            <v>1.0276501268383588E-3</v>
          </cell>
          <cell r="AV184">
            <v>0</v>
          </cell>
          <cell r="AW184">
            <v>0</v>
          </cell>
          <cell r="AY184">
            <v>0</v>
          </cell>
          <cell r="AZ184">
            <v>0</v>
          </cell>
          <cell r="BA184">
            <v>0</v>
          </cell>
          <cell r="BB184">
            <v>0</v>
          </cell>
          <cell r="BC184">
            <v>0</v>
          </cell>
          <cell r="BD184">
            <v>0</v>
          </cell>
          <cell r="BE184">
            <v>0</v>
          </cell>
          <cell r="BF184">
            <v>0</v>
          </cell>
          <cell r="BG184">
            <v>0</v>
          </cell>
          <cell r="BH184">
            <v>0</v>
          </cell>
          <cell r="BJ184">
            <v>0</v>
          </cell>
          <cell r="BL184">
            <v>0</v>
          </cell>
          <cell r="BM184">
            <v>0</v>
          </cell>
          <cell r="BN184">
            <v>0</v>
          </cell>
          <cell r="BO184">
            <v>0</v>
          </cell>
          <cell r="BQ184">
            <v>0</v>
          </cell>
          <cell r="BR184">
            <v>0</v>
          </cell>
          <cell r="BS184">
            <v>0</v>
          </cell>
          <cell r="BT184">
            <v>0</v>
          </cell>
          <cell r="CB184">
            <v>0</v>
          </cell>
          <cell r="CC184">
            <v>0</v>
          </cell>
          <cell r="CD184">
            <v>0</v>
          </cell>
          <cell r="CE184">
            <v>0</v>
          </cell>
          <cell r="CF184">
            <v>0</v>
          </cell>
          <cell r="CI184">
            <v>0</v>
          </cell>
          <cell r="CJ184">
            <v>0</v>
          </cell>
          <cell r="CK184">
            <v>0</v>
          </cell>
          <cell r="CV184">
            <v>1.0623775128854984E-3</v>
          </cell>
          <cell r="DG184">
            <v>46217033</v>
          </cell>
          <cell r="DR184">
            <v>15728539.479999999</v>
          </cell>
          <cell r="EC184">
            <v>2.9384186026152253</v>
          </cell>
          <cell r="EN184">
            <v>2.4095909012463064E-2</v>
          </cell>
        </row>
        <row r="185">
          <cell r="B185">
            <v>35106</v>
          </cell>
          <cell r="C185" t="str">
            <v>Neuse Charter School</v>
          </cell>
          <cell r="D185">
            <v>2.6629198982874028E-4</v>
          </cell>
          <cell r="E185">
            <v>460747.23344069708</v>
          </cell>
          <cell r="F185">
            <v>359255.18437964912</v>
          </cell>
          <cell r="G185">
            <v>158620</v>
          </cell>
          <cell r="H185">
            <v>-128564.8499988223</v>
          </cell>
          <cell r="I185">
            <v>-5320.2560688525646</v>
          </cell>
          <cell r="J185">
            <v>388806.20587488858</v>
          </cell>
          <cell r="K185">
            <v>0</v>
          </cell>
          <cell r="L185">
            <v>-20428.523508599137</v>
          </cell>
          <cell r="M185">
            <v>3666.0449293363063</v>
          </cell>
          <cell r="N185">
            <v>138.20021688131962</v>
          </cell>
          <cell r="O185">
            <v>-62.368246937789259</v>
          </cell>
          <cell r="P185">
            <v>0</v>
          </cell>
          <cell r="Q185">
            <v>0</v>
          </cell>
          <cell r="R185">
            <v>0</v>
          </cell>
          <cell r="S185">
            <v>1216856.8710182405</v>
          </cell>
          <cell r="T185">
            <v>828574</v>
          </cell>
          <cell r="U185">
            <v>1944031.0293744428</v>
          </cell>
          <cell r="V185">
            <v>14664.179717345225</v>
          </cell>
          <cell r="W185">
            <v>0</v>
          </cell>
          <cell r="X185">
            <v>2787269.2090917882</v>
          </cell>
          <cell r="Y185">
            <v>35472.290000000008</v>
          </cell>
          <cell r="Z185">
            <v>0</v>
          </cell>
          <cell r="AA185">
            <v>0</v>
          </cell>
          <cell r="AB185">
            <v>26601.280344262821</v>
          </cell>
          <cell r="AC185">
            <v>62073.570344262829</v>
          </cell>
          <cell r="AD185" t="str">
            <v>N/A</v>
          </cell>
          <cell r="AE185">
            <v>545773</v>
          </cell>
          <cell r="AF185">
            <v>545772</v>
          </cell>
          <cell r="AG185">
            <v>545772</v>
          </cell>
          <cell r="AH185">
            <v>545772</v>
          </cell>
          <cell r="AI185">
            <v>542106</v>
          </cell>
          <cell r="AJ185">
            <v>0</v>
          </cell>
          <cell r="AK185">
            <v>2725195</v>
          </cell>
          <cell r="AL185">
            <v>7834487</v>
          </cell>
          <cell r="AM185">
            <v>1216856.8710182405</v>
          </cell>
          <cell r="AN185">
            <v>-191932.71</v>
          </cell>
          <cell r="AO185">
            <v>1932093.9287475254</v>
          </cell>
          <cell r="AP185">
            <v>0</v>
          </cell>
          <cell r="AQ185">
            <v>793101.71</v>
          </cell>
          <cell r="AR185">
            <v>0</v>
          </cell>
          <cell r="AS185">
            <v>0</v>
          </cell>
          <cell r="AT185">
            <v>11584606.799765766</v>
          </cell>
          <cell r="AU185">
            <v>2.3630241392937746E-4</v>
          </cell>
          <cell r="AV185">
            <v>0</v>
          </cell>
          <cell r="AW185">
            <v>0</v>
          </cell>
          <cell r="AY185">
            <v>0</v>
          </cell>
          <cell r="AZ185">
            <v>0</v>
          </cell>
          <cell r="BA185">
            <v>0</v>
          </cell>
          <cell r="BB185">
            <v>0</v>
          </cell>
          <cell r="BC185">
            <v>0</v>
          </cell>
          <cell r="BD185">
            <v>0</v>
          </cell>
          <cell r="BE185">
            <v>0</v>
          </cell>
          <cell r="BF185">
            <v>0</v>
          </cell>
          <cell r="BG185">
            <v>0</v>
          </cell>
          <cell r="BH185">
            <v>0</v>
          </cell>
          <cell r="BJ185">
            <v>0</v>
          </cell>
          <cell r="BL185">
            <v>0</v>
          </cell>
          <cell r="BM185">
            <v>0</v>
          </cell>
          <cell r="BN185">
            <v>0</v>
          </cell>
          <cell r="BO185">
            <v>0</v>
          </cell>
          <cell r="BQ185">
            <v>0</v>
          </cell>
          <cell r="BR185">
            <v>0</v>
          </cell>
          <cell r="BS185">
            <v>0</v>
          </cell>
          <cell r="BT185">
            <v>0</v>
          </cell>
          <cell r="CB185">
            <v>0</v>
          </cell>
          <cell r="CC185">
            <v>0</v>
          </cell>
          <cell r="CD185">
            <v>0</v>
          </cell>
          <cell r="CE185">
            <v>0</v>
          </cell>
          <cell r="CF185">
            <v>0</v>
          </cell>
          <cell r="CI185">
            <v>0</v>
          </cell>
          <cell r="CJ185">
            <v>0</v>
          </cell>
          <cell r="CK185">
            <v>0</v>
          </cell>
          <cell r="CV185">
            <v>2.6629198982874028E-4</v>
          </cell>
          <cell r="DG185">
            <v>11584607</v>
          </cell>
          <cell r="DR185">
            <v>3395559.830000001</v>
          </cell>
          <cell r="EC185">
            <v>3.4116927929377692</v>
          </cell>
          <cell r="EN185">
            <v>2.4095909012463064E-2</v>
          </cell>
        </row>
        <row r="186">
          <cell r="B186">
            <v>35200</v>
          </cell>
          <cell r="C186" t="str">
            <v>Jones County Schools</v>
          </cell>
          <cell r="D186">
            <v>4.906476542015859E-4</v>
          </cell>
          <cell r="E186">
            <v>848934.84559162613</v>
          </cell>
          <cell r="F186">
            <v>661933.96800630644</v>
          </cell>
          <cell r="G186">
            <v>51397</v>
          </cell>
          <cell r="H186">
            <v>-236882.98737513451</v>
          </cell>
          <cell r="I186">
            <v>-9802.6649679288639</v>
          </cell>
          <cell r="J186">
            <v>716382.24256846914</v>
          </cell>
          <cell r="K186">
            <v>0</v>
          </cell>
          <cell r="L186">
            <v>-37639.912281035264</v>
          </cell>
          <cell r="M186">
            <v>6754.7519770808512</v>
          </cell>
          <cell r="N186">
            <v>254.63631957753904</v>
          </cell>
          <cell r="O186">
            <v>-114.91458709055344</v>
          </cell>
          <cell r="P186">
            <v>0</v>
          </cell>
          <cell r="Q186">
            <v>0</v>
          </cell>
          <cell r="R186">
            <v>0</v>
          </cell>
          <cell r="S186">
            <v>2001216.9652518709</v>
          </cell>
          <cell r="T186">
            <v>256982.06</v>
          </cell>
          <cell r="U186">
            <v>3581911.2128423457</v>
          </cell>
          <cell r="V186">
            <v>27019.007908323405</v>
          </cell>
          <cell r="W186">
            <v>0</v>
          </cell>
          <cell r="X186">
            <v>3865912.2807506691</v>
          </cell>
          <cell r="Y186">
            <v>0</v>
          </cell>
          <cell r="Z186">
            <v>0</v>
          </cell>
          <cell r="AA186">
            <v>0</v>
          </cell>
          <cell r="AB186">
            <v>49013.324839644323</v>
          </cell>
          <cell r="AC186">
            <v>49013.324839644323</v>
          </cell>
          <cell r="AD186" t="str">
            <v>N/A</v>
          </cell>
          <cell r="AE186">
            <v>764730</v>
          </cell>
          <cell r="AF186">
            <v>764731</v>
          </cell>
          <cell r="AG186">
            <v>764731</v>
          </cell>
          <cell r="AH186">
            <v>764731</v>
          </cell>
          <cell r="AI186">
            <v>757977</v>
          </cell>
          <cell r="AJ186">
            <v>0</v>
          </cell>
          <cell r="AK186">
            <v>3816900</v>
          </cell>
          <cell r="AL186">
            <v>16003381</v>
          </cell>
          <cell r="AM186">
            <v>2001216.9652518709</v>
          </cell>
          <cell r="AN186">
            <v>-476656.06</v>
          </cell>
          <cell r="AO186">
            <v>3559916.8959110253</v>
          </cell>
          <cell r="AP186">
            <v>0</v>
          </cell>
          <cell r="AQ186">
            <v>256982.06</v>
          </cell>
          <cell r="AR186">
            <v>0</v>
          </cell>
          <cell r="AS186">
            <v>0</v>
          </cell>
          <cell r="AT186">
            <v>21344840.861162897</v>
          </cell>
          <cell r="AU186">
            <v>4.8269115606973812E-4</v>
          </cell>
          <cell r="AV186">
            <v>0</v>
          </cell>
          <cell r="AW186">
            <v>0</v>
          </cell>
          <cell r="AY186">
            <v>0</v>
          </cell>
          <cell r="AZ186">
            <v>0</v>
          </cell>
          <cell r="BA186">
            <v>0</v>
          </cell>
          <cell r="BB186">
            <v>0</v>
          </cell>
          <cell r="BC186">
            <v>0</v>
          </cell>
          <cell r="BD186">
            <v>0</v>
          </cell>
          <cell r="BE186">
            <v>0</v>
          </cell>
          <cell r="BF186">
            <v>0</v>
          </cell>
          <cell r="BG186">
            <v>0</v>
          </cell>
          <cell r="BH186">
            <v>0</v>
          </cell>
          <cell r="BJ186">
            <v>0</v>
          </cell>
          <cell r="BL186">
            <v>0</v>
          </cell>
          <cell r="BM186">
            <v>0</v>
          </cell>
          <cell r="BN186">
            <v>0</v>
          </cell>
          <cell r="BO186">
            <v>0</v>
          </cell>
          <cell r="BQ186">
            <v>0</v>
          </cell>
          <cell r="BR186">
            <v>0</v>
          </cell>
          <cell r="BS186">
            <v>0</v>
          </cell>
          <cell r="BT186">
            <v>0</v>
          </cell>
          <cell r="CB186">
            <v>0</v>
          </cell>
          <cell r="CC186">
            <v>0</v>
          </cell>
          <cell r="CD186">
            <v>0</v>
          </cell>
          <cell r="CE186">
            <v>0</v>
          </cell>
          <cell r="CF186">
            <v>0</v>
          </cell>
          <cell r="CI186">
            <v>0</v>
          </cell>
          <cell r="CJ186">
            <v>0</v>
          </cell>
          <cell r="CK186">
            <v>0</v>
          </cell>
          <cell r="CV186">
            <v>4.906476542015859E-4</v>
          </cell>
          <cell r="DG186">
            <v>21344841</v>
          </cell>
          <cell r="DR186">
            <v>8278732.1899999976</v>
          </cell>
          <cell r="EC186">
            <v>2.5782741258115278</v>
          </cell>
          <cell r="EN186">
            <v>2.4095909012463064E-2</v>
          </cell>
        </row>
        <row r="187">
          <cell r="B187">
            <v>35300</v>
          </cell>
          <cell r="C187" t="str">
            <v>Sanford-Lee County Board Of Education</v>
          </cell>
          <cell r="D187">
            <v>3.3455649867538506E-3</v>
          </cell>
          <cell r="E187">
            <v>5788607.509126558</v>
          </cell>
          <cell r="F187">
            <v>4513510.0268819025</v>
          </cell>
          <cell r="G187">
            <v>750283</v>
          </cell>
          <cell r="H187">
            <v>-1615227.1833634353</v>
          </cell>
          <cell r="I187">
            <v>-66841.148454991155</v>
          </cell>
          <cell r="J187">
            <v>4884774.9038347034</v>
          </cell>
          <cell r="K187">
            <v>0</v>
          </cell>
          <cell r="L187">
            <v>-256654.18259633615</v>
          </cell>
          <cell r="M187">
            <v>46058.432186946346</v>
          </cell>
          <cell r="N187">
            <v>1736.2813168255134</v>
          </cell>
          <cell r="O187">
            <v>-783.56477554761932</v>
          </cell>
          <cell r="P187">
            <v>0</v>
          </cell>
          <cell r="Q187">
            <v>0</v>
          </cell>
          <cell r="R187">
            <v>0</v>
          </cell>
          <cell r="S187">
            <v>14045464.074156627</v>
          </cell>
          <cell r="T187">
            <v>3848715</v>
          </cell>
          <cell r="U187">
            <v>24423874.519173514</v>
          </cell>
          <cell r="V187">
            <v>184233.72874778538</v>
          </cell>
          <cell r="W187">
            <v>0</v>
          </cell>
          <cell r="X187">
            <v>28456823.247921299</v>
          </cell>
          <cell r="Y187">
            <v>97301.279999999795</v>
          </cell>
          <cell r="Z187">
            <v>0</v>
          </cell>
          <cell r="AA187">
            <v>0</v>
          </cell>
          <cell r="AB187">
            <v>334205.74227495573</v>
          </cell>
          <cell r="AC187">
            <v>431507.02227495553</v>
          </cell>
          <cell r="AD187" t="str">
            <v>N/A</v>
          </cell>
          <cell r="AE187">
            <v>5614275</v>
          </cell>
          <cell r="AF187">
            <v>5614275</v>
          </cell>
          <cell r="AG187">
            <v>5614275</v>
          </cell>
          <cell r="AH187">
            <v>5614275</v>
          </cell>
          <cell r="AI187">
            <v>5568217</v>
          </cell>
          <cell r="AJ187">
            <v>0</v>
          </cell>
          <cell r="AK187">
            <v>28025317</v>
          </cell>
          <cell r="AL187">
            <v>106302053</v>
          </cell>
          <cell r="AM187">
            <v>14045464.074156627</v>
          </cell>
          <cell r="AN187">
            <v>-2829384.72</v>
          </cell>
          <cell r="AO187">
            <v>24273902.505646344</v>
          </cell>
          <cell r="AP187">
            <v>0</v>
          </cell>
          <cell r="AQ187">
            <v>3751413.72</v>
          </cell>
          <cell r="AR187">
            <v>0</v>
          </cell>
          <cell r="AS187">
            <v>0</v>
          </cell>
          <cell r="AT187">
            <v>145543448.57980296</v>
          </cell>
          <cell r="AU187">
            <v>3.2062638597825256E-3</v>
          </cell>
          <cell r="AV187">
            <v>0</v>
          </cell>
          <cell r="AW187">
            <v>0</v>
          </cell>
          <cell r="AY187">
            <v>0</v>
          </cell>
          <cell r="AZ187">
            <v>0</v>
          </cell>
          <cell r="BA187">
            <v>0</v>
          </cell>
          <cell r="BB187">
            <v>0</v>
          </cell>
          <cell r="BC187">
            <v>0</v>
          </cell>
          <cell r="BD187">
            <v>0</v>
          </cell>
          <cell r="BE187">
            <v>0</v>
          </cell>
          <cell r="BF187">
            <v>0</v>
          </cell>
          <cell r="BG187">
            <v>0</v>
          </cell>
          <cell r="BH187">
            <v>0</v>
          </cell>
          <cell r="BJ187">
            <v>0</v>
          </cell>
          <cell r="BL187">
            <v>0</v>
          </cell>
          <cell r="BM187">
            <v>0</v>
          </cell>
          <cell r="BN187">
            <v>0</v>
          </cell>
          <cell r="BO187">
            <v>0</v>
          </cell>
          <cell r="BQ187">
            <v>0</v>
          </cell>
          <cell r="BR187">
            <v>0</v>
          </cell>
          <cell r="BS187">
            <v>0</v>
          </cell>
          <cell r="BT187">
            <v>0</v>
          </cell>
          <cell r="CB187">
            <v>0</v>
          </cell>
          <cell r="CC187">
            <v>0</v>
          </cell>
          <cell r="CD187">
            <v>0</v>
          </cell>
          <cell r="CE187">
            <v>0</v>
          </cell>
          <cell r="CF187">
            <v>0</v>
          </cell>
          <cell r="CI187">
            <v>0</v>
          </cell>
          <cell r="CJ187">
            <v>0</v>
          </cell>
          <cell r="CK187">
            <v>0</v>
          </cell>
          <cell r="CV187">
            <v>3.3455649867538506E-3</v>
          </cell>
          <cell r="DG187">
            <v>145543449</v>
          </cell>
          <cell r="DR187">
            <v>47527684.359999925</v>
          </cell>
          <cell r="EC187">
            <v>3.0622878215058114</v>
          </cell>
          <cell r="EN187">
            <v>2.4095909012463064E-2</v>
          </cell>
        </row>
        <row r="188">
          <cell r="B188">
            <v>35305</v>
          </cell>
          <cell r="C188" t="str">
            <v>Central Carolina Community College</v>
          </cell>
          <cell r="D188">
            <v>1.2597015295089031E-3</v>
          </cell>
          <cell r="E188">
            <v>2179577.3693963364</v>
          </cell>
          <cell r="F188">
            <v>1699466.4598739792</v>
          </cell>
          <cell r="G188">
            <v>536665</v>
          </cell>
          <cell r="H188">
            <v>-608179.53363432304</v>
          </cell>
          <cell r="I188">
            <v>-25167.616613713384</v>
          </cell>
          <cell r="J188">
            <v>1839258.3740056974</v>
          </cell>
          <cell r="K188">
            <v>0</v>
          </cell>
          <cell r="L188">
            <v>-96637.688298251334</v>
          </cell>
          <cell r="M188">
            <v>17342.325646758451</v>
          </cell>
          <cell r="N188">
            <v>653.75989978453049</v>
          </cell>
          <cell r="O188">
            <v>-295.03469522628018</v>
          </cell>
          <cell r="P188">
            <v>0</v>
          </cell>
          <cell r="Q188">
            <v>0</v>
          </cell>
          <cell r="R188">
            <v>0</v>
          </cell>
          <cell r="S188">
            <v>5542683.415581041</v>
          </cell>
          <cell r="T188">
            <v>2683324.21</v>
          </cell>
          <cell r="U188">
            <v>9196291.8700284883</v>
          </cell>
          <cell r="V188">
            <v>69369.302587033802</v>
          </cell>
          <cell r="W188">
            <v>0</v>
          </cell>
          <cell r="X188">
            <v>11948985.382615523</v>
          </cell>
          <cell r="Y188">
            <v>0</v>
          </cell>
          <cell r="Z188">
            <v>0</v>
          </cell>
          <cell r="AA188">
            <v>0</v>
          </cell>
          <cell r="AB188">
            <v>125838.08306856692</v>
          </cell>
          <cell r="AC188">
            <v>125838.08306856692</v>
          </cell>
          <cell r="AD188" t="str">
            <v>N/A</v>
          </cell>
          <cell r="AE188">
            <v>2368098</v>
          </cell>
          <cell r="AF188">
            <v>2368098</v>
          </cell>
          <cell r="AG188">
            <v>2368098</v>
          </cell>
          <cell r="AH188">
            <v>2368098</v>
          </cell>
          <cell r="AI188">
            <v>2350756</v>
          </cell>
          <cell r="AJ188">
            <v>0</v>
          </cell>
          <cell r="AK188">
            <v>11823148</v>
          </cell>
          <cell r="AL188">
            <v>38557191</v>
          </cell>
          <cell r="AM188">
            <v>5542683.415581041</v>
          </cell>
          <cell r="AN188">
            <v>-1121723.2100000002</v>
          </cell>
          <cell r="AO188">
            <v>9139823.0895469561</v>
          </cell>
          <cell r="AP188">
            <v>0</v>
          </cell>
          <cell r="AQ188">
            <v>2683324.21</v>
          </cell>
          <cell r="AR188">
            <v>0</v>
          </cell>
          <cell r="AS188">
            <v>0</v>
          </cell>
          <cell r="AT188">
            <v>54801298.505127996</v>
          </cell>
          <cell r="AU188">
            <v>1.1629552377531902E-3</v>
          </cell>
          <cell r="AV188">
            <v>0</v>
          </cell>
          <cell r="AW188">
            <v>0</v>
          </cell>
          <cell r="AY188">
            <v>0</v>
          </cell>
          <cell r="AZ188">
            <v>0</v>
          </cell>
          <cell r="BA188">
            <v>0</v>
          </cell>
          <cell r="BB188">
            <v>0</v>
          </cell>
          <cell r="BC188">
            <v>0</v>
          </cell>
          <cell r="BD188">
            <v>0</v>
          </cell>
          <cell r="BE188">
            <v>0</v>
          </cell>
          <cell r="BF188">
            <v>0</v>
          </cell>
          <cell r="BG188">
            <v>0</v>
          </cell>
          <cell r="BH188">
            <v>0</v>
          </cell>
          <cell r="BJ188">
            <v>0</v>
          </cell>
          <cell r="BL188">
            <v>0</v>
          </cell>
          <cell r="BM188">
            <v>0</v>
          </cell>
          <cell r="BN188">
            <v>0</v>
          </cell>
          <cell r="BO188">
            <v>0</v>
          </cell>
          <cell r="BQ188">
            <v>0</v>
          </cell>
          <cell r="BR188">
            <v>0</v>
          </cell>
          <cell r="BS188">
            <v>0</v>
          </cell>
          <cell r="BT188">
            <v>0</v>
          </cell>
          <cell r="CB188">
            <v>0</v>
          </cell>
          <cell r="CC188">
            <v>0</v>
          </cell>
          <cell r="CD188">
            <v>0</v>
          </cell>
          <cell r="CE188">
            <v>0</v>
          </cell>
          <cell r="CF188">
            <v>0</v>
          </cell>
          <cell r="CI188">
            <v>0</v>
          </cell>
          <cell r="CJ188">
            <v>0</v>
          </cell>
          <cell r="CK188">
            <v>0</v>
          </cell>
          <cell r="CV188">
            <v>1.2597015295089031E-3</v>
          </cell>
          <cell r="DG188">
            <v>54801298</v>
          </cell>
          <cell r="DR188">
            <v>18830477.289999992</v>
          </cell>
          <cell r="EC188">
            <v>2.9102447673539573</v>
          </cell>
          <cell r="EN188">
            <v>2.4095909012463064E-2</v>
          </cell>
        </row>
        <row r="189">
          <cell r="B189">
            <v>35400</v>
          </cell>
          <cell r="C189" t="str">
            <v>Lenoir County Schools</v>
          </cell>
          <cell r="D189">
            <v>2.6768339883394055E-3</v>
          </cell>
          <cell r="E189">
            <v>4631546.9545313986</v>
          </cell>
          <cell r="F189">
            <v>3611323.3772185892</v>
          </cell>
          <cell r="G189">
            <v>-87210</v>
          </cell>
          <cell r="H189">
            <v>-1292366.1744535959</v>
          </cell>
          <cell r="I189">
            <v>-53480.550732797485</v>
          </cell>
          <cell r="J189">
            <v>3908377.6700626169</v>
          </cell>
          <cell r="K189">
            <v>0</v>
          </cell>
          <cell r="L189">
            <v>-205352.65103008682</v>
          </cell>
          <cell r="M189">
            <v>36852.004733368143</v>
          </cell>
          <cell r="N189">
            <v>1389.2233032683846</v>
          </cell>
          <cell r="O189">
            <v>-626.94128840897213</v>
          </cell>
          <cell r="P189">
            <v>0</v>
          </cell>
          <cell r="Q189">
            <v>0</v>
          </cell>
          <cell r="R189">
            <v>0</v>
          </cell>
          <cell r="S189">
            <v>10550452.912344351</v>
          </cell>
          <cell r="T189">
            <v>50329.89000000013</v>
          </cell>
          <cell r="U189">
            <v>19541888.350313082</v>
          </cell>
          <cell r="V189">
            <v>147408.01893347257</v>
          </cell>
          <cell r="W189">
            <v>0</v>
          </cell>
          <cell r="X189">
            <v>19739626.259246554</v>
          </cell>
          <cell r="Y189">
            <v>486381</v>
          </cell>
          <cell r="Z189">
            <v>0</v>
          </cell>
          <cell r="AA189">
            <v>0</v>
          </cell>
          <cell r="AB189">
            <v>267402.75366398745</v>
          </cell>
          <cell r="AC189">
            <v>753783.75366398739</v>
          </cell>
          <cell r="AD189" t="str">
            <v>N/A</v>
          </cell>
          <cell r="AE189">
            <v>3804539</v>
          </cell>
          <cell r="AF189">
            <v>3804539</v>
          </cell>
          <cell r="AG189">
            <v>3804539</v>
          </cell>
          <cell r="AH189">
            <v>3804539</v>
          </cell>
          <cell r="AI189">
            <v>3767687</v>
          </cell>
          <cell r="AJ189">
            <v>0</v>
          </cell>
          <cell r="AK189">
            <v>18985843</v>
          </cell>
          <cell r="AL189">
            <v>89332731</v>
          </cell>
          <cell r="AM189">
            <v>10550452.912344351</v>
          </cell>
          <cell r="AN189">
            <v>-2417648.89</v>
          </cell>
          <cell r="AO189">
            <v>19421893.61558257</v>
          </cell>
          <cell r="AP189">
            <v>0</v>
          </cell>
          <cell r="AQ189">
            <v>-436051.10999999987</v>
          </cell>
          <cell r="AR189">
            <v>0</v>
          </cell>
          <cell r="AS189">
            <v>0</v>
          </cell>
          <cell r="AT189">
            <v>116451377.52792692</v>
          </cell>
          <cell r="AU189">
            <v>2.6944381381537237E-3</v>
          </cell>
          <cell r="AV189">
            <v>0</v>
          </cell>
          <cell r="AW189">
            <v>0</v>
          </cell>
          <cell r="AY189">
            <v>0</v>
          </cell>
          <cell r="AZ189">
            <v>0</v>
          </cell>
          <cell r="BA189">
            <v>0</v>
          </cell>
          <cell r="BB189">
            <v>0</v>
          </cell>
          <cell r="BC189">
            <v>0</v>
          </cell>
          <cell r="BD189">
            <v>0</v>
          </cell>
          <cell r="BE189">
            <v>0</v>
          </cell>
          <cell r="BF189">
            <v>0</v>
          </cell>
          <cell r="BG189">
            <v>0</v>
          </cell>
          <cell r="BH189">
            <v>0</v>
          </cell>
          <cell r="BJ189">
            <v>0</v>
          </cell>
          <cell r="BL189">
            <v>0</v>
          </cell>
          <cell r="BM189">
            <v>0</v>
          </cell>
          <cell r="BN189">
            <v>0</v>
          </cell>
          <cell r="BO189">
            <v>0</v>
          </cell>
          <cell r="BQ189">
            <v>0</v>
          </cell>
          <cell r="BR189">
            <v>0</v>
          </cell>
          <cell r="BS189">
            <v>0</v>
          </cell>
          <cell r="BT189">
            <v>0</v>
          </cell>
          <cell r="CB189">
            <v>0</v>
          </cell>
          <cell r="CC189">
            <v>0</v>
          </cell>
          <cell r="CD189">
            <v>0</v>
          </cell>
          <cell r="CE189">
            <v>0</v>
          </cell>
          <cell r="CF189">
            <v>0</v>
          </cell>
          <cell r="CI189">
            <v>0</v>
          </cell>
          <cell r="CJ189">
            <v>0</v>
          </cell>
          <cell r="CK189">
            <v>0</v>
          </cell>
          <cell r="CV189">
            <v>2.6768339883394055E-3</v>
          </cell>
          <cell r="DG189">
            <v>116451377</v>
          </cell>
          <cell r="DR189">
            <v>41850396.309999958</v>
          </cell>
          <cell r="EC189">
            <v>2.7825633032816581</v>
          </cell>
          <cell r="EN189">
            <v>2.4095909012463064E-2</v>
          </cell>
        </row>
        <row r="190">
          <cell r="B190">
            <v>35401</v>
          </cell>
          <cell r="C190" t="str">
            <v>Childrens Village Academy</v>
          </cell>
          <cell r="D190">
            <v>2.4651261078602637E-5</v>
          </cell>
          <cell r="E190">
            <v>42652.429575877002</v>
          </cell>
          <cell r="F190">
            <v>33257.077502330641</v>
          </cell>
          <cell r="G190">
            <v>-3724</v>
          </cell>
          <cell r="H190">
            <v>-11901.543433171271</v>
          </cell>
          <cell r="I190">
            <v>-492.50832307292279</v>
          </cell>
          <cell r="J190">
            <v>35992.683430571466</v>
          </cell>
          <cell r="K190">
            <v>0</v>
          </cell>
          <cell r="L190">
            <v>-1891.1153384099941</v>
          </cell>
          <cell r="M190">
            <v>339.37419873980349</v>
          </cell>
          <cell r="N190">
            <v>12.793511474573197</v>
          </cell>
          <cell r="O190">
            <v>-5.7735718572195234</v>
          </cell>
          <cell r="P190">
            <v>0</v>
          </cell>
          <cell r="Q190">
            <v>0</v>
          </cell>
          <cell r="R190">
            <v>0</v>
          </cell>
          <cell r="S190">
            <v>94239.417552482104</v>
          </cell>
          <cell r="T190">
            <v>825.77999999999884</v>
          </cell>
          <cell r="U190">
            <v>179963.41715285732</v>
          </cell>
          <cell r="V190">
            <v>1357.496794959214</v>
          </cell>
          <cell r="W190">
            <v>0</v>
          </cell>
          <cell r="X190">
            <v>182146.69394781653</v>
          </cell>
          <cell r="Y190">
            <v>19443</v>
          </cell>
          <cell r="Z190">
            <v>0</v>
          </cell>
          <cell r="AA190">
            <v>0</v>
          </cell>
          <cell r="AB190">
            <v>2462.5416153646138</v>
          </cell>
          <cell r="AC190">
            <v>21905.541615364615</v>
          </cell>
          <cell r="AD190" t="str">
            <v>N/A</v>
          </cell>
          <cell r="AE190">
            <v>32116</v>
          </cell>
          <cell r="AF190">
            <v>32116</v>
          </cell>
          <cell r="AG190">
            <v>32116</v>
          </cell>
          <cell r="AH190">
            <v>32116</v>
          </cell>
          <cell r="AI190">
            <v>31776</v>
          </cell>
          <cell r="AJ190">
            <v>0</v>
          </cell>
          <cell r="AK190">
            <v>160240</v>
          </cell>
          <cell r="AL190">
            <v>840632</v>
          </cell>
          <cell r="AM190">
            <v>94239.417552482104</v>
          </cell>
          <cell r="AN190">
            <v>-22698.78</v>
          </cell>
          <cell r="AO190">
            <v>178858.37233245192</v>
          </cell>
          <cell r="AP190">
            <v>0</v>
          </cell>
          <cell r="AQ190">
            <v>-18617.22</v>
          </cell>
          <cell r="AR190">
            <v>0</v>
          </cell>
          <cell r="AS190">
            <v>0</v>
          </cell>
          <cell r="AT190">
            <v>1072413.789884934</v>
          </cell>
          <cell r="AU190">
            <v>2.5354994484920251E-5</v>
          </cell>
          <cell r="AV190">
            <v>0</v>
          </cell>
          <cell r="AW190">
            <v>0</v>
          </cell>
          <cell r="AY190">
            <v>0</v>
          </cell>
          <cell r="AZ190">
            <v>0</v>
          </cell>
          <cell r="BA190">
            <v>0</v>
          </cell>
          <cell r="BB190">
            <v>0</v>
          </cell>
          <cell r="BC190">
            <v>0</v>
          </cell>
          <cell r="BD190">
            <v>0</v>
          </cell>
          <cell r="BE190">
            <v>0</v>
          </cell>
          <cell r="BF190">
            <v>0</v>
          </cell>
          <cell r="BG190">
            <v>0</v>
          </cell>
          <cell r="BH190">
            <v>0</v>
          </cell>
          <cell r="BJ190">
            <v>0</v>
          </cell>
          <cell r="BL190">
            <v>0</v>
          </cell>
          <cell r="BM190">
            <v>0</v>
          </cell>
          <cell r="BN190">
            <v>0</v>
          </cell>
          <cell r="BO190">
            <v>0</v>
          </cell>
          <cell r="BQ190">
            <v>0</v>
          </cell>
          <cell r="BR190">
            <v>0</v>
          </cell>
          <cell r="BS190">
            <v>0</v>
          </cell>
          <cell r="BT190">
            <v>0</v>
          </cell>
          <cell r="CB190">
            <v>0</v>
          </cell>
          <cell r="CC190">
            <v>0</v>
          </cell>
          <cell r="CD190">
            <v>0</v>
          </cell>
          <cell r="CE190">
            <v>0</v>
          </cell>
          <cell r="CF190">
            <v>0</v>
          </cell>
          <cell r="CI190">
            <v>0</v>
          </cell>
          <cell r="CJ190">
            <v>0</v>
          </cell>
          <cell r="CK190">
            <v>0</v>
          </cell>
          <cell r="CV190">
            <v>2.4651261078602637E-5</v>
          </cell>
          <cell r="DG190">
            <v>1072414</v>
          </cell>
          <cell r="DR190">
            <v>344520.31</v>
          </cell>
          <cell r="EC190">
            <v>3.1127743963773864</v>
          </cell>
          <cell r="EN190">
            <v>2.4095909012463064E-2</v>
          </cell>
        </row>
        <row r="191">
          <cell r="B191">
            <v>35405</v>
          </cell>
          <cell r="C191" t="str">
            <v>Lenoir County Community College</v>
          </cell>
          <cell r="D191">
            <v>9.2830572145810521E-4</v>
          </cell>
          <cell r="E191">
            <v>1606185.3502392888</v>
          </cell>
          <cell r="F191">
            <v>1252379.552751838</v>
          </cell>
          <cell r="G191">
            <v>239268</v>
          </cell>
          <cell r="H191">
            <v>-448182.78577987076</v>
          </cell>
          <cell r="I191">
            <v>-18546.649305952975</v>
          </cell>
          <cell r="J191">
            <v>1355395.7281411346</v>
          </cell>
          <cell r="K191">
            <v>0</v>
          </cell>
          <cell r="L191">
            <v>-71214.741630682183</v>
          </cell>
          <cell r="M191">
            <v>12779.995692750903</v>
          </cell>
          <cell r="N191">
            <v>481.77210332232744</v>
          </cell>
          <cell r="O191">
            <v>-217.41848302270282</v>
          </cell>
          <cell r="P191">
            <v>0</v>
          </cell>
          <cell r="Q191">
            <v>0</v>
          </cell>
          <cell r="R191">
            <v>0</v>
          </cell>
          <cell r="S191">
            <v>3928328.8037288059</v>
          </cell>
          <cell r="T191">
            <v>1197255</v>
          </cell>
          <cell r="U191">
            <v>6776978.640705673</v>
          </cell>
          <cell r="V191">
            <v>51119.982771003612</v>
          </cell>
          <cell r="W191">
            <v>0</v>
          </cell>
          <cell r="X191">
            <v>8025353.6234766766</v>
          </cell>
          <cell r="Y191">
            <v>915.47999999998137</v>
          </cell>
          <cell r="Z191">
            <v>0</v>
          </cell>
          <cell r="AA191">
            <v>0</v>
          </cell>
          <cell r="AB191">
            <v>92733.246529764874</v>
          </cell>
          <cell r="AC191">
            <v>93648.726529764856</v>
          </cell>
          <cell r="AD191" t="str">
            <v>N/A</v>
          </cell>
          <cell r="AE191">
            <v>1588897</v>
          </cell>
          <cell r="AF191">
            <v>1588897</v>
          </cell>
          <cell r="AG191">
            <v>1588897</v>
          </cell>
          <cell r="AH191">
            <v>1588897</v>
          </cell>
          <cell r="AI191">
            <v>1576117</v>
          </cell>
          <cell r="AJ191">
            <v>0</v>
          </cell>
          <cell r="AK191">
            <v>7931705</v>
          </cell>
          <cell r="AL191">
            <v>29340800</v>
          </cell>
          <cell r="AM191">
            <v>3928328.8037288059</v>
          </cell>
          <cell r="AN191">
            <v>-816379.52</v>
          </cell>
          <cell r="AO191">
            <v>6735365.3769469121</v>
          </cell>
          <cell r="AP191">
            <v>0</v>
          </cell>
          <cell r="AQ191">
            <v>1196339.52</v>
          </cell>
          <cell r="AR191">
            <v>0</v>
          </cell>
          <cell r="AS191">
            <v>0</v>
          </cell>
          <cell r="AT191">
            <v>40384454.180675723</v>
          </cell>
          <cell r="AU191">
            <v>8.8497206143644657E-4</v>
          </cell>
          <cell r="AV191">
            <v>0</v>
          </cell>
          <cell r="AW191">
            <v>0</v>
          </cell>
          <cell r="AY191">
            <v>0</v>
          </cell>
          <cell r="AZ191">
            <v>0</v>
          </cell>
          <cell r="BA191">
            <v>0</v>
          </cell>
          <cell r="BB191">
            <v>0</v>
          </cell>
          <cell r="BC191">
            <v>0</v>
          </cell>
          <cell r="BD191">
            <v>0</v>
          </cell>
          <cell r="BE191">
            <v>0</v>
          </cell>
          <cell r="BF191">
            <v>0</v>
          </cell>
          <cell r="BG191">
            <v>0</v>
          </cell>
          <cell r="BH191">
            <v>0</v>
          </cell>
          <cell r="BJ191">
            <v>0</v>
          </cell>
          <cell r="BL191">
            <v>0</v>
          </cell>
          <cell r="BM191">
            <v>0</v>
          </cell>
          <cell r="BN191">
            <v>0</v>
          </cell>
          <cell r="BO191">
            <v>0</v>
          </cell>
          <cell r="BQ191">
            <v>0</v>
          </cell>
          <cell r="BR191">
            <v>0</v>
          </cell>
          <cell r="BS191">
            <v>0</v>
          </cell>
          <cell r="BT191">
            <v>0</v>
          </cell>
          <cell r="CB191">
            <v>0</v>
          </cell>
          <cell r="CC191">
            <v>0</v>
          </cell>
          <cell r="CD191">
            <v>0</v>
          </cell>
          <cell r="CE191">
            <v>0</v>
          </cell>
          <cell r="CF191">
            <v>0</v>
          </cell>
          <cell r="CI191">
            <v>0</v>
          </cell>
          <cell r="CJ191">
            <v>0</v>
          </cell>
          <cell r="CK191">
            <v>0</v>
          </cell>
          <cell r="CV191">
            <v>9.2830572145810521E-4</v>
          </cell>
          <cell r="DG191">
            <v>40384454</v>
          </cell>
          <cell r="DR191">
            <v>14071193.000000006</v>
          </cell>
          <cell r="EC191">
            <v>2.8700092451293919</v>
          </cell>
          <cell r="EN191">
            <v>2.4095909012463064E-2</v>
          </cell>
        </row>
        <row r="192">
          <cell r="B192">
            <v>35500</v>
          </cell>
          <cell r="C192" t="str">
            <v>Lincoln County Schools</v>
          </cell>
          <cell r="D192">
            <v>3.816186104927143E-3</v>
          </cell>
          <cell r="E192">
            <v>6602891.7778218575</v>
          </cell>
          <cell r="F192">
            <v>5148426.1454292098</v>
          </cell>
          <cell r="G192">
            <v>21964</v>
          </cell>
          <cell r="H192">
            <v>-1842441.4285352109</v>
          </cell>
          <cell r="I192">
            <v>-76243.702627581617</v>
          </cell>
          <cell r="J192">
            <v>5571916.907164338</v>
          </cell>
          <cell r="K192">
            <v>0</v>
          </cell>
          <cell r="L192">
            <v>-292757.76416643674</v>
          </cell>
          <cell r="M192">
            <v>52537.478608986232</v>
          </cell>
          <cell r="N192">
            <v>1980.5242647350888</v>
          </cell>
          <cell r="O192">
            <v>-893.78894763498613</v>
          </cell>
          <cell r="P192">
            <v>0</v>
          </cell>
          <cell r="Q192">
            <v>0</v>
          </cell>
          <cell r="R192">
            <v>0</v>
          </cell>
          <cell r="S192">
            <v>15187380.149012258</v>
          </cell>
          <cell r="T192">
            <v>262040</v>
          </cell>
          <cell r="U192">
            <v>27859584.535821691</v>
          </cell>
          <cell r="V192">
            <v>210149.91443594493</v>
          </cell>
          <cell r="W192">
            <v>0</v>
          </cell>
          <cell r="X192">
            <v>28331774.450257637</v>
          </cell>
          <cell r="Y192">
            <v>152220.91999999946</v>
          </cell>
          <cell r="Z192">
            <v>0</v>
          </cell>
          <cell r="AA192">
            <v>0</v>
          </cell>
          <cell r="AB192">
            <v>381218.51313790807</v>
          </cell>
          <cell r="AC192">
            <v>533439.43313790753</v>
          </cell>
          <cell r="AD192" t="str">
            <v>N/A</v>
          </cell>
          <cell r="AE192">
            <v>5570175</v>
          </cell>
          <cell r="AF192">
            <v>5570175</v>
          </cell>
          <cell r="AG192">
            <v>5570175</v>
          </cell>
          <cell r="AH192">
            <v>5570175</v>
          </cell>
          <cell r="AI192">
            <v>5517637</v>
          </cell>
          <cell r="AJ192">
            <v>0</v>
          </cell>
          <cell r="AK192">
            <v>27798337</v>
          </cell>
          <cell r="AL192">
            <v>126209268</v>
          </cell>
          <cell r="AM192">
            <v>15187380.149012258</v>
          </cell>
          <cell r="AN192">
            <v>-3177916.0800000005</v>
          </cell>
          <cell r="AO192">
            <v>27688515.93711973</v>
          </cell>
          <cell r="AP192">
            <v>0</v>
          </cell>
          <cell r="AQ192">
            <v>109819.08000000054</v>
          </cell>
          <cell r="AR192">
            <v>0</v>
          </cell>
          <cell r="AS192">
            <v>0</v>
          </cell>
          <cell r="AT192">
            <v>166017067.08613199</v>
          </cell>
          <cell r="AU192">
            <v>3.8067017956261722E-3</v>
          </cell>
          <cell r="AV192">
            <v>0</v>
          </cell>
          <cell r="AW192">
            <v>0</v>
          </cell>
          <cell r="AY192">
            <v>0</v>
          </cell>
          <cell r="AZ192">
            <v>0</v>
          </cell>
          <cell r="BA192">
            <v>0</v>
          </cell>
          <cell r="BB192">
            <v>0</v>
          </cell>
          <cell r="BC192">
            <v>0</v>
          </cell>
          <cell r="BD192">
            <v>0</v>
          </cell>
          <cell r="BE192">
            <v>0</v>
          </cell>
          <cell r="BF192">
            <v>0</v>
          </cell>
          <cell r="BG192">
            <v>0</v>
          </cell>
          <cell r="BH192">
            <v>0</v>
          </cell>
          <cell r="BJ192">
            <v>0</v>
          </cell>
          <cell r="BL192">
            <v>0</v>
          </cell>
          <cell r="BM192">
            <v>0</v>
          </cell>
          <cell r="BN192">
            <v>0</v>
          </cell>
          <cell r="BO192">
            <v>0</v>
          </cell>
          <cell r="BQ192">
            <v>0</v>
          </cell>
          <cell r="BR192">
            <v>0</v>
          </cell>
          <cell r="BS192">
            <v>0</v>
          </cell>
          <cell r="BT192">
            <v>0</v>
          </cell>
          <cell r="CB192">
            <v>0</v>
          </cell>
          <cell r="CC192">
            <v>0</v>
          </cell>
          <cell r="CD192">
            <v>0</v>
          </cell>
          <cell r="CE192">
            <v>0</v>
          </cell>
          <cell r="CF192">
            <v>0</v>
          </cell>
          <cell r="CI192">
            <v>0</v>
          </cell>
          <cell r="CJ192">
            <v>0</v>
          </cell>
          <cell r="CK192">
            <v>0</v>
          </cell>
          <cell r="CV192">
            <v>3.816186104927143E-3</v>
          </cell>
          <cell r="DG192">
            <v>166017067</v>
          </cell>
          <cell r="DR192">
            <v>55798882.090000018</v>
          </cell>
          <cell r="EC192">
            <v>2.9752758618394024</v>
          </cell>
          <cell r="EN192">
            <v>2.4095909012463064E-2</v>
          </cell>
        </row>
        <row r="193">
          <cell r="B193">
            <v>35600</v>
          </cell>
          <cell r="C193" t="str">
            <v>Macon County Schools</v>
          </cell>
          <cell r="D193">
            <v>1.4624347078516144E-3</v>
          </cell>
          <cell r="E193">
            <v>2530353.039021688</v>
          </cell>
          <cell r="F193">
            <v>1972974.293933216</v>
          </cell>
          <cell r="G193">
            <v>-123243</v>
          </cell>
          <cell r="H193">
            <v>-706058.40967628697</v>
          </cell>
          <cell r="I193">
            <v>-29218.02918199699</v>
          </cell>
          <cell r="J193">
            <v>2135263.9651880707</v>
          </cell>
          <cell r="K193">
            <v>0</v>
          </cell>
          <cell r="L193">
            <v>-112190.3134538583</v>
          </cell>
          <cell r="M193">
            <v>20133.355677175517</v>
          </cell>
          <cell r="N193">
            <v>758.97436468083083</v>
          </cell>
          <cell r="O193">
            <v>-342.51683292592662</v>
          </cell>
          <cell r="P193">
            <v>0</v>
          </cell>
          <cell r="Q193">
            <v>0</v>
          </cell>
          <cell r="R193">
            <v>0</v>
          </cell>
          <cell r="S193">
            <v>5688431.359039763</v>
          </cell>
          <cell r="T193">
            <v>14387.350000000326</v>
          </cell>
          <cell r="U193">
            <v>10676319.825940352</v>
          </cell>
          <cell r="V193">
            <v>80533.42270870207</v>
          </cell>
          <cell r="W193">
            <v>0</v>
          </cell>
          <cell r="X193">
            <v>10771240.598649053</v>
          </cell>
          <cell r="Y193">
            <v>630600</v>
          </cell>
          <cell r="Z193">
            <v>0</v>
          </cell>
          <cell r="AA193">
            <v>0</v>
          </cell>
          <cell r="AB193">
            <v>146090.14590998495</v>
          </cell>
          <cell r="AC193">
            <v>776690.14590998495</v>
          </cell>
          <cell r="AD193" t="str">
            <v>N/A</v>
          </cell>
          <cell r="AE193">
            <v>2002936</v>
          </cell>
          <cell r="AF193">
            <v>2002937</v>
          </cell>
          <cell r="AG193">
            <v>2002937</v>
          </cell>
          <cell r="AH193">
            <v>2002937</v>
          </cell>
          <cell r="AI193">
            <v>1982804</v>
          </cell>
          <cell r="AJ193">
            <v>0</v>
          </cell>
          <cell r="AK193">
            <v>9994551</v>
          </cell>
          <cell r="AL193">
            <v>49243001</v>
          </cell>
          <cell r="AM193">
            <v>5688431.359039763</v>
          </cell>
          <cell r="AN193">
            <v>-1305102.3500000003</v>
          </cell>
          <cell r="AO193">
            <v>10610763.102739071</v>
          </cell>
          <cell r="AP193">
            <v>0</v>
          </cell>
          <cell r="AQ193">
            <v>-616212.64999999967</v>
          </cell>
          <cell r="AR193">
            <v>0</v>
          </cell>
          <cell r="AS193">
            <v>0</v>
          </cell>
          <cell r="AT193">
            <v>63620880.461778834</v>
          </cell>
          <cell r="AU193">
            <v>1.4852587410871857E-3</v>
          </cell>
          <cell r="AV193">
            <v>0</v>
          </cell>
          <cell r="AW193">
            <v>0</v>
          </cell>
          <cell r="AY193">
            <v>0</v>
          </cell>
          <cell r="AZ193">
            <v>0</v>
          </cell>
          <cell r="BA193">
            <v>0</v>
          </cell>
          <cell r="BB193">
            <v>0</v>
          </cell>
          <cell r="BC193">
            <v>0</v>
          </cell>
          <cell r="BD193">
            <v>0</v>
          </cell>
          <cell r="BE193">
            <v>0</v>
          </cell>
          <cell r="BF193">
            <v>0</v>
          </cell>
          <cell r="BG193">
            <v>0</v>
          </cell>
          <cell r="BH193">
            <v>0</v>
          </cell>
          <cell r="BJ193">
            <v>0</v>
          </cell>
          <cell r="BL193">
            <v>0</v>
          </cell>
          <cell r="BM193">
            <v>0</v>
          </cell>
          <cell r="BN193">
            <v>0</v>
          </cell>
          <cell r="BO193">
            <v>0</v>
          </cell>
          <cell r="BQ193">
            <v>0</v>
          </cell>
          <cell r="BR193">
            <v>0</v>
          </cell>
          <cell r="BS193">
            <v>0</v>
          </cell>
          <cell r="BT193">
            <v>0</v>
          </cell>
          <cell r="CB193">
            <v>0</v>
          </cell>
          <cell r="CC193">
            <v>0</v>
          </cell>
          <cell r="CD193">
            <v>0</v>
          </cell>
          <cell r="CE193">
            <v>0</v>
          </cell>
          <cell r="CF193">
            <v>0</v>
          </cell>
          <cell r="CI193">
            <v>0</v>
          </cell>
          <cell r="CJ193">
            <v>0</v>
          </cell>
          <cell r="CK193">
            <v>0</v>
          </cell>
          <cell r="CV193">
            <v>1.4624347078516144E-3</v>
          </cell>
          <cell r="DG193">
            <v>63620881</v>
          </cell>
          <cell r="DR193">
            <v>22403744.750000019</v>
          </cell>
          <cell r="EC193">
            <v>2.8397431639190565</v>
          </cell>
          <cell r="EN193">
            <v>2.4095909012463064E-2</v>
          </cell>
        </row>
        <row r="194">
          <cell r="B194">
            <v>35700</v>
          </cell>
          <cell r="C194" t="str">
            <v>Madison County Schools</v>
          </cell>
          <cell r="D194">
            <v>8.2385240165957683E-4</v>
          </cell>
          <cell r="E194">
            <v>1425456.7517117104</v>
          </cell>
          <cell r="F194">
            <v>1111461.3197722416</v>
          </cell>
          <cell r="G194">
            <v>-334675</v>
          </cell>
          <cell r="H194">
            <v>-397753.08490748104</v>
          </cell>
          <cell r="I194">
            <v>-16459.773133194958</v>
          </cell>
          <cell r="J194">
            <v>1202886.0751544978</v>
          </cell>
          <cell r="K194">
            <v>0</v>
          </cell>
          <cell r="L194">
            <v>-63201.631283548624</v>
          </cell>
          <cell r="M194">
            <v>11341.985621002174</v>
          </cell>
          <cell r="N194">
            <v>427.5629194132872</v>
          </cell>
          <cell r="O194">
            <v>-192.95447099268949</v>
          </cell>
          <cell r="P194">
            <v>0</v>
          </cell>
          <cell r="Q194">
            <v>0</v>
          </cell>
          <cell r="R194">
            <v>0</v>
          </cell>
          <cell r="S194">
            <v>2939291.2513836478</v>
          </cell>
          <cell r="T194">
            <v>12655.170000000042</v>
          </cell>
          <cell r="U194">
            <v>6014430.3757724883</v>
          </cell>
          <cell r="V194">
            <v>45367.942484008694</v>
          </cell>
          <cell r="W194">
            <v>0</v>
          </cell>
          <cell r="X194">
            <v>6072453.4882564973</v>
          </cell>
          <cell r="Y194">
            <v>1686031</v>
          </cell>
          <cell r="Z194">
            <v>0</v>
          </cell>
          <cell r="AA194">
            <v>0</v>
          </cell>
          <cell r="AB194">
            <v>82298.865665974779</v>
          </cell>
          <cell r="AC194">
            <v>1768329.8656659748</v>
          </cell>
          <cell r="AD194" t="str">
            <v>N/A</v>
          </cell>
          <cell r="AE194">
            <v>863093</v>
          </cell>
          <cell r="AF194">
            <v>863093</v>
          </cell>
          <cell r="AG194">
            <v>863093</v>
          </cell>
          <cell r="AH194">
            <v>863093</v>
          </cell>
          <cell r="AI194">
            <v>851751</v>
          </cell>
          <cell r="AJ194">
            <v>0</v>
          </cell>
          <cell r="AK194">
            <v>4304123</v>
          </cell>
          <cell r="AL194">
            <v>29337646</v>
          </cell>
          <cell r="AM194">
            <v>2939291.2513836478</v>
          </cell>
          <cell r="AN194">
            <v>-740681.17</v>
          </cell>
          <cell r="AO194">
            <v>5977499.4525905233</v>
          </cell>
          <cell r="AP194">
            <v>0</v>
          </cell>
          <cell r="AQ194">
            <v>-1673375.83</v>
          </cell>
          <cell r="AR194">
            <v>0</v>
          </cell>
          <cell r="AS194">
            <v>0</v>
          </cell>
          <cell r="AT194">
            <v>35840379.703974172</v>
          </cell>
          <cell r="AU194">
            <v>8.8487693575365961E-4</v>
          </cell>
          <cell r="AV194">
            <v>0</v>
          </cell>
          <cell r="AW194">
            <v>0</v>
          </cell>
          <cell r="AY194">
            <v>0</v>
          </cell>
          <cell r="AZ194">
            <v>0</v>
          </cell>
          <cell r="BA194">
            <v>0</v>
          </cell>
          <cell r="BB194">
            <v>0</v>
          </cell>
          <cell r="BC194">
            <v>0</v>
          </cell>
          <cell r="BD194">
            <v>0</v>
          </cell>
          <cell r="BE194">
            <v>0</v>
          </cell>
          <cell r="BF194">
            <v>0</v>
          </cell>
          <cell r="BG194">
            <v>0</v>
          </cell>
          <cell r="BH194">
            <v>0</v>
          </cell>
          <cell r="BJ194">
            <v>0</v>
          </cell>
          <cell r="BL194">
            <v>0</v>
          </cell>
          <cell r="BM194">
            <v>0</v>
          </cell>
          <cell r="BN194">
            <v>0</v>
          </cell>
          <cell r="BO194">
            <v>0</v>
          </cell>
          <cell r="BQ194">
            <v>0</v>
          </cell>
          <cell r="BR194">
            <v>0</v>
          </cell>
          <cell r="BS194">
            <v>0</v>
          </cell>
          <cell r="BT194">
            <v>0</v>
          </cell>
          <cell r="CB194">
            <v>0</v>
          </cell>
          <cell r="CC194">
            <v>0</v>
          </cell>
          <cell r="CD194">
            <v>0</v>
          </cell>
          <cell r="CE194">
            <v>0</v>
          </cell>
          <cell r="CF194">
            <v>0</v>
          </cell>
          <cell r="CI194">
            <v>0</v>
          </cell>
          <cell r="CJ194">
            <v>0</v>
          </cell>
          <cell r="CK194">
            <v>0</v>
          </cell>
          <cell r="CV194">
            <v>8.2385240165957683E-4</v>
          </cell>
          <cell r="DG194">
            <v>35840380</v>
          </cell>
          <cell r="DR194">
            <v>12609939.180000005</v>
          </cell>
          <cell r="EC194">
            <v>2.8422325824413677</v>
          </cell>
          <cell r="EN194">
            <v>2.4095909012463064E-2</v>
          </cell>
        </row>
        <row r="195">
          <cell r="B195">
            <v>35800</v>
          </cell>
          <cell r="C195" t="str">
            <v>Martin County Schools</v>
          </cell>
          <cell r="D195">
            <v>1.1867186442876363E-3</v>
          </cell>
          <cell r="E195">
            <v>2053299.9606171807</v>
          </cell>
          <cell r="F195">
            <v>1601005.0682880459</v>
          </cell>
          <cell r="G195">
            <v>-339263</v>
          </cell>
          <cell r="H195">
            <v>-572943.64953210903</v>
          </cell>
          <cell r="I195">
            <v>-23709.489246568268</v>
          </cell>
          <cell r="J195">
            <v>1732697.9073730635</v>
          </cell>
          <cell r="K195">
            <v>0</v>
          </cell>
          <cell r="L195">
            <v>-91038.824481780917</v>
          </cell>
          <cell r="M195">
            <v>16337.569414827356</v>
          </cell>
          <cell r="N195">
            <v>615.88324201239743</v>
          </cell>
          <cell r="O195">
            <v>-277.94137367860731</v>
          </cell>
          <cell r="P195">
            <v>0</v>
          </cell>
          <cell r="Q195">
            <v>0</v>
          </cell>
          <cell r="R195">
            <v>0</v>
          </cell>
          <cell r="S195">
            <v>4376723.4843009925</v>
          </cell>
          <cell r="T195">
            <v>73051.520000000019</v>
          </cell>
          <cell r="U195">
            <v>8663489.5368653163</v>
          </cell>
          <cell r="V195">
            <v>65350.277659309424</v>
          </cell>
          <cell r="W195">
            <v>0</v>
          </cell>
          <cell r="X195">
            <v>8801891.3345246259</v>
          </cell>
          <cell r="Y195">
            <v>1769364</v>
          </cell>
          <cell r="Z195">
            <v>0</v>
          </cell>
          <cell r="AA195">
            <v>0</v>
          </cell>
          <cell r="AB195">
            <v>118547.44623284134</v>
          </cell>
          <cell r="AC195">
            <v>1887911.4462328414</v>
          </cell>
          <cell r="AD195" t="str">
            <v>N/A</v>
          </cell>
          <cell r="AE195">
            <v>1386063</v>
          </cell>
          <cell r="AF195">
            <v>1386063</v>
          </cell>
          <cell r="AG195">
            <v>1386063</v>
          </cell>
          <cell r="AH195">
            <v>1386063</v>
          </cell>
          <cell r="AI195">
            <v>1369725</v>
          </cell>
          <cell r="AJ195">
            <v>0</v>
          </cell>
          <cell r="AK195">
            <v>6913977</v>
          </cell>
          <cell r="AL195">
            <v>41468292</v>
          </cell>
          <cell r="AM195">
            <v>4376723.4843009925</v>
          </cell>
          <cell r="AN195">
            <v>-1132700.52</v>
          </cell>
          <cell r="AO195">
            <v>8610292.3682917859</v>
          </cell>
          <cell r="AP195">
            <v>0</v>
          </cell>
          <cell r="AQ195">
            <v>-1696312.48</v>
          </cell>
          <cell r="AR195">
            <v>0</v>
          </cell>
          <cell r="AS195">
            <v>0</v>
          </cell>
          <cell r="AT195">
            <v>51626294.852592781</v>
          </cell>
          <cell r="AU195">
            <v>1.2507593363649612E-3</v>
          </cell>
          <cell r="AV195">
            <v>0</v>
          </cell>
          <cell r="AW195">
            <v>0</v>
          </cell>
          <cell r="AY195">
            <v>0</v>
          </cell>
          <cell r="AZ195">
            <v>0</v>
          </cell>
          <cell r="BA195">
            <v>0</v>
          </cell>
          <cell r="BB195">
            <v>0</v>
          </cell>
          <cell r="BC195">
            <v>0</v>
          </cell>
          <cell r="BD195">
            <v>0</v>
          </cell>
          <cell r="BE195">
            <v>0</v>
          </cell>
          <cell r="BF195">
            <v>0</v>
          </cell>
          <cell r="BG195">
            <v>0</v>
          </cell>
          <cell r="BH195">
            <v>0</v>
          </cell>
          <cell r="BJ195">
            <v>0</v>
          </cell>
          <cell r="BL195">
            <v>0</v>
          </cell>
          <cell r="BM195">
            <v>0</v>
          </cell>
          <cell r="BN195">
            <v>0</v>
          </cell>
          <cell r="BO195">
            <v>0</v>
          </cell>
          <cell r="BQ195">
            <v>0</v>
          </cell>
          <cell r="BR195">
            <v>0</v>
          </cell>
          <cell r="BS195">
            <v>0</v>
          </cell>
          <cell r="BT195">
            <v>0</v>
          </cell>
          <cell r="CB195">
            <v>0</v>
          </cell>
          <cell r="CC195">
            <v>0</v>
          </cell>
          <cell r="CD195">
            <v>0</v>
          </cell>
          <cell r="CE195">
            <v>0</v>
          </cell>
          <cell r="CF195">
            <v>0</v>
          </cell>
          <cell r="CI195">
            <v>0</v>
          </cell>
          <cell r="CJ195">
            <v>0</v>
          </cell>
          <cell r="CK195">
            <v>0</v>
          </cell>
          <cell r="CV195">
            <v>1.1867186442876363E-3</v>
          </cell>
          <cell r="DG195">
            <v>51626295</v>
          </cell>
          <cell r="DR195">
            <v>19721483.920000002</v>
          </cell>
          <cell r="EC195">
            <v>2.6177692920787066</v>
          </cell>
          <cell r="EN195">
            <v>2.4095909012463064E-2</v>
          </cell>
        </row>
        <row r="196">
          <cell r="B196">
            <v>35805</v>
          </cell>
          <cell r="C196" t="str">
            <v>Martin Community College</v>
          </cell>
          <cell r="D196">
            <v>1.8563772340785819E-4</v>
          </cell>
          <cell r="E196">
            <v>321196.54645792395</v>
          </cell>
          <cell r="F196">
            <v>250444.31337795561</v>
          </cell>
          <cell r="G196">
            <v>24617</v>
          </cell>
          <cell r="H196">
            <v>-89625.24963444582</v>
          </cell>
          <cell r="I196">
            <v>-3708.8619346147434</v>
          </cell>
          <cell r="J196">
            <v>271044.94938762678</v>
          </cell>
          <cell r="K196">
            <v>0</v>
          </cell>
          <cell r="L196">
            <v>-14241.151598886587</v>
          </cell>
          <cell r="M196">
            <v>2555.6767029702946</v>
          </cell>
          <cell r="N196">
            <v>96.342265694210241</v>
          </cell>
          <cell r="O196">
            <v>-43.478211199354469</v>
          </cell>
          <cell r="P196">
            <v>0</v>
          </cell>
          <cell r="Q196">
            <v>0</v>
          </cell>
          <cell r="R196">
            <v>0</v>
          </cell>
          <cell r="S196">
            <v>762336.08681302425</v>
          </cell>
          <cell r="T196">
            <v>123083.18</v>
          </cell>
          <cell r="U196">
            <v>1355224.7469381338</v>
          </cell>
          <cell r="V196">
            <v>10222.706811881179</v>
          </cell>
          <cell r="W196">
            <v>0</v>
          </cell>
          <cell r="X196">
            <v>1488530.6337500149</v>
          </cell>
          <cell r="Y196">
            <v>0</v>
          </cell>
          <cell r="Z196">
            <v>0</v>
          </cell>
          <cell r="AA196">
            <v>0</v>
          </cell>
          <cell r="AB196">
            <v>18544.309673073716</v>
          </cell>
          <cell r="AC196">
            <v>18544.309673073716</v>
          </cell>
          <cell r="AD196" t="str">
            <v>N/A</v>
          </cell>
          <cell r="AE196">
            <v>294509</v>
          </cell>
          <cell r="AF196">
            <v>294509</v>
          </cell>
          <cell r="AG196">
            <v>294509</v>
          </cell>
          <cell r="AH196">
            <v>294509</v>
          </cell>
          <cell r="AI196">
            <v>291953</v>
          </cell>
          <cell r="AJ196">
            <v>0</v>
          </cell>
          <cell r="AK196">
            <v>1469989</v>
          </cell>
          <cell r="AL196">
            <v>6053909</v>
          </cell>
          <cell r="AM196">
            <v>762336.08681302425</v>
          </cell>
          <cell r="AN196">
            <v>-210359.18</v>
          </cell>
          <cell r="AO196">
            <v>1346903.1440769415</v>
          </cell>
          <cell r="AP196">
            <v>0</v>
          </cell>
          <cell r="AQ196">
            <v>123083.18</v>
          </cell>
          <cell r="AR196">
            <v>0</v>
          </cell>
          <cell r="AS196">
            <v>0</v>
          </cell>
          <cell r="AT196">
            <v>8075872.2308899658</v>
          </cell>
          <cell r="AU196">
            <v>1.8259693092330072E-4</v>
          </cell>
          <cell r="AV196">
            <v>0</v>
          </cell>
          <cell r="AW196">
            <v>0</v>
          </cell>
          <cell r="AY196">
            <v>0</v>
          </cell>
          <cell r="AZ196">
            <v>0</v>
          </cell>
          <cell r="BA196">
            <v>0</v>
          </cell>
          <cell r="BB196">
            <v>0</v>
          </cell>
          <cell r="BC196">
            <v>0</v>
          </cell>
          <cell r="BD196">
            <v>0</v>
          </cell>
          <cell r="BE196">
            <v>0</v>
          </cell>
          <cell r="BF196">
            <v>0</v>
          </cell>
          <cell r="BG196">
            <v>0</v>
          </cell>
          <cell r="BH196">
            <v>0</v>
          </cell>
          <cell r="BJ196">
            <v>0</v>
          </cell>
          <cell r="BL196">
            <v>0</v>
          </cell>
          <cell r="BM196">
            <v>0</v>
          </cell>
          <cell r="BN196">
            <v>0</v>
          </cell>
          <cell r="BO196">
            <v>0</v>
          </cell>
          <cell r="BQ196">
            <v>0</v>
          </cell>
          <cell r="BR196">
            <v>0</v>
          </cell>
          <cell r="BS196">
            <v>0</v>
          </cell>
          <cell r="BT196">
            <v>0</v>
          </cell>
          <cell r="CB196">
            <v>0</v>
          </cell>
          <cell r="CC196">
            <v>0</v>
          </cell>
          <cell r="CD196">
            <v>0</v>
          </cell>
          <cell r="CE196">
            <v>0</v>
          </cell>
          <cell r="CF196">
            <v>0</v>
          </cell>
          <cell r="CI196">
            <v>0</v>
          </cell>
          <cell r="CJ196">
            <v>0</v>
          </cell>
          <cell r="CK196">
            <v>0</v>
          </cell>
          <cell r="CV196">
            <v>1.8563772340785819E-4</v>
          </cell>
          <cell r="DG196">
            <v>8075872</v>
          </cell>
          <cell r="DR196">
            <v>3495280.6200000006</v>
          </cell>
          <cell r="EC196">
            <v>2.3105074750764931</v>
          </cell>
          <cell r="EN196">
            <v>2.4095909012463064E-2</v>
          </cell>
        </row>
        <row r="197">
          <cell r="B197">
            <v>35900</v>
          </cell>
          <cell r="C197" t="str">
            <v>Mcdowell County Schools</v>
          </cell>
          <cell r="D197">
            <v>2.225742813351026E-3</v>
          </cell>
          <cell r="E197">
            <v>3851054.0413233214</v>
          </cell>
          <cell r="F197">
            <v>3002755.1534927986</v>
          </cell>
          <cell r="G197">
            <v>-62690</v>
          </cell>
          <cell r="H197">
            <v>-1074580.9181810683</v>
          </cell>
          <cell r="I197">
            <v>-44468.185911455264</v>
          </cell>
          <cell r="J197">
            <v>3249750.8433087459</v>
          </cell>
          <cell r="K197">
            <v>0</v>
          </cell>
          <cell r="L197">
            <v>-170747.30417493652</v>
          </cell>
          <cell r="M197">
            <v>30641.827266903387</v>
          </cell>
          <cell r="N197">
            <v>1155.1160052729156</v>
          </cell>
          <cell r="O197">
            <v>-521.29122431494386</v>
          </cell>
          <cell r="P197">
            <v>0</v>
          </cell>
          <cell r="Q197">
            <v>0</v>
          </cell>
          <cell r="R197">
            <v>0</v>
          </cell>
          <cell r="S197">
            <v>8782349.2819052674</v>
          </cell>
          <cell r="T197">
            <v>0</v>
          </cell>
          <cell r="U197">
            <v>16248754.21654373</v>
          </cell>
          <cell r="V197">
            <v>122567.30906761355</v>
          </cell>
          <cell r="W197">
            <v>0</v>
          </cell>
          <cell r="X197">
            <v>16371321.525611345</v>
          </cell>
          <cell r="Y197">
            <v>313446.18000000017</v>
          </cell>
          <cell r="Z197">
            <v>0</v>
          </cell>
          <cell r="AA197">
            <v>0</v>
          </cell>
          <cell r="AB197">
            <v>222340.92955727631</v>
          </cell>
          <cell r="AC197">
            <v>535787.10955727648</v>
          </cell>
          <cell r="AD197" t="str">
            <v>N/A</v>
          </cell>
          <cell r="AE197">
            <v>3173235</v>
          </cell>
          <cell r="AF197">
            <v>3173234</v>
          </cell>
          <cell r="AG197">
            <v>3173234</v>
          </cell>
          <cell r="AH197">
            <v>3173234</v>
          </cell>
          <cell r="AI197">
            <v>3142593</v>
          </cell>
          <cell r="AJ197">
            <v>0</v>
          </cell>
          <cell r="AK197">
            <v>15835530</v>
          </cell>
          <cell r="AL197">
            <v>74108822</v>
          </cell>
          <cell r="AM197">
            <v>8782349.2819052674</v>
          </cell>
          <cell r="AN197">
            <v>-1899327.8199999998</v>
          </cell>
          <cell r="AO197">
            <v>16148980.596054068</v>
          </cell>
          <cell r="AP197">
            <v>0</v>
          </cell>
          <cell r="AQ197">
            <v>-313446.18000000017</v>
          </cell>
          <cell r="AR197">
            <v>0</v>
          </cell>
          <cell r="AS197">
            <v>0</v>
          </cell>
          <cell r="AT197">
            <v>96827377.877959326</v>
          </cell>
          <cell r="AU197">
            <v>2.2352572897208051E-3</v>
          </cell>
          <cell r="AV197">
            <v>0</v>
          </cell>
          <cell r="AW197">
            <v>0</v>
          </cell>
          <cell r="AY197">
            <v>0</v>
          </cell>
          <cell r="AZ197">
            <v>0</v>
          </cell>
          <cell r="BA197">
            <v>0</v>
          </cell>
          <cell r="BB197">
            <v>0</v>
          </cell>
          <cell r="BC197">
            <v>0</v>
          </cell>
          <cell r="BD197">
            <v>0</v>
          </cell>
          <cell r="BE197">
            <v>0</v>
          </cell>
          <cell r="BF197">
            <v>0</v>
          </cell>
          <cell r="BG197">
            <v>0</v>
          </cell>
          <cell r="BH197">
            <v>0</v>
          </cell>
          <cell r="BJ197">
            <v>0</v>
          </cell>
          <cell r="BL197">
            <v>0</v>
          </cell>
          <cell r="BM197">
            <v>0</v>
          </cell>
          <cell r="BN197">
            <v>0</v>
          </cell>
          <cell r="BO197">
            <v>0</v>
          </cell>
          <cell r="BQ197">
            <v>0</v>
          </cell>
          <cell r="BR197">
            <v>0</v>
          </cell>
          <cell r="BS197">
            <v>0</v>
          </cell>
          <cell r="BT197">
            <v>0</v>
          </cell>
          <cell r="CB197">
            <v>0</v>
          </cell>
          <cell r="CC197">
            <v>0</v>
          </cell>
          <cell r="CD197">
            <v>0</v>
          </cell>
          <cell r="CE197">
            <v>0</v>
          </cell>
          <cell r="CF197">
            <v>0</v>
          </cell>
          <cell r="CI197">
            <v>0</v>
          </cell>
          <cell r="CJ197">
            <v>0</v>
          </cell>
          <cell r="CK197">
            <v>0</v>
          </cell>
          <cell r="CV197">
            <v>2.225742813351026E-3</v>
          </cell>
          <cell r="DG197">
            <v>96827378</v>
          </cell>
          <cell r="DR197">
            <v>33198038.550000027</v>
          </cell>
          <cell r="EC197">
            <v>2.9166596048789732</v>
          </cell>
          <cell r="EN197">
            <v>2.4095909012463064E-2</v>
          </cell>
        </row>
        <row r="198">
          <cell r="B198">
            <v>35905</v>
          </cell>
          <cell r="C198" t="str">
            <v>Mcdowell Technical College</v>
          </cell>
          <cell r="D198">
            <v>2.9266541278908449E-4</v>
          </cell>
          <cell r="E198">
            <v>506379.40462675079</v>
          </cell>
          <cell r="F198">
            <v>394835.63475081656</v>
          </cell>
          <cell r="G198">
            <v>-132166</v>
          </cell>
          <cell r="H198">
            <v>-141297.84722128024</v>
          </cell>
          <cell r="I198">
            <v>-5847.1715185115136</v>
          </cell>
          <cell r="J198">
            <v>427313.37435464584</v>
          </cell>
          <cell r="K198">
            <v>0</v>
          </cell>
          <cell r="L198">
            <v>-22451.754065756031</v>
          </cell>
          <cell r="M198">
            <v>4029.1281507850367</v>
          </cell>
          <cell r="N198">
            <v>151.88749592927908</v>
          </cell>
          <cell r="O198">
            <v>-68.545166329331479</v>
          </cell>
          <cell r="P198">
            <v>0</v>
          </cell>
          <cell r="Q198">
            <v>0</v>
          </cell>
          <cell r="R198">
            <v>0</v>
          </cell>
          <cell r="S198">
            <v>1030878.1114070503</v>
          </cell>
          <cell r="T198">
            <v>57614.160000000033</v>
          </cell>
          <cell r="U198">
            <v>2136566.871773229</v>
          </cell>
          <cell r="V198">
            <v>16116.512603140147</v>
          </cell>
          <cell r="W198">
            <v>0</v>
          </cell>
          <cell r="X198">
            <v>2210297.5443763691</v>
          </cell>
          <cell r="Y198">
            <v>718445</v>
          </cell>
          <cell r="Z198">
            <v>0</v>
          </cell>
          <cell r="AA198">
            <v>0</v>
          </cell>
          <cell r="AB198">
            <v>29235.857592557564</v>
          </cell>
          <cell r="AC198">
            <v>747680.85759255756</v>
          </cell>
          <cell r="AD198" t="str">
            <v>N/A</v>
          </cell>
          <cell r="AE198">
            <v>293329</v>
          </cell>
          <cell r="AF198">
            <v>293329</v>
          </cell>
          <cell r="AG198">
            <v>293329</v>
          </cell>
          <cell r="AH198">
            <v>293329</v>
          </cell>
          <cell r="AI198">
            <v>289300</v>
          </cell>
          <cell r="AJ198">
            <v>0</v>
          </cell>
          <cell r="AK198">
            <v>1462616</v>
          </cell>
          <cell r="AL198">
            <v>10565307</v>
          </cell>
          <cell r="AM198">
            <v>1030878.1114070503</v>
          </cell>
          <cell r="AN198">
            <v>-326862.16000000003</v>
          </cell>
          <cell r="AO198">
            <v>2123447.5267838119</v>
          </cell>
          <cell r="AP198">
            <v>0</v>
          </cell>
          <cell r="AQ198">
            <v>-660830.84</v>
          </cell>
          <cell r="AR198">
            <v>0</v>
          </cell>
          <cell r="AS198">
            <v>0</v>
          </cell>
          <cell r="AT198">
            <v>12731939.638190862</v>
          </cell>
          <cell r="AU198">
            <v>3.1866893214690196E-4</v>
          </cell>
          <cell r="AV198">
            <v>0</v>
          </cell>
          <cell r="AW198">
            <v>0</v>
          </cell>
          <cell r="AY198">
            <v>0</v>
          </cell>
          <cell r="AZ198">
            <v>0</v>
          </cell>
          <cell r="BA198">
            <v>0</v>
          </cell>
          <cell r="BB198">
            <v>0</v>
          </cell>
          <cell r="BC198">
            <v>0</v>
          </cell>
          <cell r="BD198">
            <v>0</v>
          </cell>
          <cell r="BE198">
            <v>0</v>
          </cell>
          <cell r="BF198">
            <v>0</v>
          </cell>
          <cell r="BG198">
            <v>0</v>
          </cell>
          <cell r="BH198">
            <v>0</v>
          </cell>
          <cell r="BJ198">
            <v>0</v>
          </cell>
          <cell r="BL198">
            <v>0</v>
          </cell>
          <cell r="BM198">
            <v>0</v>
          </cell>
          <cell r="BN198">
            <v>0</v>
          </cell>
          <cell r="BO198">
            <v>0</v>
          </cell>
          <cell r="BQ198">
            <v>0</v>
          </cell>
          <cell r="BR198">
            <v>0</v>
          </cell>
          <cell r="BS198">
            <v>0</v>
          </cell>
          <cell r="BT198">
            <v>0</v>
          </cell>
          <cell r="CB198">
            <v>0</v>
          </cell>
          <cell r="CC198">
            <v>0</v>
          </cell>
          <cell r="CD198">
            <v>0</v>
          </cell>
          <cell r="CE198">
            <v>0</v>
          </cell>
          <cell r="CF198">
            <v>0</v>
          </cell>
          <cell r="CI198">
            <v>0</v>
          </cell>
          <cell r="CJ198">
            <v>0</v>
          </cell>
          <cell r="CK198">
            <v>0</v>
          </cell>
          <cell r="CV198">
            <v>2.9266541278908449E-4</v>
          </cell>
          <cell r="DG198">
            <v>12731940</v>
          </cell>
          <cell r="DR198">
            <v>5626005.3199999994</v>
          </cell>
          <cell r="EC198">
            <v>2.2630515393824764</v>
          </cell>
          <cell r="EN198">
            <v>2.4095909012463064E-2</v>
          </cell>
        </row>
        <row r="199">
          <cell r="B199">
            <v>36000</v>
          </cell>
          <cell r="C199" t="str">
            <v>Charlotte-Mecklenburg County Schools</v>
          </cell>
          <cell r="D199">
            <v>5.223530484919834E-2</v>
          </cell>
          <cell r="E199">
            <v>90379257.042909518</v>
          </cell>
          <cell r="F199">
            <v>70470779.413210034</v>
          </cell>
          <cell r="G199">
            <v>10876567</v>
          </cell>
          <cell r="H199">
            <v>-25219024.18806868</v>
          </cell>
          <cell r="I199">
            <v>-1043610.8041065739</v>
          </cell>
          <cell r="J199">
            <v>76267448.766282901</v>
          </cell>
          <cell r="K199">
            <v>0</v>
          </cell>
          <cell r="L199">
            <v>-4007218.3687423943</v>
          </cell>
          <cell r="M199">
            <v>719124.05100092094</v>
          </cell>
          <cell r="N199">
            <v>27109.078510636955</v>
          </cell>
          <cell r="O199">
            <v>-12234.030748730744</v>
          </cell>
          <cell r="P199">
            <v>0</v>
          </cell>
          <cell r="Q199">
            <v>0</v>
          </cell>
          <cell r="R199">
            <v>0</v>
          </cell>
          <cell r="S199">
            <v>218458197.96024761</v>
          </cell>
          <cell r="T199">
            <v>58077887</v>
          </cell>
          <cell r="U199">
            <v>381337243.83141446</v>
          </cell>
          <cell r="V199">
            <v>2876496.2040036838</v>
          </cell>
          <cell r="W199">
            <v>0</v>
          </cell>
          <cell r="X199">
            <v>442291627.03541815</v>
          </cell>
          <cell r="Y199">
            <v>3695054.8200000003</v>
          </cell>
          <cell r="Z199">
            <v>0</v>
          </cell>
          <cell r="AA199">
            <v>0</v>
          </cell>
          <cell r="AB199">
            <v>5218054.0205328697</v>
          </cell>
          <cell r="AC199">
            <v>8913108.8405328691</v>
          </cell>
          <cell r="AD199" t="str">
            <v>N/A</v>
          </cell>
          <cell r="AE199">
            <v>86819528</v>
          </cell>
          <cell r="AF199">
            <v>86819529</v>
          </cell>
          <cell r="AG199">
            <v>86819529</v>
          </cell>
          <cell r="AH199">
            <v>86819529</v>
          </cell>
          <cell r="AI199">
            <v>86100405</v>
          </cell>
          <cell r="AJ199">
            <v>0</v>
          </cell>
          <cell r="AK199">
            <v>433378520</v>
          </cell>
          <cell r="AL199">
            <v>1662141589</v>
          </cell>
          <cell r="AM199">
            <v>218458197.96024761</v>
          </cell>
          <cell r="AN199">
            <v>-41564996.18</v>
          </cell>
          <cell r="AO199">
            <v>378995686.01488531</v>
          </cell>
          <cell r="AP199">
            <v>0</v>
          </cell>
          <cell r="AQ199">
            <v>54382832.18</v>
          </cell>
          <cell r="AR199">
            <v>0</v>
          </cell>
          <cell r="AS199">
            <v>0</v>
          </cell>
          <cell r="AT199">
            <v>2272413308.9751325</v>
          </cell>
          <cell r="AU199">
            <v>5.0133222789853771E-2</v>
          </cell>
          <cell r="AV199">
            <v>0</v>
          </cell>
          <cell r="AW199">
            <v>0</v>
          </cell>
          <cell r="AY199">
            <v>0</v>
          </cell>
          <cell r="AZ199">
            <v>0</v>
          </cell>
          <cell r="BA199">
            <v>0</v>
          </cell>
          <cell r="BB199">
            <v>0</v>
          </cell>
          <cell r="BC199">
            <v>0</v>
          </cell>
          <cell r="BD199">
            <v>0</v>
          </cell>
          <cell r="BE199">
            <v>0</v>
          </cell>
          <cell r="BF199">
            <v>0</v>
          </cell>
          <cell r="BG199">
            <v>0</v>
          </cell>
          <cell r="BH199">
            <v>0</v>
          </cell>
          <cell r="BJ199">
            <v>0</v>
          </cell>
          <cell r="BL199">
            <v>0</v>
          </cell>
          <cell r="BM199">
            <v>0</v>
          </cell>
          <cell r="BN199">
            <v>0</v>
          </cell>
          <cell r="BO199">
            <v>0</v>
          </cell>
          <cell r="BQ199">
            <v>0</v>
          </cell>
          <cell r="BR199">
            <v>0</v>
          </cell>
          <cell r="BS199">
            <v>0</v>
          </cell>
          <cell r="BT199">
            <v>0</v>
          </cell>
          <cell r="CB199">
            <v>0</v>
          </cell>
          <cell r="CC199">
            <v>0</v>
          </cell>
          <cell r="CD199">
            <v>0</v>
          </cell>
          <cell r="CE199">
            <v>0</v>
          </cell>
          <cell r="CF199">
            <v>0</v>
          </cell>
          <cell r="CI199">
            <v>0</v>
          </cell>
          <cell r="CJ199">
            <v>0</v>
          </cell>
          <cell r="CK199">
            <v>0</v>
          </cell>
          <cell r="CV199">
            <v>5.223530484919834E-2</v>
          </cell>
          <cell r="DG199">
            <v>2272413309</v>
          </cell>
          <cell r="DR199">
            <v>714265233.25000679</v>
          </cell>
          <cell r="EC199">
            <v>3.1814698563168213</v>
          </cell>
          <cell r="EN199">
            <v>2.4095909012463064E-2</v>
          </cell>
        </row>
        <row r="200">
          <cell r="B200">
            <v>36001</v>
          </cell>
          <cell r="C200" t="str">
            <v>Community Charter School</v>
          </cell>
          <cell r="D200">
            <v>2.6673578625407405E-5</v>
          </cell>
          <cell r="E200">
            <v>46151.51047360932</v>
          </cell>
          <cell r="F200">
            <v>35985.391123851121</v>
          </cell>
          <cell r="G200">
            <v>-10042</v>
          </cell>
          <cell r="H200">
            <v>-12877.911337523759</v>
          </cell>
          <cell r="I200">
            <v>-532.91226916403377</v>
          </cell>
          <cell r="J200">
            <v>38945.418182199021</v>
          </cell>
          <cell r="K200">
            <v>0</v>
          </cell>
          <cell r="L200">
            <v>-2046.2569240555979</v>
          </cell>
          <cell r="M200">
            <v>367.2154679899208</v>
          </cell>
          <cell r="N200">
            <v>13.843053835013935</v>
          </cell>
          <cell r="O200">
            <v>-6.2472188498566679</v>
          </cell>
          <cell r="P200">
            <v>0</v>
          </cell>
          <cell r="Q200">
            <v>0</v>
          </cell>
          <cell r="R200">
            <v>0</v>
          </cell>
          <cell r="S200">
            <v>95958.050551891152</v>
          </cell>
          <cell r="T200">
            <v>0</v>
          </cell>
          <cell r="U200">
            <v>194727.09091099512</v>
          </cell>
          <cell r="V200">
            <v>1468.8618719596832</v>
          </cell>
          <cell r="W200">
            <v>0</v>
          </cell>
          <cell r="X200">
            <v>196195.95278295479</v>
          </cell>
          <cell r="Y200">
            <v>50209.94</v>
          </cell>
          <cell r="Z200">
            <v>0</v>
          </cell>
          <cell r="AA200">
            <v>0</v>
          </cell>
          <cell r="AB200">
            <v>2664.5613458201688</v>
          </cell>
          <cell r="AC200">
            <v>52874.501345820172</v>
          </cell>
          <cell r="AD200" t="str">
            <v>N/A</v>
          </cell>
          <cell r="AE200">
            <v>28738</v>
          </cell>
          <cell r="AF200">
            <v>28738</v>
          </cell>
          <cell r="AG200">
            <v>28738</v>
          </cell>
          <cell r="AH200">
            <v>28738</v>
          </cell>
          <cell r="AI200">
            <v>28371</v>
          </cell>
          <cell r="AJ200">
            <v>0</v>
          </cell>
          <cell r="AK200">
            <v>143323</v>
          </cell>
          <cell r="AL200">
            <v>941855</v>
          </cell>
          <cell r="AM200">
            <v>95958.050551891152</v>
          </cell>
          <cell r="AN200">
            <v>-20743.060000000001</v>
          </cell>
          <cell r="AO200">
            <v>193531.39143713465</v>
          </cell>
          <cell r="AP200">
            <v>0</v>
          </cell>
          <cell r="AQ200">
            <v>-50209.94</v>
          </cell>
          <cell r="AR200">
            <v>0</v>
          </cell>
          <cell r="AS200">
            <v>0</v>
          </cell>
          <cell r="AT200">
            <v>1160391.4419890258</v>
          </cell>
          <cell r="AU200">
            <v>2.8408073839590356E-5</v>
          </cell>
          <cell r="AV200">
            <v>0</v>
          </cell>
          <cell r="AW200">
            <v>0</v>
          </cell>
          <cell r="AY200">
            <v>0</v>
          </cell>
          <cell r="AZ200">
            <v>0</v>
          </cell>
          <cell r="BA200">
            <v>0</v>
          </cell>
          <cell r="BB200">
            <v>0</v>
          </cell>
          <cell r="BC200">
            <v>0</v>
          </cell>
          <cell r="BD200">
            <v>0</v>
          </cell>
          <cell r="BE200">
            <v>0</v>
          </cell>
          <cell r="BF200">
            <v>0</v>
          </cell>
          <cell r="BG200">
            <v>0</v>
          </cell>
          <cell r="BH200">
            <v>0</v>
          </cell>
          <cell r="BJ200">
            <v>0</v>
          </cell>
          <cell r="BL200">
            <v>0</v>
          </cell>
          <cell r="BM200">
            <v>0</v>
          </cell>
          <cell r="BN200">
            <v>0</v>
          </cell>
          <cell r="BO200">
            <v>0</v>
          </cell>
          <cell r="BQ200">
            <v>0</v>
          </cell>
          <cell r="BR200">
            <v>0</v>
          </cell>
          <cell r="BS200">
            <v>0</v>
          </cell>
          <cell r="BT200">
            <v>0</v>
          </cell>
          <cell r="CB200">
            <v>0</v>
          </cell>
          <cell r="CC200">
            <v>0</v>
          </cell>
          <cell r="CD200">
            <v>0</v>
          </cell>
          <cell r="CE200">
            <v>0</v>
          </cell>
          <cell r="CF200">
            <v>0</v>
          </cell>
          <cell r="CI200">
            <v>0</v>
          </cell>
          <cell r="CJ200">
            <v>0</v>
          </cell>
          <cell r="CK200">
            <v>0</v>
          </cell>
          <cell r="CV200">
            <v>2.6673578625407405E-5</v>
          </cell>
          <cell r="DG200">
            <v>1160391</v>
          </cell>
          <cell r="DR200">
            <v>353785.51</v>
          </cell>
          <cell r="EC200">
            <v>3.2799279993123518</v>
          </cell>
          <cell r="EN200">
            <v>2.4095909012463064E-2</v>
          </cell>
        </row>
        <row r="201">
          <cell r="B201">
            <v>36002</v>
          </cell>
          <cell r="C201" t="str">
            <v>Kennedy Charter</v>
          </cell>
          <cell r="D201">
            <v>1.4676337160561461E-4</v>
          </cell>
          <cell r="E201">
            <v>253934.85354630719</v>
          </cell>
          <cell r="F201">
            <v>197998.82888052042</v>
          </cell>
          <cell r="G201">
            <v>-293915</v>
          </cell>
          <cell r="H201">
            <v>-70856.8472823091</v>
          </cell>
          <cell r="I201">
            <v>-2932.1900330993858</v>
          </cell>
          <cell r="J201">
            <v>214285.49057027153</v>
          </cell>
          <cell r="K201">
            <v>0</v>
          </cell>
          <cell r="L201">
            <v>-11258.915407011558</v>
          </cell>
          <cell r="M201">
            <v>2020.4930483755541</v>
          </cell>
          <cell r="N201">
            <v>76.167254595881872</v>
          </cell>
          <cell r="O201">
            <v>-34.373449263750999</v>
          </cell>
          <cell r="P201">
            <v>0</v>
          </cell>
          <cell r="Q201">
            <v>0</v>
          </cell>
          <cell r="R201">
            <v>0</v>
          </cell>
          <cell r="S201">
            <v>289318.50712838676</v>
          </cell>
          <cell r="T201">
            <v>0</v>
          </cell>
          <cell r="U201">
            <v>1071427.4528513576</v>
          </cell>
          <cell r="V201">
            <v>8081.9721935022162</v>
          </cell>
          <cell r="W201">
            <v>0</v>
          </cell>
          <cell r="X201">
            <v>1079509.4250448598</v>
          </cell>
          <cell r="Y201">
            <v>1469574.41</v>
          </cell>
          <cell r="Z201">
            <v>0</v>
          </cell>
          <cell r="AA201">
            <v>0</v>
          </cell>
          <cell r="AB201">
            <v>14660.950165496928</v>
          </cell>
          <cell r="AC201">
            <v>1484235.3601654968</v>
          </cell>
          <cell r="AD201" t="str">
            <v>N/A</v>
          </cell>
          <cell r="AE201">
            <v>-80541</v>
          </cell>
          <cell r="AF201">
            <v>-80541</v>
          </cell>
          <cell r="AG201">
            <v>-80541</v>
          </cell>
          <cell r="AH201">
            <v>-80541</v>
          </cell>
          <cell r="AI201">
            <v>-82562</v>
          </cell>
          <cell r="AJ201">
            <v>0</v>
          </cell>
          <cell r="AK201">
            <v>-404726</v>
          </cell>
          <cell r="AL201">
            <v>6600441</v>
          </cell>
          <cell r="AM201">
            <v>289318.50712838676</v>
          </cell>
          <cell r="AN201">
            <v>-100328.58999999998</v>
          </cell>
          <cell r="AO201">
            <v>1064848.4748793631</v>
          </cell>
          <cell r="AP201">
            <v>0</v>
          </cell>
          <cell r="AQ201">
            <v>-1469574.41</v>
          </cell>
          <cell r="AR201">
            <v>0</v>
          </cell>
          <cell r="AS201">
            <v>0</v>
          </cell>
          <cell r="AT201">
            <v>6384704.9820077494</v>
          </cell>
          <cell r="AU201">
            <v>1.9908134100986438E-4</v>
          </cell>
          <cell r="AV201">
            <v>0</v>
          </cell>
          <cell r="AW201">
            <v>0</v>
          </cell>
          <cell r="AY201">
            <v>0</v>
          </cell>
          <cell r="AZ201">
            <v>0</v>
          </cell>
          <cell r="BA201">
            <v>0</v>
          </cell>
          <cell r="BB201">
            <v>0</v>
          </cell>
          <cell r="BC201">
            <v>0</v>
          </cell>
          <cell r="BD201">
            <v>0</v>
          </cell>
          <cell r="BE201">
            <v>0</v>
          </cell>
          <cell r="BF201">
            <v>0</v>
          </cell>
          <cell r="BG201">
            <v>0</v>
          </cell>
          <cell r="BH201">
            <v>0</v>
          </cell>
          <cell r="BJ201">
            <v>0</v>
          </cell>
          <cell r="BL201">
            <v>0</v>
          </cell>
          <cell r="BM201">
            <v>0</v>
          </cell>
          <cell r="BN201">
            <v>0</v>
          </cell>
          <cell r="BO201">
            <v>0</v>
          </cell>
          <cell r="BQ201">
            <v>0</v>
          </cell>
          <cell r="BR201">
            <v>0</v>
          </cell>
          <cell r="BS201">
            <v>0</v>
          </cell>
          <cell r="BT201">
            <v>0</v>
          </cell>
          <cell r="CB201">
            <v>0</v>
          </cell>
          <cell r="CC201">
            <v>0</v>
          </cell>
          <cell r="CD201">
            <v>0</v>
          </cell>
          <cell r="CE201">
            <v>0</v>
          </cell>
          <cell r="CF201">
            <v>0</v>
          </cell>
          <cell r="CI201">
            <v>0</v>
          </cell>
          <cell r="CJ201">
            <v>0</v>
          </cell>
          <cell r="CK201">
            <v>0</v>
          </cell>
          <cell r="CV201">
            <v>1.4676337160561461E-4</v>
          </cell>
          <cell r="DG201">
            <v>6384706</v>
          </cell>
          <cell r="DR201">
            <v>1857050.5799999996</v>
          </cell>
          <cell r="EC201">
            <v>3.438089446115141</v>
          </cell>
          <cell r="EN201">
            <v>2.4095909012463064E-2</v>
          </cell>
        </row>
        <row r="202">
          <cell r="B202">
            <v>36003</v>
          </cell>
          <cell r="C202" t="str">
            <v>Community School Of Davidson</v>
          </cell>
          <cell r="D202">
            <v>3.876324350915837E-4</v>
          </cell>
          <cell r="E202">
            <v>670694.49657569767</v>
          </cell>
          <cell r="F202">
            <v>522955.8802347774</v>
          </cell>
          <cell r="G202">
            <v>19404</v>
          </cell>
          <cell r="H202">
            <v>-187147.5965322071</v>
          </cell>
          <cell r="I202">
            <v>-7744.5206542127698</v>
          </cell>
          <cell r="J202">
            <v>565972.32406025787</v>
          </cell>
          <cell r="K202">
            <v>0</v>
          </cell>
          <cell r="L202">
            <v>-29737.125469139039</v>
          </cell>
          <cell r="M202">
            <v>5336.5402542814736</v>
          </cell>
          <cell r="N202">
            <v>201.1734811638301</v>
          </cell>
          <cell r="O202">
            <v>-90.787392622799814</v>
          </cell>
          <cell r="P202">
            <v>0</v>
          </cell>
          <cell r="Q202">
            <v>0</v>
          </cell>
          <cell r="R202">
            <v>0</v>
          </cell>
          <cell r="S202">
            <v>1559844.3845579964</v>
          </cell>
          <cell r="T202">
            <v>148457</v>
          </cell>
          <cell r="U202">
            <v>2829861.620301289</v>
          </cell>
          <cell r="V202">
            <v>21346.161017125894</v>
          </cell>
          <cell r="W202">
            <v>0</v>
          </cell>
          <cell r="X202">
            <v>2999664.781318415</v>
          </cell>
          <cell r="Y202">
            <v>51432.159999999974</v>
          </cell>
          <cell r="Z202">
            <v>0</v>
          </cell>
          <cell r="AA202">
            <v>0</v>
          </cell>
          <cell r="AB202">
            <v>38722.603271063846</v>
          </cell>
          <cell r="AC202">
            <v>90154.763271063828</v>
          </cell>
          <cell r="AD202" t="str">
            <v>N/A</v>
          </cell>
          <cell r="AE202">
            <v>582969</v>
          </cell>
          <cell r="AF202">
            <v>582969</v>
          </cell>
          <cell r="AG202">
            <v>582969</v>
          </cell>
          <cell r="AH202">
            <v>582969</v>
          </cell>
          <cell r="AI202">
            <v>577633</v>
          </cell>
          <cell r="AJ202">
            <v>0</v>
          </cell>
          <cell r="AK202">
            <v>2909509</v>
          </cell>
          <cell r="AL202">
            <v>12673609</v>
          </cell>
          <cell r="AM202">
            <v>1559844.3845579964</v>
          </cell>
          <cell r="AN202">
            <v>-279634.84000000003</v>
          </cell>
          <cell r="AO202">
            <v>2812485.1780473515</v>
          </cell>
          <cell r="AP202">
            <v>0</v>
          </cell>
          <cell r="AQ202">
            <v>97024.840000000026</v>
          </cell>
          <cell r="AR202">
            <v>0</v>
          </cell>
          <cell r="AS202">
            <v>0</v>
          </cell>
          <cell r="AT202">
            <v>16863328.562605347</v>
          </cell>
          <cell r="AU202">
            <v>3.8225918370144178E-4</v>
          </cell>
          <cell r="AV202">
            <v>0</v>
          </cell>
          <cell r="AW202">
            <v>0</v>
          </cell>
          <cell r="AY202">
            <v>0</v>
          </cell>
          <cell r="AZ202">
            <v>0</v>
          </cell>
          <cell r="BA202">
            <v>0</v>
          </cell>
          <cell r="BB202">
            <v>0</v>
          </cell>
          <cell r="BC202">
            <v>0</v>
          </cell>
          <cell r="BD202">
            <v>0</v>
          </cell>
          <cell r="BE202">
            <v>0</v>
          </cell>
          <cell r="BF202">
            <v>0</v>
          </cell>
          <cell r="BG202">
            <v>0</v>
          </cell>
          <cell r="BH202">
            <v>0</v>
          </cell>
          <cell r="BJ202">
            <v>0</v>
          </cell>
          <cell r="BL202">
            <v>0</v>
          </cell>
          <cell r="BM202">
            <v>0</v>
          </cell>
          <cell r="BN202">
            <v>0</v>
          </cell>
          <cell r="BO202">
            <v>0</v>
          </cell>
          <cell r="BQ202">
            <v>0</v>
          </cell>
          <cell r="BR202">
            <v>0</v>
          </cell>
          <cell r="BS202">
            <v>0</v>
          </cell>
          <cell r="BT202">
            <v>0</v>
          </cell>
          <cell r="CB202">
            <v>0</v>
          </cell>
          <cell r="CC202">
            <v>0</v>
          </cell>
          <cell r="CD202">
            <v>0</v>
          </cell>
          <cell r="CE202">
            <v>0</v>
          </cell>
          <cell r="CF202">
            <v>0</v>
          </cell>
          <cell r="CI202">
            <v>0</v>
          </cell>
          <cell r="CJ202">
            <v>0</v>
          </cell>
          <cell r="CK202">
            <v>0</v>
          </cell>
          <cell r="CV202">
            <v>3.876324350915837E-4</v>
          </cell>
          <cell r="DG202">
            <v>16863328</v>
          </cell>
          <cell r="DR202">
            <v>4819997.4300000006</v>
          </cell>
          <cell r="EC202">
            <v>3.4986176330803556</v>
          </cell>
          <cell r="EN202">
            <v>2.4095909012463064E-2</v>
          </cell>
        </row>
        <row r="203">
          <cell r="B203">
            <v>36004</v>
          </cell>
          <cell r="C203" t="str">
            <v>Corvian Community School</v>
          </cell>
          <cell r="D203">
            <v>1.9730645184590787E-4</v>
          </cell>
          <cell r="E203">
            <v>341386.1674414911</v>
          </cell>
          <cell r="F203">
            <v>266186.62387397769</v>
          </cell>
          <cell r="G203">
            <v>221317</v>
          </cell>
          <cell r="H203">
            <v>-95258.871292685188</v>
          </cell>
          <cell r="I203">
            <v>-3941.9918283387419</v>
          </cell>
          <cell r="J203">
            <v>288082.16494300379</v>
          </cell>
          <cell r="K203">
            <v>0</v>
          </cell>
          <cell r="L203">
            <v>-15136.315187417593</v>
          </cell>
          <cell r="M203">
            <v>2716.3202234518012</v>
          </cell>
          <cell r="N203">
            <v>102.39810237898926</v>
          </cell>
          <cell r="O203">
            <v>-46.211144086830082</v>
          </cell>
          <cell r="P203">
            <v>0</v>
          </cell>
          <cell r="Q203">
            <v>0</v>
          </cell>
          <cell r="R203">
            <v>0</v>
          </cell>
          <cell r="S203">
            <v>1005407.2851317751</v>
          </cell>
          <cell r="T203">
            <v>1142128</v>
          </cell>
          <cell r="U203">
            <v>1440410.824715019</v>
          </cell>
          <cell r="V203">
            <v>10865.280893807205</v>
          </cell>
          <cell r="W203">
            <v>0</v>
          </cell>
          <cell r="X203">
            <v>2593404.1056088265</v>
          </cell>
          <cell r="Y203">
            <v>35545.830000000016</v>
          </cell>
          <cell r="Z203">
            <v>0</v>
          </cell>
          <cell r="AA203">
            <v>0</v>
          </cell>
          <cell r="AB203">
            <v>19709.959141693711</v>
          </cell>
          <cell r="AC203">
            <v>55255.789141693727</v>
          </cell>
          <cell r="AD203" t="str">
            <v>N/A</v>
          </cell>
          <cell r="AE203">
            <v>508173</v>
          </cell>
          <cell r="AF203">
            <v>508173</v>
          </cell>
          <cell r="AG203">
            <v>508173</v>
          </cell>
          <cell r="AH203">
            <v>508173</v>
          </cell>
          <cell r="AI203">
            <v>505457</v>
          </cell>
          <cell r="AJ203">
            <v>0</v>
          </cell>
          <cell r="AK203">
            <v>2538149</v>
          </cell>
          <cell r="AL203">
            <v>5171041</v>
          </cell>
          <cell r="AM203">
            <v>1005407.2851317751</v>
          </cell>
          <cell r="AN203">
            <v>-131096.16999999998</v>
          </cell>
          <cell r="AO203">
            <v>1431566.1464671325</v>
          </cell>
          <cell r="AP203">
            <v>0</v>
          </cell>
          <cell r="AQ203">
            <v>1106582.17</v>
          </cell>
          <cell r="AR203">
            <v>0</v>
          </cell>
          <cell r="AS203">
            <v>0</v>
          </cell>
          <cell r="AT203">
            <v>8583500.4315989073</v>
          </cell>
          <cell r="AU203">
            <v>1.5596802992803741E-4</v>
          </cell>
          <cell r="AV203">
            <v>0</v>
          </cell>
          <cell r="AW203">
            <v>0</v>
          </cell>
          <cell r="AY203">
            <v>0</v>
          </cell>
          <cell r="AZ203">
            <v>0</v>
          </cell>
          <cell r="BA203">
            <v>0</v>
          </cell>
          <cell r="BB203">
            <v>0</v>
          </cell>
          <cell r="BC203">
            <v>0</v>
          </cell>
          <cell r="BD203">
            <v>0</v>
          </cell>
          <cell r="BE203">
            <v>0</v>
          </cell>
          <cell r="BF203">
            <v>0</v>
          </cell>
          <cell r="BG203">
            <v>0</v>
          </cell>
          <cell r="BH203">
            <v>0</v>
          </cell>
          <cell r="BJ203">
            <v>0</v>
          </cell>
          <cell r="BL203">
            <v>0</v>
          </cell>
          <cell r="BM203">
            <v>0</v>
          </cell>
          <cell r="BN203">
            <v>0</v>
          </cell>
          <cell r="BO203">
            <v>0</v>
          </cell>
          <cell r="BQ203">
            <v>0</v>
          </cell>
          <cell r="BR203">
            <v>0</v>
          </cell>
          <cell r="BS203">
            <v>0</v>
          </cell>
          <cell r="BT203">
            <v>0</v>
          </cell>
          <cell r="CB203">
            <v>0</v>
          </cell>
          <cell r="CC203">
            <v>0</v>
          </cell>
          <cell r="CD203">
            <v>0</v>
          </cell>
          <cell r="CE203">
            <v>0</v>
          </cell>
          <cell r="CF203">
            <v>0</v>
          </cell>
          <cell r="CI203">
            <v>0</v>
          </cell>
          <cell r="CJ203">
            <v>0</v>
          </cell>
          <cell r="CK203">
            <v>0</v>
          </cell>
          <cell r="CV203">
            <v>1.9730645184590787E-4</v>
          </cell>
          <cell r="DG203">
            <v>8583501</v>
          </cell>
          <cell r="DR203">
            <v>2255330.2499999995</v>
          </cell>
          <cell r="EC203">
            <v>3.805873219675922</v>
          </cell>
          <cell r="EN203">
            <v>2.4095909012463064E-2</v>
          </cell>
        </row>
        <row r="204">
          <cell r="B204">
            <v>36005</v>
          </cell>
          <cell r="C204" t="str">
            <v>Central Piedmont Community College</v>
          </cell>
          <cell r="D204">
            <v>4.444733449763769E-3</v>
          </cell>
          <cell r="E204">
            <v>7690425.242145068</v>
          </cell>
          <cell r="F204">
            <v>5996400.9283201443</v>
          </cell>
          <cell r="G204">
            <v>1388775</v>
          </cell>
          <cell r="H204">
            <v>-2145901.9087323411</v>
          </cell>
          <cell r="I204">
            <v>-88801.469866764673</v>
          </cell>
          <cell r="J204">
            <v>6489643.0036790445</v>
          </cell>
          <cell r="K204">
            <v>0</v>
          </cell>
          <cell r="L204">
            <v>-340976.6167820206</v>
          </cell>
          <cell r="M204">
            <v>61190.69723515692</v>
          </cell>
          <cell r="N204">
            <v>2306.7277657584009</v>
          </cell>
          <cell r="O204">
            <v>-1041.0010212691723</v>
          </cell>
          <cell r="P204">
            <v>0</v>
          </cell>
          <cell r="Q204">
            <v>0</v>
          </cell>
          <cell r="R204">
            <v>0</v>
          </cell>
          <cell r="S204">
            <v>19052020.602742776</v>
          </cell>
          <cell r="T204">
            <v>6943875.2200000007</v>
          </cell>
          <cell r="U204">
            <v>32448215.018395223</v>
          </cell>
          <cell r="V204">
            <v>244762.78894062768</v>
          </cell>
          <cell r="W204">
            <v>0</v>
          </cell>
          <cell r="X204">
            <v>39636853.027335852</v>
          </cell>
          <cell r="Y204">
            <v>0</v>
          </cell>
          <cell r="Z204">
            <v>0</v>
          </cell>
          <cell r="AA204">
            <v>0</v>
          </cell>
          <cell r="AB204">
            <v>444007.34933382337</v>
          </cell>
          <cell r="AC204">
            <v>444007.34933382337</v>
          </cell>
          <cell r="AD204" t="str">
            <v>N/A</v>
          </cell>
          <cell r="AE204">
            <v>7850807</v>
          </cell>
          <cell r="AF204">
            <v>7850807</v>
          </cell>
          <cell r="AG204">
            <v>7850807</v>
          </cell>
          <cell r="AH204">
            <v>7850807</v>
          </cell>
          <cell r="AI204">
            <v>7789617</v>
          </cell>
          <cell r="AJ204">
            <v>0</v>
          </cell>
          <cell r="AK204">
            <v>39192845</v>
          </cell>
          <cell r="AL204">
            <v>139117085</v>
          </cell>
          <cell r="AM204">
            <v>19052020.602742776</v>
          </cell>
          <cell r="AN204">
            <v>-4000939.22</v>
          </cell>
          <cell r="AO204">
            <v>32248970.458002031</v>
          </cell>
          <cell r="AP204">
            <v>0</v>
          </cell>
          <cell r="AQ204">
            <v>6943875.2200000007</v>
          </cell>
          <cell r="AR204">
            <v>0</v>
          </cell>
          <cell r="AS204">
            <v>0</v>
          </cell>
          <cell r="AT204">
            <v>193361012.06074482</v>
          </cell>
          <cell r="AU204">
            <v>4.1960250917593847E-3</v>
          </cell>
          <cell r="AV204">
            <v>0</v>
          </cell>
          <cell r="AW204">
            <v>0</v>
          </cell>
          <cell r="AY204">
            <v>0</v>
          </cell>
          <cell r="AZ204">
            <v>0</v>
          </cell>
          <cell r="BA204">
            <v>0</v>
          </cell>
          <cell r="BB204">
            <v>0</v>
          </cell>
          <cell r="BC204">
            <v>0</v>
          </cell>
          <cell r="BD204">
            <v>0</v>
          </cell>
          <cell r="BE204">
            <v>0</v>
          </cell>
          <cell r="BF204">
            <v>0</v>
          </cell>
          <cell r="BG204">
            <v>0</v>
          </cell>
          <cell r="BH204">
            <v>0</v>
          </cell>
          <cell r="BJ204">
            <v>0</v>
          </cell>
          <cell r="BL204">
            <v>0</v>
          </cell>
          <cell r="BM204">
            <v>0</v>
          </cell>
          <cell r="BN204">
            <v>0</v>
          </cell>
          <cell r="BO204">
            <v>0</v>
          </cell>
          <cell r="BQ204">
            <v>0</v>
          </cell>
          <cell r="BR204">
            <v>0</v>
          </cell>
          <cell r="BS204">
            <v>0</v>
          </cell>
          <cell r="BT204">
            <v>0</v>
          </cell>
          <cell r="CB204">
            <v>0</v>
          </cell>
          <cell r="CC204">
            <v>0</v>
          </cell>
          <cell r="CD204">
            <v>0</v>
          </cell>
          <cell r="CE204">
            <v>0</v>
          </cell>
          <cell r="CF204">
            <v>0</v>
          </cell>
          <cell r="CI204">
            <v>0</v>
          </cell>
          <cell r="CJ204">
            <v>0</v>
          </cell>
          <cell r="CK204">
            <v>0</v>
          </cell>
          <cell r="CV204">
            <v>4.444733449763769E-3</v>
          </cell>
          <cell r="DG204">
            <v>193361013</v>
          </cell>
          <cell r="DR204">
            <v>69143334.120000049</v>
          </cell>
          <cell r="EC204">
            <v>2.7965242848199501</v>
          </cell>
          <cell r="EN204">
            <v>2.4095909012463064E-2</v>
          </cell>
        </row>
        <row r="205">
          <cell r="B205">
            <v>36006</v>
          </cell>
          <cell r="C205" t="str">
            <v>Lake Norman Charter School</v>
          </cell>
          <cell r="D205">
            <v>4.8326750042809637E-4</v>
          </cell>
          <cell r="E205">
            <v>836165.458740414</v>
          </cell>
          <cell r="F205">
            <v>651977.38423392072</v>
          </cell>
          <cell r="G205">
            <v>35473</v>
          </cell>
          <cell r="H205">
            <v>-233319.87470521475</v>
          </cell>
          <cell r="I205">
            <v>-9655.2166427737411</v>
          </cell>
          <cell r="J205">
            <v>705606.666520203</v>
          </cell>
          <cell r="K205">
            <v>0</v>
          </cell>
          <cell r="L205">
            <v>-37073.745627071061</v>
          </cell>
          <cell r="M205">
            <v>6653.149314017558</v>
          </cell>
          <cell r="N205">
            <v>250.80616737217346</v>
          </cell>
          <cell r="O205">
            <v>-113.18608127526446</v>
          </cell>
          <cell r="P205">
            <v>0</v>
          </cell>
          <cell r="Q205">
            <v>0</v>
          </cell>
          <cell r="R205">
            <v>0</v>
          </cell>
          <cell r="S205">
            <v>1955964.4419195927</v>
          </cell>
          <cell r="T205">
            <v>238779</v>
          </cell>
          <cell r="U205">
            <v>3528033.332601015</v>
          </cell>
          <cell r="V205">
            <v>26612.597256070232</v>
          </cell>
          <cell r="W205">
            <v>0</v>
          </cell>
          <cell r="X205">
            <v>3793424.929857085</v>
          </cell>
          <cell r="Y205">
            <v>61412.820000000007</v>
          </cell>
          <cell r="Z205">
            <v>0</v>
          </cell>
          <cell r="AA205">
            <v>0</v>
          </cell>
          <cell r="AB205">
            <v>48276.083213868704</v>
          </cell>
          <cell r="AC205">
            <v>109688.9032138687</v>
          </cell>
          <cell r="AD205" t="str">
            <v>N/A</v>
          </cell>
          <cell r="AE205">
            <v>738078</v>
          </cell>
          <cell r="AF205">
            <v>738079</v>
          </cell>
          <cell r="AG205">
            <v>738079</v>
          </cell>
          <cell r="AH205">
            <v>738079</v>
          </cell>
          <cell r="AI205">
            <v>731425</v>
          </cell>
          <cell r="AJ205">
            <v>0</v>
          </cell>
          <cell r="AK205">
            <v>3683740</v>
          </cell>
          <cell r="AL205">
            <v>15735954</v>
          </cell>
          <cell r="AM205">
            <v>1955964.4419195927</v>
          </cell>
          <cell r="AN205">
            <v>-351875.18</v>
          </cell>
          <cell r="AO205">
            <v>3506369.8466432169</v>
          </cell>
          <cell r="AP205">
            <v>0</v>
          </cell>
          <cell r="AQ205">
            <v>177366.18</v>
          </cell>
          <cell r="AR205">
            <v>0</v>
          </cell>
          <cell r="AS205">
            <v>0</v>
          </cell>
          <cell r="AT205">
            <v>21023779.288562808</v>
          </cell>
          <cell r="AU205">
            <v>4.7462507611900477E-4</v>
          </cell>
          <cell r="AV205">
            <v>0</v>
          </cell>
          <cell r="AW205">
            <v>0</v>
          </cell>
          <cell r="AY205">
            <v>0</v>
          </cell>
          <cell r="AZ205">
            <v>0</v>
          </cell>
          <cell r="BA205">
            <v>0</v>
          </cell>
          <cell r="BB205">
            <v>0</v>
          </cell>
          <cell r="BC205">
            <v>0</v>
          </cell>
          <cell r="BD205">
            <v>0</v>
          </cell>
          <cell r="BE205">
            <v>0</v>
          </cell>
          <cell r="BF205">
            <v>0</v>
          </cell>
          <cell r="BG205">
            <v>0</v>
          </cell>
          <cell r="BH205">
            <v>0</v>
          </cell>
          <cell r="BJ205">
            <v>0</v>
          </cell>
          <cell r="BL205">
            <v>0</v>
          </cell>
          <cell r="BM205">
            <v>0</v>
          </cell>
          <cell r="BN205">
            <v>0</v>
          </cell>
          <cell r="BO205">
            <v>0</v>
          </cell>
          <cell r="BQ205">
            <v>0</v>
          </cell>
          <cell r="BR205">
            <v>0</v>
          </cell>
          <cell r="BS205">
            <v>0</v>
          </cell>
          <cell r="BT205">
            <v>0</v>
          </cell>
          <cell r="CB205">
            <v>0</v>
          </cell>
          <cell r="CC205">
            <v>0</v>
          </cell>
          <cell r="CD205">
            <v>0</v>
          </cell>
          <cell r="CE205">
            <v>0</v>
          </cell>
          <cell r="CF205">
            <v>0</v>
          </cell>
          <cell r="CI205">
            <v>0</v>
          </cell>
          <cell r="CJ205">
            <v>0</v>
          </cell>
          <cell r="CK205">
            <v>0</v>
          </cell>
          <cell r="CV205">
            <v>4.8326750042809637E-4</v>
          </cell>
          <cell r="DG205">
            <v>21023779</v>
          </cell>
          <cell r="DR205">
            <v>6132666.4799999995</v>
          </cell>
          <cell r="EC205">
            <v>3.4281627850728973</v>
          </cell>
          <cell r="EN205">
            <v>2.4095909012463064E-2</v>
          </cell>
        </row>
        <row r="206">
          <cell r="B206">
            <v>36007</v>
          </cell>
          <cell r="C206" t="str">
            <v>Socrates Academy</v>
          </cell>
          <cell r="D206">
            <v>1.6440453688332634E-4</v>
          </cell>
          <cell r="E206">
            <v>284458.18284961511</v>
          </cell>
          <cell r="F206">
            <v>221798.56873973334</v>
          </cell>
          <cell r="G206">
            <v>-9512</v>
          </cell>
          <cell r="H206">
            <v>-79373.940752496012</v>
          </cell>
          <cell r="I206">
            <v>-3284.6434309306087</v>
          </cell>
          <cell r="J206">
            <v>240042.91024800998</v>
          </cell>
          <cell r="K206">
            <v>0</v>
          </cell>
          <cell r="L206">
            <v>-12612.252996424553</v>
          </cell>
          <cell r="M206">
            <v>2263.35917647626</v>
          </cell>
          <cell r="N206">
            <v>85.322666551708707</v>
          </cell>
          <cell r="O206">
            <v>-38.505186583443859</v>
          </cell>
          <cell r="P206">
            <v>0</v>
          </cell>
          <cell r="Q206">
            <v>0</v>
          </cell>
          <cell r="R206">
            <v>0</v>
          </cell>
          <cell r="S206">
            <v>643827.00131395168</v>
          </cell>
          <cell r="T206">
            <v>0</v>
          </cell>
          <cell r="U206">
            <v>1200214.55124005</v>
          </cell>
          <cell r="V206">
            <v>9053.4367059050401</v>
          </cell>
          <cell r="W206">
            <v>0</v>
          </cell>
          <cell r="X206">
            <v>1209267.987945955</v>
          </cell>
          <cell r="Y206">
            <v>47562.17</v>
          </cell>
          <cell r="Z206">
            <v>0</v>
          </cell>
          <cell r="AA206">
            <v>0</v>
          </cell>
          <cell r="AB206">
            <v>16423.217154653044</v>
          </cell>
          <cell r="AC206">
            <v>63985.387154653043</v>
          </cell>
          <cell r="AD206" t="str">
            <v>N/A</v>
          </cell>
          <cell r="AE206">
            <v>229510</v>
          </cell>
          <cell r="AF206">
            <v>229509</v>
          </cell>
          <cell r="AG206">
            <v>229509</v>
          </cell>
          <cell r="AH206">
            <v>229509</v>
          </cell>
          <cell r="AI206">
            <v>227245</v>
          </cell>
          <cell r="AJ206">
            <v>0</v>
          </cell>
          <cell r="AK206">
            <v>1145282</v>
          </cell>
          <cell r="AL206">
            <v>5487475</v>
          </cell>
          <cell r="AM206">
            <v>643827.00131395168</v>
          </cell>
          <cell r="AN206">
            <v>-124428.83</v>
          </cell>
          <cell r="AO206">
            <v>1192844.770791302</v>
          </cell>
          <cell r="AP206">
            <v>0</v>
          </cell>
          <cell r="AQ206">
            <v>-47562.17</v>
          </cell>
          <cell r="AR206">
            <v>0</v>
          </cell>
          <cell r="AS206">
            <v>0</v>
          </cell>
          <cell r="AT206">
            <v>7152155.7721052542</v>
          </cell>
          <cell r="AU206">
            <v>1.6551226589657202E-4</v>
          </cell>
          <cell r="AV206">
            <v>0</v>
          </cell>
          <cell r="AW206">
            <v>0</v>
          </cell>
          <cell r="AY206">
            <v>0</v>
          </cell>
          <cell r="AZ206">
            <v>0</v>
          </cell>
          <cell r="BA206">
            <v>0</v>
          </cell>
          <cell r="BB206">
            <v>0</v>
          </cell>
          <cell r="BC206">
            <v>0</v>
          </cell>
          <cell r="BD206">
            <v>0</v>
          </cell>
          <cell r="BE206">
            <v>0</v>
          </cell>
          <cell r="BF206">
            <v>0</v>
          </cell>
          <cell r="BG206">
            <v>0</v>
          </cell>
          <cell r="BH206">
            <v>0</v>
          </cell>
          <cell r="BJ206">
            <v>0</v>
          </cell>
          <cell r="BL206">
            <v>0</v>
          </cell>
          <cell r="BM206">
            <v>0</v>
          </cell>
          <cell r="BN206">
            <v>0</v>
          </cell>
          <cell r="BO206">
            <v>0</v>
          </cell>
          <cell r="BQ206">
            <v>0</v>
          </cell>
          <cell r="BR206">
            <v>0</v>
          </cell>
          <cell r="BS206">
            <v>0</v>
          </cell>
          <cell r="BT206">
            <v>0</v>
          </cell>
          <cell r="CB206">
            <v>0</v>
          </cell>
          <cell r="CC206">
            <v>0</v>
          </cell>
          <cell r="CD206">
            <v>0</v>
          </cell>
          <cell r="CE206">
            <v>0</v>
          </cell>
          <cell r="CF206">
            <v>0</v>
          </cell>
          <cell r="CI206">
            <v>0</v>
          </cell>
          <cell r="CJ206">
            <v>0</v>
          </cell>
          <cell r="CK206">
            <v>0</v>
          </cell>
          <cell r="CV206">
            <v>1.6440453688332634E-4</v>
          </cell>
          <cell r="DG206">
            <v>7152156</v>
          </cell>
          <cell r="DR206">
            <v>2123885.6199999996</v>
          </cell>
          <cell r="EC206">
            <v>3.3674864280120702</v>
          </cell>
          <cell r="EN206">
            <v>2.4095909012463064E-2</v>
          </cell>
        </row>
        <row r="207">
          <cell r="B207">
            <v>36008</v>
          </cell>
          <cell r="C207" t="str">
            <v>Pine Lake Prep Charter</v>
          </cell>
          <cell r="D207">
            <v>5.1236741829565377E-4</v>
          </cell>
          <cell r="E207">
            <v>886515.10185003758</v>
          </cell>
          <cell r="F207">
            <v>691236.15565121127</v>
          </cell>
          <cell r="G207">
            <v>125540</v>
          </cell>
          <cell r="H207">
            <v>-247369.21422168557</v>
          </cell>
          <cell r="I207">
            <v>-10236.604820230945</v>
          </cell>
          <cell r="J207">
            <v>748094.72132287419</v>
          </cell>
          <cell r="K207">
            <v>0</v>
          </cell>
          <cell r="L207">
            <v>-39306.138560249477</v>
          </cell>
          <cell r="M207">
            <v>7053.7682226489123</v>
          </cell>
          <cell r="N207">
            <v>265.90844274707837</v>
          </cell>
          <cell r="O207">
            <v>-120.00157303902508</v>
          </cell>
          <cell r="P207">
            <v>0</v>
          </cell>
          <cell r="Q207">
            <v>0</v>
          </cell>
          <cell r="R207">
            <v>0</v>
          </cell>
          <cell r="S207">
            <v>2161673.6963143134</v>
          </cell>
          <cell r="T207">
            <v>723078</v>
          </cell>
          <cell r="U207">
            <v>3740473.6066143708</v>
          </cell>
          <cell r="V207">
            <v>28215.072890595649</v>
          </cell>
          <cell r="W207">
            <v>0</v>
          </cell>
          <cell r="X207">
            <v>4491766.6795049664</v>
          </cell>
          <cell r="Y207">
            <v>95380.920000000042</v>
          </cell>
          <cell r="Z207">
            <v>0</v>
          </cell>
          <cell r="AA207">
            <v>0</v>
          </cell>
          <cell r="AB207">
            <v>51183.024101154719</v>
          </cell>
          <cell r="AC207">
            <v>146563.94410115475</v>
          </cell>
          <cell r="AD207" t="str">
            <v>N/A</v>
          </cell>
          <cell r="AE207">
            <v>870452</v>
          </cell>
          <cell r="AF207">
            <v>870452</v>
          </cell>
          <cell r="AG207">
            <v>870452</v>
          </cell>
          <cell r="AH207">
            <v>870452</v>
          </cell>
          <cell r="AI207">
            <v>863398</v>
          </cell>
          <cell r="AJ207">
            <v>0</v>
          </cell>
          <cell r="AK207">
            <v>4345206</v>
          </cell>
          <cell r="AL207">
            <v>16119588</v>
          </cell>
          <cell r="AM207">
            <v>2161673.6963143134</v>
          </cell>
          <cell r="AN207">
            <v>-336740.07999999996</v>
          </cell>
          <cell r="AO207">
            <v>3717505.655403812</v>
          </cell>
          <cell r="AP207">
            <v>0</v>
          </cell>
          <cell r="AQ207">
            <v>627697.07999999996</v>
          </cell>
          <cell r="AR207">
            <v>0</v>
          </cell>
          <cell r="AS207">
            <v>0</v>
          </cell>
          <cell r="AT207">
            <v>22289724.351718124</v>
          </cell>
          <cell r="AU207">
            <v>4.8619618220996239E-4</v>
          </cell>
          <cell r="AV207">
            <v>0</v>
          </cell>
          <cell r="AW207">
            <v>0</v>
          </cell>
          <cell r="AY207">
            <v>0</v>
          </cell>
          <cell r="AZ207">
            <v>0</v>
          </cell>
          <cell r="BA207">
            <v>0</v>
          </cell>
          <cell r="BB207">
            <v>0</v>
          </cell>
          <cell r="BC207">
            <v>0</v>
          </cell>
          <cell r="BD207">
            <v>0</v>
          </cell>
          <cell r="BE207">
            <v>0</v>
          </cell>
          <cell r="BF207">
            <v>0</v>
          </cell>
          <cell r="BG207">
            <v>0</v>
          </cell>
          <cell r="BH207">
            <v>0</v>
          </cell>
          <cell r="BJ207">
            <v>0</v>
          </cell>
          <cell r="BL207">
            <v>0</v>
          </cell>
          <cell r="BM207">
            <v>0</v>
          </cell>
          <cell r="BN207">
            <v>0</v>
          </cell>
          <cell r="BO207">
            <v>0</v>
          </cell>
          <cell r="BQ207">
            <v>0</v>
          </cell>
          <cell r="BR207">
            <v>0</v>
          </cell>
          <cell r="BS207">
            <v>0</v>
          </cell>
          <cell r="BT207">
            <v>0</v>
          </cell>
          <cell r="CB207">
            <v>0</v>
          </cell>
          <cell r="CC207">
            <v>0</v>
          </cell>
          <cell r="CD207">
            <v>0</v>
          </cell>
          <cell r="CE207">
            <v>0</v>
          </cell>
          <cell r="CF207">
            <v>0</v>
          </cell>
          <cell r="CI207">
            <v>0</v>
          </cell>
          <cell r="CJ207">
            <v>0</v>
          </cell>
          <cell r="CK207">
            <v>0</v>
          </cell>
          <cell r="CV207">
            <v>5.1236741829565377E-4</v>
          </cell>
          <cell r="DG207">
            <v>22289724</v>
          </cell>
          <cell r="DR207">
            <v>5994908.870000002</v>
          </cell>
          <cell r="EC207">
            <v>3.7181088959572444</v>
          </cell>
          <cell r="EN207">
            <v>2.4095909012463064E-2</v>
          </cell>
        </row>
        <row r="208">
          <cell r="B208">
            <v>36009</v>
          </cell>
          <cell r="C208" t="str">
            <v>Charlotte Secondary Charter</v>
          </cell>
          <cell r="D208">
            <v>1.5927350958971524E-4</v>
          </cell>
          <cell r="E208">
            <v>275580.3092351649</v>
          </cell>
          <cell r="F208">
            <v>214876.2870833877</v>
          </cell>
          <cell r="G208">
            <v>136423</v>
          </cell>
          <cell r="H208">
            <v>-76896.69855393334</v>
          </cell>
          <cell r="I208">
            <v>-3182.1304746984706</v>
          </cell>
          <cell r="J208">
            <v>232551.22694370762</v>
          </cell>
          <cell r="K208">
            <v>0</v>
          </cell>
          <cell r="L208">
            <v>-12218.62751877421</v>
          </cell>
          <cell r="M208">
            <v>2192.7202638896415</v>
          </cell>
          <cell r="N208">
            <v>82.659766006870413</v>
          </cell>
          <cell r="O208">
            <v>-37.303448681007204</v>
          </cell>
          <cell r="P208">
            <v>0</v>
          </cell>
          <cell r="Q208">
            <v>0</v>
          </cell>
          <cell r="R208">
            <v>0</v>
          </cell>
          <cell r="S208">
            <v>769371.44329606974</v>
          </cell>
          <cell r="T208">
            <v>707265</v>
          </cell>
          <cell r="U208">
            <v>1162756.134718538</v>
          </cell>
          <cell r="V208">
            <v>8770.881055558566</v>
          </cell>
          <cell r="W208">
            <v>0</v>
          </cell>
          <cell r="X208">
            <v>1878792.0157740966</v>
          </cell>
          <cell r="Y208">
            <v>25151.42</v>
          </cell>
          <cell r="Z208">
            <v>0</v>
          </cell>
          <cell r="AA208">
            <v>0</v>
          </cell>
          <cell r="AB208">
            <v>15910.652373492352</v>
          </cell>
          <cell r="AC208">
            <v>41062.072373492352</v>
          </cell>
          <cell r="AD208" t="str">
            <v>N/A</v>
          </cell>
          <cell r="AE208">
            <v>367985</v>
          </cell>
          <cell r="AF208">
            <v>367985</v>
          </cell>
          <cell r="AG208">
            <v>367985</v>
          </cell>
          <cell r="AH208">
            <v>367985</v>
          </cell>
          <cell r="AI208">
            <v>365792</v>
          </cell>
          <cell r="AJ208">
            <v>0</v>
          </cell>
          <cell r="AK208">
            <v>1837732</v>
          </cell>
          <cell r="AL208">
            <v>4431914</v>
          </cell>
          <cell r="AM208">
            <v>769371.44329606974</v>
          </cell>
          <cell r="AN208">
            <v>-110076.58</v>
          </cell>
          <cell r="AO208">
            <v>1155616.3634006043</v>
          </cell>
          <cell r="AP208">
            <v>0</v>
          </cell>
          <cell r="AQ208">
            <v>682113.58</v>
          </cell>
          <cell r="AR208">
            <v>0</v>
          </cell>
          <cell r="AS208">
            <v>0</v>
          </cell>
          <cell r="AT208">
            <v>6928938.8066966739</v>
          </cell>
          <cell r="AU208">
            <v>1.3367459981016111E-4</v>
          </cell>
          <cell r="AV208">
            <v>0</v>
          </cell>
          <cell r="AW208">
            <v>0</v>
          </cell>
          <cell r="AY208">
            <v>0</v>
          </cell>
          <cell r="AZ208">
            <v>0</v>
          </cell>
          <cell r="BA208">
            <v>0</v>
          </cell>
          <cell r="BB208">
            <v>0</v>
          </cell>
          <cell r="BC208">
            <v>0</v>
          </cell>
          <cell r="BD208">
            <v>0</v>
          </cell>
          <cell r="BE208">
            <v>0</v>
          </cell>
          <cell r="BF208">
            <v>0</v>
          </cell>
          <cell r="BG208">
            <v>0</v>
          </cell>
          <cell r="BH208">
            <v>0</v>
          </cell>
          <cell r="BJ208">
            <v>0</v>
          </cell>
          <cell r="BL208">
            <v>0</v>
          </cell>
          <cell r="BM208">
            <v>0</v>
          </cell>
          <cell r="BN208">
            <v>0</v>
          </cell>
          <cell r="BO208">
            <v>0</v>
          </cell>
          <cell r="BQ208">
            <v>0</v>
          </cell>
          <cell r="BR208">
            <v>0</v>
          </cell>
          <cell r="BS208">
            <v>0</v>
          </cell>
          <cell r="BT208">
            <v>0</v>
          </cell>
          <cell r="CB208">
            <v>0</v>
          </cell>
          <cell r="CC208">
            <v>0</v>
          </cell>
          <cell r="CD208">
            <v>0</v>
          </cell>
          <cell r="CE208">
            <v>0</v>
          </cell>
          <cell r="CF208">
            <v>0</v>
          </cell>
          <cell r="CI208">
            <v>0</v>
          </cell>
          <cell r="CJ208">
            <v>0</v>
          </cell>
          <cell r="CK208">
            <v>0</v>
          </cell>
          <cell r="CV208">
            <v>1.5927350958971524E-4</v>
          </cell>
          <cell r="DG208">
            <v>6928939</v>
          </cell>
          <cell r="DR208">
            <v>1841895.1</v>
          </cell>
          <cell r="EC208">
            <v>3.761853213030427</v>
          </cell>
          <cell r="EN208">
            <v>2.4095909012463064E-2</v>
          </cell>
        </row>
        <row r="209">
          <cell r="B209">
            <v>36100</v>
          </cell>
          <cell r="C209" t="str">
            <v>Mitchell County Schools</v>
          </cell>
          <cell r="D209">
            <v>6.7253678859313421E-4</v>
          </cell>
          <cell r="E209">
            <v>1163645.4589965816</v>
          </cell>
          <cell r="F209">
            <v>907321.05063885346</v>
          </cell>
          <cell r="G209">
            <v>-82714</v>
          </cell>
          <cell r="H209">
            <v>-324698.43122120848</v>
          </cell>
          <cell r="I209">
            <v>-13436.633724282847</v>
          </cell>
          <cell r="J209">
            <v>981953.9718500271</v>
          </cell>
          <cell r="K209">
            <v>0</v>
          </cell>
          <cell r="L209">
            <v>-51593.491809530198</v>
          </cell>
          <cell r="M209">
            <v>9258.8218113494368</v>
          </cell>
          <cell r="N209">
            <v>349.03314254406479</v>
          </cell>
          <cell r="O209">
            <v>-157.51484125639797</v>
          </cell>
          <cell r="P209">
            <v>0</v>
          </cell>
          <cell r="Q209">
            <v>0</v>
          </cell>
          <cell r="R209">
            <v>0</v>
          </cell>
          <cell r="S209">
            <v>2589928.2648430779</v>
          </cell>
          <cell r="T209">
            <v>30312.339999999967</v>
          </cell>
          <cell r="U209">
            <v>4909769.8592501357</v>
          </cell>
          <cell r="V209">
            <v>37035.287245397747</v>
          </cell>
          <cell r="W209">
            <v>0</v>
          </cell>
          <cell r="X209">
            <v>4977117.486495533</v>
          </cell>
          <cell r="Y209">
            <v>443879</v>
          </cell>
          <cell r="Z209">
            <v>0</v>
          </cell>
          <cell r="AA209">
            <v>0</v>
          </cell>
          <cell r="AB209">
            <v>67183.168621414225</v>
          </cell>
          <cell r="AC209">
            <v>511062.16862141422</v>
          </cell>
          <cell r="AD209" t="str">
            <v>N/A</v>
          </cell>
          <cell r="AE209">
            <v>895062</v>
          </cell>
          <cell r="AF209">
            <v>895063</v>
          </cell>
          <cell r="AG209">
            <v>895063</v>
          </cell>
          <cell r="AH209">
            <v>895063</v>
          </cell>
          <cell r="AI209">
            <v>885804</v>
          </cell>
          <cell r="AJ209">
            <v>0</v>
          </cell>
          <cell r="AK209">
            <v>4466055</v>
          </cell>
          <cell r="AL209">
            <v>22830271</v>
          </cell>
          <cell r="AM209">
            <v>2589928.2648430779</v>
          </cell>
          <cell r="AN209">
            <v>-628618.34</v>
          </cell>
          <cell r="AO209">
            <v>4879621.9778741198</v>
          </cell>
          <cell r="AP209">
            <v>0</v>
          </cell>
          <cell r="AQ209">
            <v>-413566.66000000003</v>
          </cell>
          <cell r="AR209">
            <v>0</v>
          </cell>
          <cell r="AS209">
            <v>0</v>
          </cell>
          <cell r="AT209">
            <v>29257636.242717195</v>
          </cell>
          <cell r="AU209">
            <v>6.8860262771461116E-4</v>
          </cell>
          <cell r="AV209">
            <v>0</v>
          </cell>
          <cell r="AW209">
            <v>0</v>
          </cell>
          <cell r="AY209">
            <v>0</v>
          </cell>
          <cell r="AZ209">
            <v>0</v>
          </cell>
          <cell r="BA209">
            <v>0</v>
          </cell>
          <cell r="BB209">
            <v>0</v>
          </cell>
          <cell r="BC209">
            <v>0</v>
          </cell>
          <cell r="BD209">
            <v>0</v>
          </cell>
          <cell r="BE209">
            <v>0</v>
          </cell>
          <cell r="BF209">
            <v>0</v>
          </cell>
          <cell r="BG209">
            <v>0</v>
          </cell>
          <cell r="BH209">
            <v>0</v>
          </cell>
          <cell r="BJ209">
            <v>0</v>
          </cell>
          <cell r="BL209">
            <v>0</v>
          </cell>
          <cell r="BM209">
            <v>0</v>
          </cell>
          <cell r="BN209">
            <v>0</v>
          </cell>
          <cell r="BO209">
            <v>0</v>
          </cell>
          <cell r="BQ209">
            <v>0</v>
          </cell>
          <cell r="BR209">
            <v>0</v>
          </cell>
          <cell r="BS209">
            <v>0</v>
          </cell>
          <cell r="BT209">
            <v>0</v>
          </cell>
          <cell r="CB209">
            <v>0</v>
          </cell>
          <cell r="CC209">
            <v>0</v>
          </cell>
          <cell r="CD209">
            <v>0</v>
          </cell>
          <cell r="CE209">
            <v>0</v>
          </cell>
          <cell r="CF209">
            <v>0</v>
          </cell>
          <cell r="CI209">
            <v>0</v>
          </cell>
          <cell r="CJ209">
            <v>0</v>
          </cell>
          <cell r="CK209">
            <v>0</v>
          </cell>
          <cell r="CV209">
            <v>6.7253678859313421E-4</v>
          </cell>
          <cell r="DG209">
            <v>29257636</v>
          </cell>
          <cell r="DR209">
            <v>10989867.26999999</v>
          </cell>
          <cell r="EC209">
            <v>2.6622374302797223</v>
          </cell>
          <cell r="EN209">
            <v>2.4095909012463064E-2</v>
          </cell>
        </row>
        <row r="210">
          <cell r="B210">
            <v>36102</v>
          </cell>
          <cell r="C210" t="str">
            <v>Kipp Charlotte Charter</v>
          </cell>
          <cell r="D210">
            <v>1.6273927781060074E-4</v>
          </cell>
          <cell r="E210">
            <v>281576.89636700711</v>
          </cell>
          <cell r="F210">
            <v>219551.96359176523</v>
          </cell>
          <cell r="G210">
            <v>177923</v>
          </cell>
          <cell r="H210">
            <v>-78569.959442236417</v>
          </cell>
          <cell r="I210">
            <v>-3251.3731673617422</v>
          </cell>
          <cell r="J210">
            <v>237611.50755248926</v>
          </cell>
          <cell r="K210">
            <v>0</v>
          </cell>
          <cell r="L210">
            <v>-12484.503062463109</v>
          </cell>
          <cell r="M210">
            <v>2240.433535402628</v>
          </cell>
          <cell r="N210">
            <v>84.458430398145566</v>
          </cell>
          <cell r="O210">
            <v>-38.1151662560208</v>
          </cell>
          <cell r="P210">
            <v>0</v>
          </cell>
          <cell r="Q210">
            <v>0</v>
          </cell>
          <cell r="R210">
            <v>0</v>
          </cell>
          <cell r="S210">
            <v>824644.3086387451</v>
          </cell>
          <cell r="T210">
            <v>923911</v>
          </cell>
          <cell r="U210">
            <v>1188057.5377624463</v>
          </cell>
          <cell r="V210">
            <v>8961.7341416105119</v>
          </cell>
          <cell r="W210">
            <v>0</v>
          </cell>
          <cell r="X210">
            <v>2120930.2719040569</v>
          </cell>
          <cell r="Y210">
            <v>34294.78</v>
          </cell>
          <cell r="Z210">
            <v>0</v>
          </cell>
          <cell r="AA210">
            <v>0</v>
          </cell>
          <cell r="AB210">
            <v>16256.865836808709</v>
          </cell>
          <cell r="AC210">
            <v>50551.645836808704</v>
          </cell>
          <cell r="AD210" t="str">
            <v>N/A</v>
          </cell>
          <cell r="AE210">
            <v>414524</v>
          </cell>
          <cell r="AF210">
            <v>414524</v>
          </cell>
          <cell r="AG210">
            <v>414524</v>
          </cell>
          <cell r="AH210">
            <v>414524</v>
          </cell>
          <cell r="AI210">
            <v>412283</v>
          </cell>
          <cell r="AJ210">
            <v>0</v>
          </cell>
          <cell r="AK210">
            <v>2070379</v>
          </cell>
          <cell r="AL210">
            <v>4286845</v>
          </cell>
          <cell r="AM210">
            <v>824644.3086387451</v>
          </cell>
          <cell r="AN210">
            <v>-102156.22</v>
          </cell>
          <cell r="AO210">
            <v>1180762.4060672482</v>
          </cell>
          <cell r="AP210">
            <v>0</v>
          </cell>
          <cell r="AQ210">
            <v>889616.22</v>
          </cell>
          <cell r="AR210">
            <v>0</v>
          </cell>
          <cell r="AS210">
            <v>0</v>
          </cell>
          <cell r="AT210">
            <v>7079711.7147059934</v>
          </cell>
          <cell r="AU210">
            <v>1.2929906699602807E-4</v>
          </cell>
          <cell r="AV210">
            <v>0</v>
          </cell>
          <cell r="AW210">
            <v>0</v>
          </cell>
          <cell r="AY210">
            <v>0</v>
          </cell>
          <cell r="AZ210">
            <v>0</v>
          </cell>
          <cell r="BA210">
            <v>0</v>
          </cell>
          <cell r="BB210">
            <v>0</v>
          </cell>
          <cell r="BC210">
            <v>0</v>
          </cell>
          <cell r="BD210">
            <v>0</v>
          </cell>
          <cell r="BE210">
            <v>0</v>
          </cell>
          <cell r="BF210">
            <v>0</v>
          </cell>
          <cell r="BG210">
            <v>0</v>
          </cell>
          <cell r="BH210">
            <v>0</v>
          </cell>
          <cell r="BJ210">
            <v>0</v>
          </cell>
          <cell r="BL210">
            <v>0</v>
          </cell>
          <cell r="BM210">
            <v>0</v>
          </cell>
          <cell r="BN210">
            <v>0</v>
          </cell>
          <cell r="BO210">
            <v>0</v>
          </cell>
          <cell r="BQ210">
            <v>0</v>
          </cell>
          <cell r="BR210">
            <v>0</v>
          </cell>
          <cell r="BS210">
            <v>0</v>
          </cell>
          <cell r="BT210">
            <v>0</v>
          </cell>
          <cell r="CB210">
            <v>0</v>
          </cell>
          <cell r="CC210">
            <v>0</v>
          </cell>
          <cell r="CD210">
            <v>0</v>
          </cell>
          <cell r="CE210">
            <v>0</v>
          </cell>
          <cell r="CF210">
            <v>0</v>
          </cell>
          <cell r="CI210">
            <v>0</v>
          </cell>
          <cell r="CJ210">
            <v>0</v>
          </cell>
          <cell r="CK210">
            <v>0</v>
          </cell>
          <cell r="CV210">
            <v>1.6273927781060074E-4</v>
          </cell>
          <cell r="DG210">
            <v>7079712</v>
          </cell>
          <cell r="DR210">
            <v>1834403.22</v>
          </cell>
          <cell r="EC210">
            <v>3.8594088381506442</v>
          </cell>
          <cell r="EN210">
            <v>2.4095909012463064E-2</v>
          </cell>
        </row>
        <row r="211">
          <cell r="B211">
            <v>36105</v>
          </cell>
          <cell r="C211" t="str">
            <v>Mayland Technical College</v>
          </cell>
          <cell r="D211">
            <v>3.4452709511830436E-4</v>
          </cell>
          <cell r="E211">
            <v>596112.20759290818</v>
          </cell>
          <cell r="F211">
            <v>464802.3590950417</v>
          </cell>
          <cell r="G211">
            <v>-77364</v>
          </cell>
          <cell r="H211">
            <v>-166336.48775128959</v>
          </cell>
          <cell r="I211">
            <v>-6883.3177065000664</v>
          </cell>
          <cell r="J211">
            <v>503035.30631993269</v>
          </cell>
          <cell r="K211">
            <v>0</v>
          </cell>
          <cell r="L211">
            <v>-26430.310076169018</v>
          </cell>
          <cell r="M211">
            <v>4743.1085361964151</v>
          </cell>
          <cell r="N211">
            <v>178.80267182449759</v>
          </cell>
          <cell r="O211">
            <v>-80.69169094765806</v>
          </cell>
          <cell r="P211">
            <v>0</v>
          </cell>
          <cell r="Q211">
            <v>0</v>
          </cell>
          <cell r="R211">
            <v>0</v>
          </cell>
          <cell r="S211">
            <v>1291776.9769909973</v>
          </cell>
          <cell r="T211">
            <v>39895.189999999944</v>
          </cell>
          <cell r="U211">
            <v>2515176.5315996632</v>
          </cell>
          <cell r="V211">
            <v>18972.43414478566</v>
          </cell>
          <cell r="W211">
            <v>0</v>
          </cell>
          <cell r="X211">
            <v>2574044.1557444488</v>
          </cell>
          <cell r="Y211">
            <v>426715</v>
          </cell>
          <cell r="Z211">
            <v>0</v>
          </cell>
          <cell r="AA211">
            <v>0</v>
          </cell>
          <cell r="AB211">
            <v>34416.588532500333</v>
          </cell>
          <cell r="AC211">
            <v>461131.58853250032</v>
          </cell>
          <cell r="AD211" t="str">
            <v>N/A</v>
          </cell>
          <cell r="AE211">
            <v>423531</v>
          </cell>
          <cell r="AF211">
            <v>423531</v>
          </cell>
          <cell r="AG211">
            <v>423531</v>
          </cell>
          <cell r="AH211">
            <v>423531</v>
          </cell>
          <cell r="AI211">
            <v>418788</v>
          </cell>
          <cell r="AJ211">
            <v>0</v>
          </cell>
          <cell r="AK211">
            <v>2112912</v>
          </cell>
          <cell r="AL211">
            <v>11934679</v>
          </cell>
          <cell r="AM211">
            <v>1291776.9769909973</v>
          </cell>
          <cell r="AN211">
            <v>-351269.18999999994</v>
          </cell>
          <cell r="AO211">
            <v>2499732.3772119489</v>
          </cell>
          <cell r="AP211">
            <v>0</v>
          </cell>
          <cell r="AQ211">
            <v>-386819.81000000006</v>
          </cell>
          <cell r="AR211">
            <v>0</v>
          </cell>
          <cell r="AS211">
            <v>0</v>
          </cell>
          <cell r="AT211">
            <v>14988099.354202947</v>
          </cell>
          <cell r="AU211">
            <v>3.599716783877378E-4</v>
          </cell>
          <cell r="AV211">
            <v>0</v>
          </cell>
          <cell r="AW211">
            <v>0</v>
          </cell>
          <cell r="AY211">
            <v>0</v>
          </cell>
          <cell r="AZ211">
            <v>0</v>
          </cell>
          <cell r="BA211">
            <v>0</v>
          </cell>
          <cell r="BB211">
            <v>0</v>
          </cell>
          <cell r="BC211">
            <v>0</v>
          </cell>
          <cell r="BD211">
            <v>0</v>
          </cell>
          <cell r="BE211">
            <v>0</v>
          </cell>
          <cell r="BF211">
            <v>0</v>
          </cell>
          <cell r="BG211">
            <v>0</v>
          </cell>
          <cell r="BH211">
            <v>0</v>
          </cell>
          <cell r="BJ211">
            <v>0</v>
          </cell>
          <cell r="BL211">
            <v>0</v>
          </cell>
          <cell r="BM211">
            <v>0</v>
          </cell>
          <cell r="BN211">
            <v>0</v>
          </cell>
          <cell r="BO211">
            <v>0</v>
          </cell>
          <cell r="BQ211">
            <v>0</v>
          </cell>
          <cell r="BR211">
            <v>0</v>
          </cell>
          <cell r="BS211">
            <v>0</v>
          </cell>
          <cell r="BT211">
            <v>0</v>
          </cell>
          <cell r="CB211">
            <v>0</v>
          </cell>
          <cell r="CC211">
            <v>0</v>
          </cell>
          <cell r="CD211">
            <v>0</v>
          </cell>
          <cell r="CE211">
            <v>0</v>
          </cell>
          <cell r="CF211">
            <v>0</v>
          </cell>
          <cell r="CI211">
            <v>0</v>
          </cell>
          <cell r="CJ211">
            <v>0</v>
          </cell>
          <cell r="CK211">
            <v>0</v>
          </cell>
          <cell r="CV211">
            <v>3.4452709511830436E-4</v>
          </cell>
          <cell r="DG211">
            <v>14988100</v>
          </cell>
          <cell r="DR211">
            <v>5969869.6899999995</v>
          </cell>
          <cell r="EC211">
            <v>2.5106243148164933</v>
          </cell>
          <cell r="EN211">
            <v>2.4095909012463064E-2</v>
          </cell>
        </row>
        <row r="212">
          <cell r="B212">
            <v>36200</v>
          </cell>
          <cell r="C212" t="str">
            <v>Montgomery County Schools</v>
          </cell>
          <cell r="D212">
            <v>1.3812649658540327E-3</v>
          </cell>
          <cell r="E212">
            <v>2389910.4590983</v>
          </cell>
          <cell r="F212">
            <v>1863467.9935516545</v>
          </cell>
          <cell r="G212">
            <v>90690</v>
          </cell>
          <cell r="H212">
            <v>-666869.93948958092</v>
          </cell>
          <cell r="I212">
            <v>-27596.336344944091</v>
          </cell>
          <cell r="J212">
            <v>2016750.0758359348</v>
          </cell>
          <cell r="K212">
            <v>0</v>
          </cell>
          <cell r="L212">
            <v>-105963.39696398962</v>
          </cell>
          <cell r="M212">
            <v>19015.890892533866</v>
          </cell>
          <cell r="N212">
            <v>716.84889197892585</v>
          </cell>
          <cell r="O212">
            <v>-323.50606765267298</v>
          </cell>
          <cell r="P212">
            <v>0</v>
          </cell>
          <cell r="Q212">
            <v>0</v>
          </cell>
          <cell r="R212">
            <v>0</v>
          </cell>
          <cell r="S212">
            <v>5579798.0894042356</v>
          </cell>
          <cell r="T212">
            <v>453449.17999999993</v>
          </cell>
          <cell r="U212">
            <v>10083750.379179675</v>
          </cell>
          <cell r="V212">
            <v>76063.563570135462</v>
          </cell>
          <cell r="W212">
            <v>0</v>
          </cell>
          <cell r="X212">
            <v>10613263.122749811</v>
          </cell>
          <cell r="Y212">
            <v>0</v>
          </cell>
          <cell r="Z212">
            <v>0</v>
          </cell>
          <cell r="AA212">
            <v>0</v>
          </cell>
          <cell r="AB212">
            <v>137981.68172472046</v>
          </cell>
          <cell r="AC212">
            <v>137981.68172472046</v>
          </cell>
          <cell r="AD212" t="str">
            <v>N/A</v>
          </cell>
          <cell r="AE212">
            <v>2098860</v>
          </cell>
          <cell r="AF212">
            <v>2098860</v>
          </cell>
          <cell r="AG212">
            <v>2098860</v>
          </cell>
          <cell r="AH212">
            <v>2098860</v>
          </cell>
          <cell r="AI212">
            <v>2079844</v>
          </cell>
          <cell r="AJ212">
            <v>0</v>
          </cell>
          <cell r="AK212">
            <v>10475284</v>
          </cell>
          <cell r="AL212">
            <v>45314695</v>
          </cell>
          <cell r="AM212">
            <v>5579798.0894042356</v>
          </cell>
          <cell r="AN212">
            <v>-1280053.18</v>
          </cell>
          <cell r="AO212">
            <v>10021832.26102509</v>
          </cell>
          <cell r="AP212">
            <v>0</v>
          </cell>
          <cell r="AQ212">
            <v>453449.17999999993</v>
          </cell>
          <cell r="AR212">
            <v>0</v>
          </cell>
          <cell r="AS212">
            <v>0</v>
          </cell>
          <cell r="AT212">
            <v>60089721.350429319</v>
          </cell>
          <cell r="AU212">
            <v>1.3667738617282928E-3</v>
          </cell>
          <cell r="AV212">
            <v>0</v>
          </cell>
          <cell r="AW212">
            <v>0</v>
          </cell>
          <cell r="AY212">
            <v>0</v>
          </cell>
          <cell r="AZ212">
            <v>0</v>
          </cell>
          <cell r="BA212">
            <v>0</v>
          </cell>
          <cell r="BB212">
            <v>0</v>
          </cell>
          <cell r="BC212">
            <v>0</v>
          </cell>
          <cell r="BD212">
            <v>0</v>
          </cell>
          <cell r="BE212">
            <v>0</v>
          </cell>
          <cell r="BF212">
            <v>0</v>
          </cell>
          <cell r="BG212">
            <v>0</v>
          </cell>
          <cell r="BH212">
            <v>0</v>
          </cell>
          <cell r="BJ212">
            <v>0</v>
          </cell>
          <cell r="BL212">
            <v>0</v>
          </cell>
          <cell r="BM212">
            <v>0</v>
          </cell>
          <cell r="BN212">
            <v>0</v>
          </cell>
          <cell r="BO212">
            <v>0</v>
          </cell>
          <cell r="BQ212">
            <v>0</v>
          </cell>
          <cell r="BR212">
            <v>0</v>
          </cell>
          <cell r="BS212">
            <v>0</v>
          </cell>
          <cell r="BT212">
            <v>0</v>
          </cell>
          <cell r="CB212">
            <v>0</v>
          </cell>
          <cell r="CC212">
            <v>0</v>
          </cell>
          <cell r="CD212">
            <v>0</v>
          </cell>
          <cell r="CE212">
            <v>0</v>
          </cell>
          <cell r="CF212">
            <v>0</v>
          </cell>
          <cell r="CI212">
            <v>0</v>
          </cell>
          <cell r="CJ212">
            <v>0</v>
          </cell>
          <cell r="CK212">
            <v>0</v>
          </cell>
          <cell r="CV212">
            <v>1.3812649658540327E-3</v>
          </cell>
          <cell r="DG212">
            <v>60089721</v>
          </cell>
          <cell r="DR212">
            <v>22195620.610000007</v>
          </cell>
          <cell r="EC212">
            <v>2.7072782534824551</v>
          </cell>
          <cell r="EN212">
            <v>2.4095909012463064E-2</v>
          </cell>
        </row>
        <row r="213">
          <cell r="B213">
            <v>36205</v>
          </cell>
          <cell r="C213" t="str">
            <v>Montgomery Community College</v>
          </cell>
          <cell r="D213">
            <v>2.4367880035541003E-4</v>
          </cell>
          <cell r="E213">
            <v>421621.14295705943</v>
          </cell>
          <cell r="F213">
            <v>328747.67433821713</v>
          </cell>
          <cell r="G213">
            <v>-2007</v>
          </cell>
          <cell r="H213">
            <v>-117647.28047484455</v>
          </cell>
          <cell r="I213">
            <v>-4868.4664427020689</v>
          </cell>
          <cell r="J213">
            <v>355789.25929865107</v>
          </cell>
          <cell r="K213">
            <v>0</v>
          </cell>
          <cell r="L213">
            <v>-18693.758324496419</v>
          </cell>
          <cell r="M213">
            <v>3354.7288861532597</v>
          </cell>
          <cell r="N213">
            <v>126.4644238084507</v>
          </cell>
          <cell r="O213">
            <v>-57.072011831240587</v>
          </cell>
          <cell r="P213">
            <v>0</v>
          </cell>
          <cell r="Q213">
            <v>0</v>
          </cell>
          <cell r="R213">
            <v>0</v>
          </cell>
          <cell r="S213">
            <v>966365.69265001523</v>
          </cell>
          <cell r="T213">
            <v>7384.5199999999895</v>
          </cell>
          <cell r="U213">
            <v>1778946.2964932553</v>
          </cell>
          <cell r="V213">
            <v>13418.915544613039</v>
          </cell>
          <cell r="W213">
            <v>0</v>
          </cell>
          <cell r="X213">
            <v>1799749.7320378684</v>
          </cell>
          <cell r="Y213">
            <v>17419</v>
          </cell>
          <cell r="Z213">
            <v>0</v>
          </cell>
          <cell r="AA213">
            <v>0</v>
          </cell>
          <cell r="AB213">
            <v>24342.332213510344</v>
          </cell>
          <cell r="AC213">
            <v>41761.332213510344</v>
          </cell>
          <cell r="AD213" t="str">
            <v>N/A</v>
          </cell>
          <cell r="AE213">
            <v>352269</v>
          </cell>
          <cell r="AF213">
            <v>352269</v>
          </cell>
          <cell r="AG213">
            <v>352269</v>
          </cell>
          <cell r="AH213">
            <v>352269</v>
          </cell>
          <cell r="AI213">
            <v>348914</v>
          </cell>
          <cell r="AJ213">
            <v>0</v>
          </cell>
          <cell r="AK213">
            <v>1757990</v>
          </cell>
          <cell r="AL213">
            <v>8099950</v>
          </cell>
          <cell r="AM213">
            <v>966365.69265001523</v>
          </cell>
          <cell r="AN213">
            <v>-223448.52</v>
          </cell>
          <cell r="AO213">
            <v>1768022.879824358</v>
          </cell>
          <cell r="AP213">
            <v>0</v>
          </cell>
          <cell r="AQ213">
            <v>-10034.48000000001</v>
          </cell>
          <cell r="AR213">
            <v>0</v>
          </cell>
          <cell r="AS213">
            <v>0</v>
          </cell>
          <cell r="AT213">
            <v>10600855.572474372</v>
          </cell>
          <cell r="AU213">
            <v>2.4430927666928694E-4</v>
          </cell>
          <cell r="AV213">
            <v>0</v>
          </cell>
          <cell r="AW213">
            <v>0</v>
          </cell>
          <cell r="AY213">
            <v>0</v>
          </cell>
          <cell r="AZ213">
            <v>0</v>
          </cell>
          <cell r="BA213">
            <v>0</v>
          </cell>
          <cell r="BB213">
            <v>0</v>
          </cell>
          <cell r="BC213">
            <v>0</v>
          </cell>
          <cell r="BD213">
            <v>0</v>
          </cell>
          <cell r="BE213">
            <v>0</v>
          </cell>
          <cell r="BF213">
            <v>0</v>
          </cell>
          <cell r="BG213">
            <v>0</v>
          </cell>
          <cell r="BH213">
            <v>0</v>
          </cell>
          <cell r="BJ213">
            <v>0</v>
          </cell>
          <cell r="BL213">
            <v>0</v>
          </cell>
          <cell r="BM213">
            <v>0</v>
          </cell>
          <cell r="BN213">
            <v>0</v>
          </cell>
          <cell r="BO213">
            <v>0</v>
          </cell>
          <cell r="BQ213">
            <v>0</v>
          </cell>
          <cell r="BR213">
            <v>0</v>
          </cell>
          <cell r="BS213">
            <v>0</v>
          </cell>
          <cell r="BT213">
            <v>0</v>
          </cell>
          <cell r="CB213">
            <v>0</v>
          </cell>
          <cell r="CC213">
            <v>0</v>
          </cell>
          <cell r="CD213">
            <v>0</v>
          </cell>
          <cell r="CE213">
            <v>0</v>
          </cell>
          <cell r="CF213">
            <v>0</v>
          </cell>
          <cell r="CI213">
            <v>0</v>
          </cell>
          <cell r="CJ213">
            <v>0</v>
          </cell>
          <cell r="CK213">
            <v>0</v>
          </cell>
          <cell r="CV213">
            <v>2.4367880035541003E-4</v>
          </cell>
          <cell r="DG213">
            <v>10600856</v>
          </cell>
          <cell r="DR213">
            <v>3891820.2999999989</v>
          </cell>
          <cell r="EC213">
            <v>2.7238811617278431</v>
          </cell>
          <cell r="EN213">
            <v>2.4095909012463064E-2</v>
          </cell>
        </row>
        <row r="214">
          <cell r="B214">
            <v>36300</v>
          </cell>
          <cell r="C214" t="str">
            <v>Moore County Schools</v>
          </cell>
          <cell r="D214">
            <v>4.3680148372305747E-3</v>
          </cell>
          <cell r="E214">
            <v>7557684.1540604765</v>
          </cell>
          <cell r="F214">
            <v>5892899.6577461055</v>
          </cell>
          <cell r="G214">
            <v>563426</v>
          </cell>
          <cell r="H214">
            <v>-2108862.428428066</v>
          </cell>
          <cell r="I214">
            <v>-87268.706285756576</v>
          </cell>
          <cell r="J214">
            <v>6377628.0959899304</v>
          </cell>
          <cell r="K214">
            <v>0</v>
          </cell>
          <cell r="L214">
            <v>-335091.16757759877</v>
          </cell>
          <cell r="M214">
            <v>60134.511201758338</v>
          </cell>
          <cell r="N214">
            <v>2266.9123402259238</v>
          </cell>
          <cell r="O214">
            <v>-1023.0327550277729</v>
          </cell>
          <cell r="P214">
            <v>0</v>
          </cell>
          <cell r="Q214">
            <v>0</v>
          </cell>
          <cell r="R214">
            <v>0</v>
          </cell>
          <cell r="S214">
            <v>17921793.996292051</v>
          </cell>
          <cell r="T214">
            <v>2833370</v>
          </cell>
          <cell r="U214">
            <v>31888140.479949649</v>
          </cell>
          <cell r="V214">
            <v>240538.04480703335</v>
          </cell>
          <cell r="W214">
            <v>0</v>
          </cell>
          <cell r="X214">
            <v>34962048.524756685</v>
          </cell>
          <cell r="Y214">
            <v>16239.030000000726</v>
          </cell>
          <cell r="Z214">
            <v>0</v>
          </cell>
          <cell r="AA214">
            <v>0</v>
          </cell>
          <cell r="AB214">
            <v>436343.53142878285</v>
          </cell>
          <cell r="AC214">
            <v>452582.56142878358</v>
          </cell>
          <cell r="AD214" t="str">
            <v>N/A</v>
          </cell>
          <cell r="AE214">
            <v>6913920</v>
          </cell>
          <cell r="AF214">
            <v>6913920</v>
          </cell>
          <cell r="AG214">
            <v>6913920</v>
          </cell>
          <cell r="AH214">
            <v>6913920</v>
          </cell>
          <cell r="AI214">
            <v>6853785</v>
          </cell>
          <cell r="AJ214">
            <v>0</v>
          </cell>
          <cell r="AK214">
            <v>34509465</v>
          </cell>
          <cell r="AL214">
            <v>141419274</v>
          </cell>
          <cell r="AM214">
            <v>17921793.996292051</v>
          </cell>
          <cell r="AN214">
            <v>-3827040.9699999993</v>
          </cell>
          <cell r="AO214">
            <v>31692334.993327904</v>
          </cell>
          <cell r="AP214">
            <v>0</v>
          </cell>
          <cell r="AQ214">
            <v>2817130.9699999993</v>
          </cell>
          <cell r="AR214">
            <v>0</v>
          </cell>
          <cell r="AS214">
            <v>0</v>
          </cell>
          <cell r="AT214">
            <v>190023492.98961997</v>
          </cell>
          <cell r="AU214">
            <v>4.2654633217207253E-3</v>
          </cell>
          <cell r="AV214">
            <v>0</v>
          </cell>
          <cell r="AW214">
            <v>0</v>
          </cell>
          <cell r="AY214">
            <v>0</v>
          </cell>
          <cell r="AZ214">
            <v>0</v>
          </cell>
          <cell r="BA214">
            <v>0</v>
          </cell>
          <cell r="BB214">
            <v>0</v>
          </cell>
          <cell r="BC214">
            <v>0</v>
          </cell>
          <cell r="BD214">
            <v>0</v>
          </cell>
          <cell r="BE214">
            <v>0</v>
          </cell>
          <cell r="BF214">
            <v>0</v>
          </cell>
          <cell r="BG214">
            <v>0</v>
          </cell>
          <cell r="BH214">
            <v>0</v>
          </cell>
          <cell r="BJ214">
            <v>0</v>
          </cell>
          <cell r="BL214">
            <v>0</v>
          </cell>
          <cell r="BM214">
            <v>0</v>
          </cell>
          <cell r="BN214">
            <v>0</v>
          </cell>
          <cell r="BO214">
            <v>0</v>
          </cell>
          <cell r="BQ214">
            <v>0</v>
          </cell>
          <cell r="BR214">
            <v>0</v>
          </cell>
          <cell r="BS214">
            <v>0</v>
          </cell>
          <cell r="BT214">
            <v>0</v>
          </cell>
          <cell r="CB214">
            <v>0</v>
          </cell>
          <cell r="CC214">
            <v>0</v>
          </cell>
          <cell r="CD214">
            <v>0</v>
          </cell>
          <cell r="CE214">
            <v>0</v>
          </cell>
          <cell r="CF214">
            <v>0</v>
          </cell>
          <cell r="CI214">
            <v>0</v>
          </cell>
          <cell r="CJ214">
            <v>0</v>
          </cell>
          <cell r="CK214">
            <v>0</v>
          </cell>
          <cell r="CV214">
            <v>4.3680148372305747E-3</v>
          </cell>
          <cell r="DG214">
            <v>190023492</v>
          </cell>
          <cell r="DR214">
            <v>65112504.539999925</v>
          </cell>
          <cell r="EC214">
            <v>2.9183870800617835</v>
          </cell>
          <cell r="EN214">
            <v>2.4095909012463064E-2</v>
          </cell>
        </row>
        <row r="215">
          <cell r="B215">
            <v>36301</v>
          </cell>
          <cell r="C215" t="str">
            <v>Academy Of Moore County</v>
          </cell>
          <cell r="D215">
            <v>5.6376106519571636E-5</v>
          </cell>
          <cell r="E215">
            <v>97543.809439239994</v>
          </cell>
          <cell r="F215">
            <v>76057.145223635802</v>
          </cell>
          <cell r="G215">
            <v>57027</v>
          </cell>
          <cell r="H215">
            <v>-27218.188886822074</v>
          </cell>
          <cell r="I215">
            <v>-1126.3400113609362</v>
          </cell>
          <cell r="J215">
            <v>82313.328658403043</v>
          </cell>
          <cell r="K215">
            <v>0</v>
          </cell>
          <cell r="L215">
            <v>-4324.8789349579602</v>
          </cell>
          <cell r="M215">
            <v>776.13051588490873</v>
          </cell>
          <cell r="N215">
            <v>29.258071761527287</v>
          </cell>
          <cell r="O215">
            <v>-13.203847907948873</v>
          </cell>
          <cell r="P215">
            <v>0</v>
          </cell>
          <cell r="Q215">
            <v>0</v>
          </cell>
          <cell r="R215">
            <v>0</v>
          </cell>
          <cell r="S215">
            <v>281064.06022787635</v>
          </cell>
          <cell r="T215">
            <v>292499</v>
          </cell>
          <cell r="U215">
            <v>411566.64329201519</v>
          </cell>
          <cell r="V215">
            <v>3104.5220635396349</v>
          </cell>
          <cell r="W215">
            <v>0</v>
          </cell>
          <cell r="X215">
            <v>707170.16535555478</v>
          </cell>
          <cell r="Y215">
            <v>7364.4700000000012</v>
          </cell>
          <cell r="Z215">
            <v>0</v>
          </cell>
          <cell r="AA215">
            <v>0</v>
          </cell>
          <cell r="AB215">
            <v>5631.7000568046806</v>
          </cell>
          <cell r="AC215">
            <v>12996.170056804682</v>
          </cell>
          <cell r="AD215" t="str">
            <v>N/A</v>
          </cell>
          <cell r="AE215">
            <v>138990</v>
          </cell>
          <cell r="AF215">
            <v>138990</v>
          </cell>
          <cell r="AG215">
            <v>138990</v>
          </cell>
          <cell r="AH215">
            <v>138990</v>
          </cell>
          <cell r="AI215">
            <v>138214</v>
          </cell>
          <cell r="AJ215">
            <v>0</v>
          </cell>
          <cell r="AK215">
            <v>694174</v>
          </cell>
          <cell r="AL215">
            <v>1518122</v>
          </cell>
          <cell r="AM215">
            <v>281064.06022787635</v>
          </cell>
          <cell r="AN215">
            <v>-40808.53</v>
          </cell>
          <cell r="AO215">
            <v>409039.46529875015</v>
          </cell>
          <cell r="AP215">
            <v>0</v>
          </cell>
          <cell r="AQ215">
            <v>285134.53000000003</v>
          </cell>
          <cell r="AR215">
            <v>0</v>
          </cell>
          <cell r="AS215">
            <v>0</v>
          </cell>
          <cell r="AT215">
            <v>2452551.525526626</v>
          </cell>
          <cell r="AU215">
            <v>4.5789344165860129E-5</v>
          </cell>
          <cell r="AV215">
            <v>0</v>
          </cell>
          <cell r="AW215">
            <v>0</v>
          </cell>
          <cell r="AY215">
            <v>0</v>
          </cell>
          <cell r="AZ215">
            <v>0</v>
          </cell>
          <cell r="BA215">
            <v>0</v>
          </cell>
          <cell r="BB215">
            <v>0</v>
          </cell>
          <cell r="BC215">
            <v>0</v>
          </cell>
          <cell r="BD215">
            <v>0</v>
          </cell>
          <cell r="BE215">
            <v>0</v>
          </cell>
          <cell r="BF215">
            <v>0</v>
          </cell>
          <cell r="BG215">
            <v>0</v>
          </cell>
          <cell r="BH215">
            <v>0</v>
          </cell>
          <cell r="BJ215">
            <v>0</v>
          </cell>
          <cell r="BL215">
            <v>0</v>
          </cell>
          <cell r="BM215">
            <v>0</v>
          </cell>
          <cell r="BN215">
            <v>0</v>
          </cell>
          <cell r="BO215">
            <v>0</v>
          </cell>
          <cell r="BQ215">
            <v>0</v>
          </cell>
          <cell r="BR215">
            <v>0</v>
          </cell>
          <cell r="BS215">
            <v>0</v>
          </cell>
          <cell r="BT215">
            <v>0</v>
          </cell>
          <cell r="CB215">
            <v>0</v>
          </cell>
          <cell r="CC215">
            <v>0</v>
          </cell>
          <cell r="CD215">
            <v>0</v>
          </cell>
          <cell r="CE215">
            <v>0</v>
          </cell>
          <cell r="CF215">
            <v>0</v>
          </cell>
          <cell r="CI215">
            <v>0</v>
          </cell>
          <cell r="CJ215">
            <v>0</v>
          </cell>
          <cell r="CK215">
            <v>0</v>
          </cell>
          <cell r="CV215">
            <v>5.6376106519571636E-5</v>
          </cell>
          <cell r="DG215">
            <v>2452552</v>
          </cell>
          <cell r="DR215">
            <v>726906.58000000007</v>
          </cell>
          <cell r="EC215">
            <v>3.3739576274024095</v>
          </cell>
          <cell r="EN215">
            <v>2.4095909012463064E-2</v>
          </cell>
        </row>
        <row r="216">
          <cell r="B216">
            <v>36302</v>
          </cell>
          <cell r="C216" t="str">
            <v>Stars Charter School</v>
          </cell>
          <cell r="D216">
            <v>1.1096453713236779E-4</v>
          </cell>
          <cell r="E216">
            <v>191994.52272915488</v>
          </cell>
          <cell r="F216">
            <v>149702.53244466431</v>
          </cell>
          <cell r="G216">
            <v>24268</v>
          </cell>
          <cell r="H216">
            <v>-53573.294040074434</v>
          </cell>
          <cell r="I216">
            <v>-2216.9639893620988</v>
          </cell>
          <cell r="J216">
            <v>162016.51689502943</v>
          </cell>
          <cell r="K216">
            <v>0</v>
          </cell>
          <cell r="L216">
            <v>-8512.6167590969053</v>
          </cell>
          <cell r="M216">
            <v>1527.6500767142568</v>
          </cell>
          <cell r="N216">
            <v>57.588375480956238</v>
          </cell>
          <cell r="O216">
            <v>-25.989004241771859</v>
          </cell>
          <cell r="P216">
            <v>0</v>
          </cell>
          <cell r="Q216">
            <v>0</v>
          </cell>
          <cell r="R216">
            <v>0</v>
          </cell>
          <cell r="S216">
            <v>465237.94672826858</v>
          </cell>
          <cell r="T216">
            <v>135052</v>
          </cell>
          <cell r="U216">
            <v>810082.58447514719</v>
          </cell>
          <cell r="V216">
            <v>6110.6003068570271</v>
          </cell>
          <cell r="W216">
            <v>0</v>
          </cell>
          <cell r="X216">
            <v>951245.18478200422</v>
          </cell>
          <cell r="Y216">
            <v>13712.070000000007</v>
          </cell>
          <cell r="Z216">
            <v>0</v>
          </cell>
          <cell r="AA216">
            <v>0</v>
          </cell>
          <cell r="AB216">
            <v>11084.819946810494</v>
          </cell>
          <cell r="AC216">
            <v>24796.889946810501</v>
          </cell>
          <cell r="AD216" t="str">
            <v>N/A</v>
          </cell>
          <cell r="AE216">
            <v>185595</v>
          </cell>
          <cell r="AF216">
            <v>185595</v>
          </cell>
          <cell r="AG216">
            <v>185595</v>
          </cell>
          <cell r="AH216">
            <v>185595</v>
          </cell>
          <cell r="AI216">
            <v>184068</v>
          </cell>
          <cell r="AJ216">
            <v>0</v>
          </cell>
          <cell r="AK216">
            <v>926448</v>
          </cell>
          <cell r="AL216">
            <v>3516911</v>
          </cell>
          <cell r="AM216">
            <v>465237.94672826858</v>
          </cell>
          <cell r="AN216">
            <v>-81262.929999999993</v>
          </cell>
          <cell r="AO216">
            <v>805108.36483519385</v>
          </cell>
          <cell r="AP216">
            <v>0</v>
          </cell>
          <cell r="AQ216">
            <v>121339.93</v>
          </cell>
          <cell r="AR216">
            <v>0</v>
          </cell>
          <cell r="AS216">
            <v>0</v>
          </cell>
          <cell r="AT216">
            <v>4827334.311563462</v>
          </cell>
          <cell r="AU216">
            <v>1.0607645393740597E-4</v>
          </cell>
          <cell r="AV216">
            <v>0</v>
          </cell>
          <cell r="AW216">
            <v>0</v>
          </cell>
          <cell r="AY216">
            <v>0</v>
          </cell>
          <cell r="AZ216">
            <v>0</v>
          </cell>
          <cell r="BA216">
            <v>0</v>
          </cell>
          <cell r="BB216">
            <v>0</v>
          </cell>
          <cell r="BC216">
            <v>0</v>
          </cell>
          <cell r="BD216">
            <v>0</v>
          </cell>
          <cell r="BE216">
            <v>0</v>
          </cell>
          <cell r="BF216">
            <v>0</v>
          </cell>
          <cell r="BG216">
            <v>0</v>
          </cell>
          <cell r="BH216">
            <v>0</v>
          </cell>
          <cell r="BJ216">
            <v>0</v>
          </cell>
          <cell r="BL216">
            <v>0</v>
          </cell>
          <cell r="BM216">
            <v>0</v>
          </cell>
          <cell r="BN216">
            <v>0</v>
          </cell>
          <cell r="BO216">
            <v>0</v>
          </cell>
          <cell r="BQ216">
            <v>0</v>
          </cell>
          <cell r="BR216">
            <v>0</v>
          </cell>
          <cell r="BS216">
            <v>0</v>
          </cell>
          <cell r="BT216">
            <v>0</v>
          </cell>
          <cell r="CB216">
            <v>0</v>
          </cell>
          <cell r="CC216">
            <v>0</v>
          </cell>
          <cell r="CD216">
            <v>0</v>
          </cell>
          <cell r="CE216">
            <v>0</v>
          </cell>
          <cell r="CF216">
            <v>0</v>
          </cell>
          <cell r="CI216">
            <v>0</v>
          </cell>
          <cell r="CJ216">
            <v>0</v>
          </cell>
          <cell r="CK216">
            <v>0</v>
          </cell>
          <cell r="CV216">
            <v>1.1096453713236779E-4</v>
          </cell>
          <cell r="DG216">
            <v>4827335</v>
          </cell>
          <cell r="DR216">
            <v>1436669.5200000003</v>
          </cell>
          <cell r="EC216">
            <v>3.3600872941189697</v>
          </cell>
          <cell r="EN216">
            <v>2.4095909012463064E-2</v>
          </cell>
        </row>
        <row r="217">
          <cell r="B217">
            <v>36305</v>
          </cell>
          <cell r="C217" t="str">
            <v>Sandhills Community College</v>
          </cell>
          <cell r="D217">
            <v>8.7947635124209923E-4</v>
          </cell>
          <cell r="E217">
            <v>1521699.1542701744</v>
          </cell>
          <cell r="F217">
            <v>1186503.7282053495</v>
          </cell>
          <cell r="G217">
            <v>176391</v>
          </cell>
          <cell r="H217">
            <v>-424608.13503128773</v>
          </cell>
          <cell r="I217">
            <v>-17571.085777372828</v>
          </cell>
          <cell r="J217">
            <v>1284101.1984740745</v>
          </cell>
          <cell r="K217">
            <v>0</v>
          </cell>
          <cell r="L217">
            <v>-67468.808686888806</v>
          </cell>
          <cell r="M217">
            <v>12107.761183563449</v>
          </cell>
          <cell r="N217">
            <v>456.43063676762466</v>
          </cell>
          <cell r="O217">
            <v>-205.98215622441205</v>
          </cell>
          <cell r="P217">
            <v>0</v>
          </cell>
          <cell r="Q217">
            <v>0</v>
          </cell>
          <cell r="R217">
            <v>0</v>
          </cell>
          <cell r="S217">
            <v>3671405.2611181564</v>
          </cell>
          <cell r="T217">
            <v>881950.71000000008</v>
          </cell>
          <cell r="U217">
            <v>6420505.9923703726</v>
          </cell>
          <cell r="V217">
            <v>48431.044734253795</v>
          </cell>
          <cell r="W217">
            <v>0</v>
          </cell>
          <cell r="X217">
            <v>7350887.7471046261</v>
          </cell>
          <cell r="Y217">
            <v>0</v>
          </cell>
          <cell r="Z217">
            <v>0</v>
          </cell>
          <cell r="AA217">
            <v>0</v>
          </cell>
          <cell r="AB217">
            <v>87855.428886864131</v>
          </cell>
          <cell r="AC217">
            <v>87855.428886864131</v>
          </cell>
          <cell r="AD217" t="str">
            <v>N/A</v>
          </cell>
          <cell r="AE217">
            <v>1455028</v>
          </cell>
          <cell r="AF217">
            <v>1455029</v>
          </cell>
          <cell r="AG217">
            <v>1455029</v>
          </cell>
          <cell r="AH217">
            <v>1455029</v>
          </cell>
          <cell r="AI217">
            <v>1442921</v>
          </cell>
          <cell r="AJ217">
            <v>0</v>
          </cell>
          <cell r="AK217">
            <v>7263036</v>
          </cell>
          <cell r="AL217">
            <v>28178928</v>
          </cell>
          <cell r="AM217">
            <v>3671405.2611181564</v>
          </cell>
          <cell r="AN217">
            <v>-853154.71000000008</v>
          </cell>
          <cell r="AO217">
            <v>6381081.6082177628</v>
          </cell>
          <cell r="AP217">
            <v>0</v>
          </cell>
          <cell r="AQ217">
            <v>881950.71000000008</v>
          </cell>
          <cell r="AR217">
            <v>0</v>
          </cell>
          <cell r="AS217">
            <v>0</v>
          </cell>
          <cell r="AT217">
            <v>38260210.86933592</v>
          </cell>
          <cell r="AU217">
            <v>8.4992788967464417E-4</v>
          </cell>
          <cell r="AV217">
            <v>0</v>
          </cell>
          <cell r="AW217">
            <v>0</v>
          </cell>
          <cell r="AY217">
            <v>0</v>
          </cell>
          <cell r="AZ217">
            <v>0</v>
          </cell>
          <cell r="BA217">
            <v>0</v>
          </cell>
          <cell r="BB217">
            <v>0</v>
          </cell>
          <cell r="BC217">
            <v>0</v>
          </cell>
          <cell r="BD217">
            <v>0</v>
          </cell>
          <cell r="BE217">
            <v>0</v>
          </cell>
          <cell r="BF217">
            <v>0</v>
          </cell>
          <cell r="BG217">
            <v>0</v>
          </cell>
          <cell r="BH217">
            <v>0</v>
          </cell>
          <cell r="BJ217">
            <v>0</v>
          </cell>
          <cell r="BL217">
            <v>0</v>
          </cell>
          <cell r="BM217">
            <v>0</v>
          </cell>
          <cell r="BN217">
            <v>0</v>
          </cell>
          <cell r="BO217">
            <v>0</v>
          </cell>
          <cell r="BQ217">
            <v>0</v>
          </cell>
          <cell r="BR217">
            <v>0</v>
          </cell>
          <cell r="BS217">
            <v>0</v>
          </cell>
          <cell r="BT217">
            <v>0</v>
          </cell>
          <cell r="CB217">
            <v>0</v>
          </cell>
          <cell r="CC217">
            <v>0</v>
          </cell>
          <cell r="CD217">
            <v>0</v>
          </cell>
          <cell r="CE217">
            <v>0</v>
          </cell>
          <cell r="CF217">
            <v>0</v>
          </cell>
          <cell r="CI217">
            <v>0</v>
          </cell>
          <cell r="CJ217">
            <v>0</v>
          </cell>
          <cell r="CK217">
            <v>0</v>
          </cell>
          <cell r="CV217">
            <v>8.7947635124209923E-4</v>
          </cell>
          <cell r="DG217">
            <v>38260211</v>
          </cell>
          <cell r="DR217">
            <v>14893977.860000012</v>
          </cell>
          <cell r="EC217">
            <v>2.5688376442906815</v>
          </cell>
          <cell r="EN217">
            <v>2.4095909012463064E-2</v>
          </cell>
        </row>
        <row r="218">
          <cell r="B218">
            <v>36400</v>
          </cell>
          <cell r="C218" t="str">
            <v>Nash-Rocky Mount Schools</v>
          </cell>
          <cell r="D218">
            <v>4.6871375997386069E-3</v>
          </cell>
          <cell r="E218">
            <v>8109840.9427347835</v>
          </cell>
          <cell r="F218">
            <v>6323428.9686664166</v>
          </cell>
          <cell r="G218">
            <v>-150925</v>
          </cell>
          <cell r="H218">
            <v>-2262933.7924200553</v>
          </cell>
          <cell r="I218">
            <v>-93644.470029285862</v>
          </cell>
          <cell r="J218">
            <v>6843571.178163969</v>
          </cell>
          <cell r="K218">
            <v>0</v>
          </cell>
          <cell r="L218">
            <v>-359572.59062084206</v>
          </cell>
          <cell r="M218">
            <v>64527.877994656512</v>
          </cell>
          <cell r="N218">
            <v>2432.5306715123425</v>
          </cell>
          <cell r="O218">
            <v>-1097.7744972347791</v>
          </cell>
          <cell r="P218">
            <v>0</v>
          </cell>
          <cell r="Q218">
            <v>0</v>
          </cell>
          <cell r="R218">
            <v>0</v>
          </cell>
          <cell r="S218">
            <v>18475627.870663922</v>
          </cell>
          <cell r="T218">
            <v>163868.46999999881</v>
          </cell>
          <cell r="U218">
            <v>34217855.890819848</v>
          </cell>
          <cell r="V218">
            <v>258111.51197862605</v>
          </cell>
          <cell r="W218">
            <v>0</v>
          </cell>
          <cell r="X218">
            <v>34639835.872798473</v>
          </cell>
          <cell r="Y218">
            <v>918494</v>
          </cell>
          <cell r="Z218">
            <v>0</v>
          </cell>
          <cell r="AA218">
            <v>0</v>
          </cell>
          <cell r="AB218">
            <v>468222.35014642932</v>
          </cell>
          <cell r="AC218">
            <v>1386716.3501464294</v>
          </cell>
          <cell r="AD218" t="str">
            <v>N/A</v>
          </cell>
          <cell r="AE218">
            <v>6663530</v>
          </cell>
          <cell r="AF218">
            <v>6663530</v>
          </cell>
          <cell r="AG218">
            <v>6663530</v>
          </cell>
          <cell r="AH218">
            <v>6663530</v>
          </cell>
          <cell r="AI218">
            <v>6599002</v>
          </cell>
          <cell r="AJ218">
            <v>0</v>
          </cell>
          <cell r="AK218">
            <v>33253122</v>
          </cell>
          <cell r="AL218">
            <v>156501864</v>
          </cell>
          <cell r="AM218">
            <v>18475627.870663922</v>
          </cell>
          <cell r="AN218">
            <v>-4324194.4699999988</v>
          </cell>
          <cell r="AO218">
            <v>34007745.052652046</v>
          </cell>
          <cell r="AP218">
            <v>0</v>
          </cell>
          <cell r="AQ218">
            <v>-754625.53000000119</v>
          </cell>
          <cell r="AR218">
            <v>0</v>
          </cell>
          <cell r="AS218">
            <v>0</v>
          </cell>
          <cell r="AT218">
            <v>203906416.92331597</v>
          </cell>
          <cell r="AU218">
            <v>4.7203817312791458E-3</v>
          </cell>
          <cell r="AV218">
            <v>0</v>
          </cell>
          <cell r="AW218">
            <v>0</v>
          </cell>
          <cell r="AY218">
            <v>0</v>
          </cell>
          <cell r="AZ218">
            <v>0</v>
          </cell>
          <cell r="BA218">
            <v>0</v>
          </cell>
          <cell r="BB218">
            <v>0</v>
          </cell>
          <cell r="BC218">
            <v>0</v>
          </cell>
          <cell r="BD218">
            <v>0</v>
          </cell>
          <cell r="BE218">
            <v>0</v>
          </cell>
          <cell r="BF218">
            <v>0</v>
          </cell>
          <cell r="BG218">
            <v>0</v>
          </cell>
          <cell r="BH218">
            <v>0</v>
          </cell>
          <cell r="BJ218">
            <v>0</v>
          </cell>
          <cell r="BL218">
            <v>0</v>
          </cell>
          <cell r="BM218">
            <v>0</v>
          </cell>
          <cell r="BN218">
            <v>0</v>
          </cell>
          <cell r="BO218">
            <v>0</v>
          </cell>
          <cell r="BQ218">
            <v>0</v>
          </cell>
          <cell r="BR218">
            <v>0</v>
          </cell>
          <cell r="BS218">
            <v>0</v>
          </cell>
          <cell r="BT218">
            <v>0</v>
          </cell>
          <cell r="CB218">
            <v>0</v>
          </cell>
          <cell r="CC218">
            <v>0</v>
          </cell>
          <cell r="CD218">
            <v>0</v>
          </cell>
          <cell r="CE218">
            <v>0</v>
          </cell>
          <cell r="CF218">
            <v>0</v>
          </cell>
          <cell r="CI218">
            <v>0</v>
          </cell>
          <cell r="CJ218">
            <v>0</v>
          </cell>
          <cell r="CK218">
            <v>0</v>
          </cell>
          <cell r="CV218">
            <v>4.6871375997386069E-3</v>
          </cell>
          <cell r="DG218">
            <v>203906417</v>
          </cell>
          <cell r="DR218">
            <v>73556121.539999887</v>
          </cell>
          <cell r="EC218">
            <v>2.7721202903434148</v>
          </cell>
          <cell r="EN218">
            <v>2.4095909012463064E-2</v>
          </cell>
        </row>
        <row r="219">
          <cell r="B219">
            <v>36405</v>
          </cell>
          <cell r="C219" t="str">
            <v>Nash Technical College</v>
          </cell>
          <cell r="D219">
            <v>7.9709936527595955E-4</v>
          </cell>
          <cell r="E219">
            <v>1379167.760789312</v>
          </cell>
          <cell r="F219">
            <v>1075368.7319895858</v>
          </cell>
          <cell r="G219">
            <v>260459</v>
          </cell>
          <cell r="H219">
            <v>-384836.81163961132</v>
          </cell>
          <cell r="I219">
            <v>-15925.273374971996</v>
          </cell>
          <cell r="J219">
            <v>1163824.6427072177</v>
          </cell>
          <cell r="K219">
            <v>0</v>
          </cell>
          <cell r="L219">
            <v>-61149.278777411964</v>
          </cell>
          <cell r="M219">
            <v>10973.676257128382</v>
          </cell>
          <cell r="N219">
            <v>413.67862859091747</v>
          </cell>
          <cell r="O219">
            <v>-186.68864234128247</v>
          </cell>
          <cell r="P219">
            <v>0</v>
          </cell>
          <cell r="Q219">
            <v>0</v>
          </cell>
          <cell r="R219">
            <v>0</v>
          </cell>
          <cell r="S219">
            <v>3428109.4379374981</v>
          </cell>
          <cell r="T219">
            <v>1302291.57</v>
          </cell>
          <cell r="U219">
            <v>5819123.2135360893</v>
          </cell>
          <cell r="V219">
            <v>43894.705028513526</v>
          </cell>
          <cell r="W219">
            <v>0</v>
          </cell>
          <cell r="X219">
            <v>7165309.488564603</v>
          </cell>
          <cell r="Y219">
            <v>0</v>
          </cell>
          <cell r="Z219">
            <v>0</v>
          </cell>
          <cell r="AA219">
            <v>0</v>
          </cell>
          <cell r="AB219">
            <v>79626.366874859974</v>
          </cell>
          <cell r="AC219">
            <v>79626.366874859974</v>
          </cell>
          <cell r="AD219" t="str">
            <v>N/A</v>
          </cell>
          <cell r="AE219">
            <v>1419331</v>
          </cell>
          <cell r="AF219">
            <v>1419332</v>
          </cell>
          <cell r="AG219">
            <v>1419332</v>
          </cell>
          <cell r="AH219">
            <v>1419332</v>
          </cell>
          <cell r="AI219">
            <v>1408358</v>
          </cell>
          <cell r="AJ219">
            <v>0</v>
          </cell>
          <cell r="AK219">
            <v>7085685</v>
          </cell>
          <cell r="AL219">
            <v>24893168</v>
          </cell>
          <cell r="AM219">
            <v>3428109.4379374981</v>
          </cell>
          <cell r="AN219">
            <v>-730429.57000000007</v>
          </cell>
          <cell r="AO219">
            <v>5783391.5516897431</v>
          </cell>
          <cell r="AP219">
            <v>0</v>
          </cell>
          <cell r="AQ219">
            <v>1302291.57</v>
          </cell>
          <cell r="AR219">
            <v>0</v>
          </cell>
          <cell r="AS219">
            <v>0</v>
          </cell>
          <cell r="AT219">
            <v>34676530.989627242</v>
          </cell>
          <cell r="AU219">
            <v>7.5082335496289888E-4</v>
          </cell>
          <cell r="AV219">
            <v>0</v>
          </cell>
          <cell r="AW219">
            <v>0</v>
          </cell>
          <cell r="AY219">
            <v>0</v>
          </cell>
          <cell r="AZ219">
            <v>0</v>
          </cell>
          <cell r="BA219">
            <v>0</v>
          </cell>
          <cell r="BB219">
            <v>0</v>
          </cell>
          <cell r="BC219">
            <v>0</v>
          </cell>
          <cell r="BD219">
            <v>0</v>
          </cell>
          <cell r="BE219">
            <v>0</v>
          </cell>
          <cell r="BF219">
            <v>0</v>
          </cell>
          <cell r="BG219">
            <v>0</v>
          </cell>
          <cell r="BH219">
            <v>0</v>
          </cell>
          <cell r="BJ219">
            <v>0</v>
          </cell>
          <cell r="BL219">
            <v>0</v>
          </cell>
          <cell r="BM219">
            <v>0</v>
          </cell>
          <cell r="BN219">
            <v>0</v>
          </cell>
          <cell r="BO219">
            <v>0</v>
          </cell>
          <cell r="BQ219">
            <v>0</v>
          </cell>
          <cell r="BR219">
            <v>0</v>
          </cell>
          <cell r="BS219">
            <v>0</v>
          </cell>
          <cell r="BT219">
            <v>0</v>
          </cell>
          <cell r="CB219">
            <v>0</v>
          </cell>
          <cell r="CC219">
            <v>0</v>
          </cell>
          <cell r="CD219">
            <v>0</v>
          </cell>
          <cell r="CE219">
            <v>0</v>
          </cell>
          <cell r="CF219">
            <v>0</v>
          </cell>
          <cell r="CI219">
            <v>0</v>
          </cell>
          <cell r="CJ219">
            <v>0</v>
          </cell>
          <cell r="CK219">
            <v>0</v>
          </cell>
          <cell r="CV219">
            <v>7.9709936527595955E-4</v>
          </cell>
          <cell r="DG219">
            <v>34676532</v>
          </cell>
          <cell r="DR219">
            <v>12522920.060000004</v>
          </cell>
          <cell r="EC219">
            <v>2.7690452253833193</v>
          </cell>
          <cell r="EN219">
            <v>2.4095909012463064E-2</v>
          </cell>
        </row>
        <row r="220">
          <cell r="B220">
            <v>36500</v>
          </cell>
          <cell r="C220" t="str">
            <v>New Hanover County Schools</v>
          </cell>
          <cell r="D220">
            <v>9.2600936236601917E-3</v>
          </cell>
          <cell r="E220">
            <v>16022121.135702267</v>
          </cell>
          <cell r="F220">
            <v>12492815.290014435</v>
          </cell>
          <cell r="G220">
            <v>792952</v>
          </cell>
          <cell r="H220">
            <v>-4470741.1156699881</v>
          </cell>
          <cell r="I220">
            <v>-185007.70275180053</v>
          </cell>
          <cell r="J220">
            <v>13520428.72253526</v>
          </cell>
          <cell r="K220">
            <v>0</v>
          </cell>
          <cell r="L220">
            <v>-710385.77016316436</v>
          </cell>
          <cell r="M220">
            <v>127483.81690351163</v>
          </cell>
          <cell r="N220">
            <v>4805.8033888071659</v>
          </cell>
          <cell r="O220">
            <v>-2168.8065275974536</v>
          </cell>
          <cell r="P220">
            <v>0</v>
          </cell>
          <cell r="Q220">
            <v>0</v>
          </cell>
          <cell r="R220">
            <v>0</v>
          </cell>
          <cell r="S220">
            <v>37592303.37343172</v>
          </cell>
          <cell r="T220">
            <v>4166781</v>
          </cell>
          <cell r="U220">
            <v>67602143.612676308</v>
          </cell>
          <cell r="V220">
            <v>509935.26761404652</v>
          </cell>
          <cell r="W220">
            <v>0</v>
          </cell>
          <cell r="X220">
            <v>72278859.880290359</v>
          </cell>
          <cell r="Y220">
            <v>202021.27000000048</v>
          </cell>
          <cell r="Z220">
            <v>0</v>
          </cell>
          <cell r="AA220">
            <v>0</v>
          </cell>
          <cell r="AB220">
            <v>925038.51375900256</v>
          </cell>
          <cell r="AC220">
            <v>1127059.783759003</v>
          </cell>
          <cell r="AD220" t="str">
            <v>N/A</v>
          </cell>
          <cell r="AE220">
            <v>14255857</v>
          </cell>
          <cell r="AF220">
            <v>14255857</v>
          </cell>
          <cell r="AG220">
            <v>14255857</v>
          </cell>
          <cell r="AH220">
            <v>14255857</v>
          </cell>
          <cell r="AI220">
            <v>14128373</v>
          </cell>
          <cell r="AJ220">
            <v>0</v>
          </cell>
          <cell r="AK220">
            <v>71151801</v>
          </cell>
          <cell r="AL220">
            <v>302013573</v>
          </cell>
          <cell r="AM220">
            <v>37592303.37343172</v>
          </cell>
          <cell r="AN220">
            <v>-7912128.7299999995</v>
          </cell>
          <cell r="AO220">
            <v>67187040.366531342</v>
          </cell>
          <cell r="AP220">
            <v>0</v>
          </cell>
          <cell r="AQ220">
            <v>3964759.7299999995</v>
          </cell>
          <cell r="AR220">
            <v>0</v>
          </cell>
          <cell r="AS220">
            <v>0</v>
          </cell>
          <cell r="AT220">
            <v>402845547.73996305</v>
          </cell>
          <cell r="AU220">
            <v>9.1092803688785605E-3</v>
          </cell>
          <cell r="AV220">
            <v>0</v>
          </cell>
          <cell r="AW220">
            <v>0</v>
          </cell>
          <cell r="AY220">
            <v>0</v>
          </cell>
          <cell r="AZ220">
            <v>0</v>
          </cell>
          <cell r="BA220">
            <v>0</v>
          </cell>
          <cell r="BB220">
            <v>0</v>
          </cell>
          <cell r="BC220">
            <v>0</v>
          </cell>
          <cell r="BD220">
            <v>0</v>
          </cell>
          <cell r="BE220">
            <v>0</v>
          </cell>
          <cell r="BF220">
            <v>0</v>
          </cell>
          <cell r="BG220">
            <v>0</v>
          </cell>
          <cell r="BH220">
            <v>0</v>
          </cell>
          <cell r="BJ220">
            <v>0</v>
          </cell>
          <cell r="BL220">
            <v>0</v>
          </cell>
          <cell r="BM220">
            <v>0</v>
          </cell>
          <cell r="BN220">
            <v>0</v>
          </cell>
          <cell r="BO220">
            <v>0</v>
          </cell>
          <cell r="BQ220">
            <v>0</v>
          </cell>
          <cell r="BR220">
            <v>0</v>
          </cell>
          <cell r="BS220">
            <v>0</v>
          </cell>
          <cell r="BT220">
            <v>0</v>
          </cell>
          <cell r="CB220">
            <v>0</v>
          </cell>
          <cell r="CC220">
            <v>0</v>
          </cell>
          <cell r="CD220">
            <v>0</v>
          </cell>
          <cell r="CE220">
            <v>0</v>
          </cell>
          <cell r="CF220">
            <v>0</v>
          </cell>
          <cell r="CI220">
            <v>0</v>
          </cell>
          <cell r="CJ220">
            <v>0</v>
          </cell>
          <cell r="CK220">
            <v>0</v>
          </cell>
          <cell r="CV220">
            <v>9.2600936236601917E-3</v>
          </cell>
          <cell r="DG220">
            <v>402845548</v>
          </cell>
          <cell r="DR220">
            <v>137779977.63999993</v>
          </cell>
          <cell r="EC220">
            <v>2.9238322933436658</v>
          </cell>
          <cell r="EN220">
            <v>2.4095909012463064E-2</v>
          </cell>
        </row>
        <row r="221">
          <cell r="B221">
            <v>36501</v>
          </cell>
          <cell r="C221" t="str">
            <v>Cape Fear Center For Inquiry</v>
          </cell>
          <cell r="D221">
            <v>1.1067121475554864E-4</v>
          </cell>
          <cell r="E221">
            <v>191487.0066235725</v>
          </cell>
          <cell r="F221">
            <v>149306.81049811002</v>
          </cell>
          <cell r="G221">
            <v>-6393</v>
          </cell>
          <cell r="H221">
            <v>-53431.679012895795</v>
          </cell>
          <cell r="I221">
            <v>-2211.1036923384972</v>
          </cell>
          <cell r="J221">
            <v>161588.2443040942</v>
          </cell>
          <cell r="K221">
            <v>0</v>
          </cell>
          <cell r="L221">
            <v>-8490.1146061996224</v>
          </cell>
          <cell r="M221">
            <v>1523.6119041320087</v>
          </cell>
          <cell r="N221">
            <v>57.436147033834636</v>
          </cell>
          <cell r="O221">
            <v>-25.920305207897048</v>
          </cell>
          <cell r="P221">
            <v>0</v>
          </cell>
          <cell r="Q221">
            <v>0</v>
          </cell>
          <cell r="R221">
            <v>0</v>
          </cell>
          <cell r="S221">
            <v>433411.29186030076</v>
          </cell>
          <cell r="T221">
            <v>0</v>
          </cell>
          <cell r="U221">
            <v>807941.22152047104</v>
          </cell>
          <cell r="V221">
            <v>6094.4476165280348</v>
          </cell>
          <cell r="W221">
            <v>0</v>
          </cell>
          <cell r="X221">
            <v>814035.66913699906</v>
          </cell>
          <cell r="Y221">
            <v>31959.699999999997</v>
          </cell>
          <cell r="Z221">
            <v>0</v>
          </cell>
          <cell r="AA221">
            <v>0</v>
          </cell>
          <cell r="AB221">
            <v>11055.518461692485</v>
          </cell>
          <cell r="AC221">
            <v>43015.218461692479</v>
          </cell>
          <cell r="AD221" t="str">
            <v>N/A</v>
          </cell>
          <cell r="AE221">
            <v>154509</v>
          </cell>
          <cell r="AF221">
            <v>154509</v>
          </cell>
          <cell r="AG221">
            <v>154509</v>
          </cell>
          <cell r="AH221">
            <v>154509</v>
          </cell>
          <cell r="AI221">
            <v>152985</v>
          </cell>
          <cell r="AJ221">
            <v>0</v>
          </cell>
          <cell r="AK221">
            <v>771021</v>
          </cell>
          <cell r="AL221">
            <v>3695273</v>
          </cell>
          <cell r="AM221">
            <v>433411.29186030076</v>
          </cell>
          <cell r="AN221">
            <v>-85130.3</v>
          </cell>
          <cell r="AO221">
            <v>802980.15067530656</v>
          </cell>
          <cell r="AP221">
            <v>0</v>
          </cell>
          <cell r="AQ221">
            <v>-31959.699999999997</v>
          </cell>
          <cell r="AR221">
            <v>0</v>
          </cell>
          <cell r="AS221">
            <v>0</v>
          </cell>
          <cell r="AT221">
            <v>4814574.4425356071</v>
          </cell>
          <cell r="AU221">
            <v>1.1145617199183244E-4</v>
          </cell>
          <cell r="AV221">
            <v>0</v>
          </cell>
          <cell r="AW221">
            <v>0</v>
          </cell>
          <cell r="AY221">
            <v>0</v>
          </cell>
          <cell r="AZ221">
            <v>0</v>
          </cell>
          <cell r="BA221">
            <v>0</v>
          </cell>
          <cell r="BB221">
            <v>0</v>
          </cell>
          <cell r="BC221">
            <v>0</v>
          </cell>
          <cell r="BD221">
            <v>0</v>
          </cell>
          <cell r="BE221">
            <v>0</v>
          </cell>
          <cell r="BF221">
            <v>0</v>
          </cell>
          <cell r="BG221">
            <v>0</v>
          </cell>
          <cell r="BH221">
            <v>0</v>
          </cell>
          <cell r="BJ221">
            <v>0</v>
          </cell>
          <cell r="BL221">
            <v>0</v>
          </cell>
          <cell r="BM221">
            <v>0</v>
          </cell>
          <cell r="BN221">
            <v>0</v>
          </cell>
          <cell r="BO221">
            <v>0</v>
          </cell>
          <cell r="BQ221">
            <v>0</v>
          </cell>
          <cell r="BR221">
            <v>0</v>
          </cell>
          <cell r="BS221">
            <v>0</v>
          </cell>
          <cell r="BT221">
            <v>0</v>
          </cell>
          <cell r="CB221">
            <v>0</v>
          </cell>
          <cell r="CC221">
            <v>0</v>
          </cell>
          <cell r="CD221">
            <v>0</v>
          </cell>
          <cell r="CE221">
            <v>0</v>
          </cell>
          <cell r="CF221">
            <v>0</v>
          </cell>
          <cell r="CI221">
            <v>0</v>
          </cell>
          <cell r="CJ221">
            <v>0</v>
          </cell>
          <cell r="CK221">
            <v>0</v>
          </cell>
          <cell r="CV221">
            <v>1.1067121475554864E-4</v>
          </cell>
          <cell r="DG221">
            <v>4814574</v>
          </cell>
          <cell r="DR221">
            <v>1499516.45</v>
          </cell>
          <cell r="EC221">
            <v>3.2107510391099745</v>
          </cell>
          <cell r="EN221">
            <v>2.4095909012463064E-2</v>
          </cell>
        </row>
        <row r="222">
          <cell r="B222">
            <v>36502</v>
          </cell>
          <cell r="C222" t="str">
            <v>Wilmington Preparatory Academy</v>
          </cell>
          <cell r="D222">
            <v>4.5678848884780135E-5</v>
          </cell>
          <cell r="E222">
            <v>79035.059462185251</v>
          </cell>
          <cell r="F222">
            <v>61625.448399352055</v>
          </cell>
          <cell r="G222">
            <v>-5546</v>
          </cell>
          <cell r="H222">
            <v>-22053.589966290467</v>
          </cell>
          <cell r="I222">
            <v>-912.61916347444628</v>
          </cell>
          <cell r="J222">
            <v>66694.533076439271</v>
          </cell>
          <cell r="K222">
            <v>0</v>
          </cell>
          <cell r="L222">
            <v>-3504.2414865299324</v>
          </cell>
          <cell r="M222">
            <v>628.86124528066432</v>
          </cell>
          <cell r="N222">
            <v>23.706408994223196</v>
          </cell>
          <cell r="O222">
            <v>-10.698443197304355</v>
          </cell>
          <cell r="P222">
            <v>0</v>
          </cell>
          <cell r="Q222">
            <v>0</v>
          </cell>
          <cell r="R222">
            <v>0</v>
          </cell>
          <cell r="S222">
            <v>175980.4595327593</v>
          </cell>
          <cell r="T222">
            <v>0</v>
          </cell>
          <cell r="U222">
            <v>333472.66538219637</v>
          </cell>
          <cell r="V222">
            <v>2515.4449811226573</v>
          </cell>
          <cell r="W222">
            <v>0</v>
          </cell>
          <cell r="X222">
            <v>335988.11036331905</v>
          </cell>
          <cell r="Y222">
            <v>27727.260000000006</v>
          </cell>
          <cell r="Z222">
            <v>0</v>
          </cell>
          <cell r="AA222">
            <v>0</v>
          </cell>
          <cell r="AB222">
            <v>4563.0958173722311</v>
          </cell>
          <cell r="AC222">
            <v>32290.355817372238</v>
          </cell>
          <cell r="AD222" t="str">
            <v>N/A</v>
          </cell>
          <cell r="AE222">
            <v>60866</v>
          </cell>
          <cell r="AF222">
            <v>60865</v>
          </cell>
          <cell r="AG222">
            <v>60865</v>
          </cell>
          <cell r="AH222">
            <v>60865</v>
          </cell>
          <cell r="AI222">
            <v>60236</v>
          </cell>
          <cell r="AJ222">
            <v>0</v>
          </cell>
          <cell r="AK222">
            <v>303697</v>
          </cell>
          <cell r="AL222">
            <v>1539314</v>
          </cell>
          <cell r="AM222">
            <v>175980.4595327593</v>
          </cell>
          <cell r="AN222">
            <v>-31806.739999999994</v>
          </cell>
          <cell r="AO222">
            <v>331425.01454594685</v>
          </cell>
          <cell r="AP222">
            <v>0</v>
          </cell>
          <cell r="AQ222">
            <v>-27727.260000000006</v>
          </cell>
          <cell r="AR222">
            <v>0</v>
          </cell>
          <cell r="AS222">
            <v>0</v>
          </cell>
          <cell r="AT222">
            <v>1987185.4740787062</v>
          </cell>
          <cell r="AU222">
            <v>4.6428511604156449E-5</v>
          </cell>
          <cell r="AV222">
            <v>0</v>
          </cell>
          <cell r="AW222">
            <v>0</v>
          </cell>
          <cell r="AY222">
            <v>0</v>
          </cell>
          <cell r="AZ222">
            <v>0</v>
          </cell>
          <cell r="BA222">
            <v>0</v>
          </cell>
          <cell r="BB222">
            <v>0</v>
          </cell>
          <cell r="BC222">
            <v>0</v>
          </cell>
          <cell r="BD222">
            <v>0</v>
          </cell>
          <cell r="BE222">
            <v>0</v>
          </cell>
          <cell r="BF222">
            <v>0</v>
          </cell>
          <cell r="BG222">
            <v>0</v>
          </cell>
          <cell r="BH222">
            <v>0</v>
          </cell>
          <cell r="BJ222">
            <v>0</v>
          </cell>
          <cell r="BL222">
            <v>0</v>
          </cell>
          <cell r="BM222">
            <v>0</v>
          </cell>
          <cell r="BN222">
            <v>0</v>
          </cell>
          <cell r="BO222">
            <v>0</v>
          </cell>
          <cell r="BQ222">
            <v>0</v>
          </cell>
          <cell r="BR222">
            <v>0</v>
          </cell>
          <cell r="BS222">
            <v>0</v>
          </cell>
          <cell r="BT222">
            <v>0</v>
          </cell>
          <cell r="CB222">
            <v>0</v>
          </cell>
          <cell r="CC222">
            <v>0</v>
          </cell>
          <cell r="CD222">
            <v>0</v>
          </cell>
          <cell r="CE222">
            <v>0</v>
          </cell>
          <cell r="CF222">
            <v>0</v>
          </cell>
          <cell r="CI222">
            <v>0</v>
          </cell>
          <cell r="CJ222">
            <v>0</v>
          </cell>
          <cell r="CK222">
            <v>0</v>
          </cell>
          <cell r="CV222">
            <v>4.5678848884780135E-5</v>
          </cell>
          <cell r="DG222">
            <v>1987185</v>
          </cell>
          <cell r="DR222">
            <v>539505.5</v>
          </cell>
          <cell r="EC222">
            <v>3.6833452114946001</v>
          </cell>
          <cell r="EN222">
            <v>2.4095909012463064E-2</v>
          </cell>
        </row>
        <row r="223">
          <cell r="B223">
            <v>36505</v>
          </cell>
          <cell r="C223" t="str">
            <v>Cape Fear Community College</v>
          </cell>
          <cell r="D223">
            <v>1.8479689584723819E-3</v>
          </cell>
          <cell r="E223">
            <v>3197417.187231299</v>
          </cell>
          <cell r="F223">
            <v>2493099.5082909972</v>
          </cell>
          <cell r="G223">
            <v>-104580</v>
          </cell>
          <cell r="H223">
            <v>-892193.01001610456</v>
          </cell>
          <cell r="I223">
            <v>-36920.630142449496</v>
          </cell>
          <cell r="J223">
            <v>2698172.7831179025</v>
          </cell>
          <cell r="K223">
            <v>0</v>
          </cell>
          <cell r="L223">
            <v>-141766.4772252196</v>
          </cell>
          <cell r="M223">
            <v>25441.010201379286</v>
          </cell>
          <cell r="N223">
            <v>959.05893006799681</v>
          </cell>
          <cell r="O223">
            <v>-432.81280976381657</v>
          </cell>
          <cell r="P223">
            <v>0</v>
          </cell>
          <cell r="Q223">
            <v>0</v>
          </cell>
          <cell r="R223">
            <v>0</v>
          </cell>
          <cell r="S223">
            <v>7239196.6175781097</v>
          </cell>
          <cell r="T223">
            <v>93130.929999999935</v>
          </cell>
          <cell r="U223">
            <v>13490863.915589513</v>
          </cell>
          <cell r="V223">
            <v>101764.04080551714</v>
          </cell>
          <cell r="W223">
            <v>0</v>
          </cell>
          <cell r="X223">
            <v>13685758.88639503</v>
          </cell>
          <cell r="Y223">
            <v>616031</v>
          </cell>
          <cell r="Z223">
            <v>0</v>
          </cell>
          <cell r="AA223">
            <v>0</v>
          </cell>
          <cell r="AB223">
            <v>184603.15071224747</v>
          </cell>
          <cell r="AC223">
            <v>800634.15071224747</v>
          </cell>
          <cell r="AD223" t="str">
            <v>N/A</v>
          </cell>
          <cell r="AE223">
            <v>2582113</v>
          </cell>
          <cell r="AF223">
            <v>2582113</v>
          </cell>
          <cell r="AG223">
            <v>2582113</v>
          </cell>
          <cell r="AH223">
            <v>2582113</v>
          </cell>
          <cell r="AI223">
            <v>2556672</v>
          </cell>
          <cell r="AJ223">
            <v>0</v>
          </cell>
          <cell r="AK223">
            <v>12885124</v>
          </cell>
          <cell r="AL223">
            <v>62007711</v>
          </cell>
          <cell r="AM223">
            <v>7239196.6175781097</v>
          </cell>
          <cell r="AN223">
            <v>-1739101.93</v>
          </cell>
          <cell r="AO223">
            <v>13408024.805682784</v>
          </cell>
          <cell r="AP223">
            <v>0</v>
          </cell>
          <cell r="AQ223">
            <v>-522900.07000000007</v>
          </cell>
          <cell r="AR223">
            <v>0</v>
          </cell>
          <cell r="AS223">
            <v>0</v>
          </cell>
          <cell r="AT223">
            <v>80392930.423260882</v>
          </cell>
          <cell r="AU223">
            <v>1.8702656823009782E-3</v>
          </cell>
          <cell r="AV223">
            <v>0</v>
          </cell>
          <cell r="AW223">
            <v>0</v>
          </cell>
          <cell r="AY223">
            <v>0</v>
          </cell>
          <cell r="AZ223">
            <v>0</v>
          </cell>
          <cell r="BA223">
            <v>0</v>
          </cell>
          <cell r="BB223">
            <v>0</v>
          </cell>
          <cell r="BC223">
            <v>0</v>
          </cell>
          <cell r="BD223">
            <v>0</v>
          </cell>
          <cell r="BE223">
            <v>0</v>
          </cell>
          <cell r="BF223">
            <v>0</v>
          </cell>
          <cell r="BG223">
            <v>0</v>
          </cell>
          <cell r="BH223">
            <v>0</v>
          </cell>
          <cell r="BJ223">
            <v>0</v>
          </cell>
          <cell r="BL223">
            <v>0</v>
          </cell>
          <cell r="BM223">
            <v>0</v>
          </cell>
          <cell r="BN223">
            <v>0</v>
          </cell>
          <cell r="BO223">
            <v>0</v>
          </cell>
          <cell r="BQ223">
            <v>0</v>
          </cell>
          <cell r="BR223">
            <v>0</v>
          </cell>
          <cell r="BS223">
            <v>0</v>
          </cell>
          <cell r="BT223">
            <v>0</v>
          </cell>
          <cell r="CB223">
            <v>0</v>
          </cell>
          <cell r="CC223">
            <v>0</v>
          </cell>
          <cell r="CD223">
            <v>0</v>
          </cell>
          <cell r="CE223">
            <v>0</v>
          </cell>
          <cell r="CF223">
            <v>0</v>
          </cell>
          <cell r="CI223">
            <v>0</v>
          </cell>
          <cell r="CJ223">
            <v>0</v>
          </cell>
          <cell r="CK223">
            <v>0</v>
          </cell>
          <cell r="CV223">
            <v>1.8479689584723819E-3</v>
          </cell>
          <cell r="DG223">
            <v>80392931</v>
          </cell>
          <cell r="DR223">
            <v>29087117.839999989</v>
          </cell>
          <cell r="EC223">
            <v>2.7638672020452071</v>
          </cell>
          <cell r="EN223">
            <v>2.4095909012463064E-2</v>
          </cell>
        </row>
        <row r="224">
          <cell r="B224">
            <v>36600</v>
          </cell>
          <cell r="C224" t="str">
            <v>Northampton County Schools</v>
          </cell>
          <cell r="D224">
            <v>6.8401931828023085E-4</v>
          </cell>
          <cell r="E224">
            <v>1183512.9127252235</v>
          </cell>
          <cell r="F224">
            <v>922812.15993784403</v>
          </cell>
          <cell r="G224">
            <v>-294057</v>
          </cell>
          <cell r="H224">
            <v>-330242.15676765854</v>
          </cell>
          <cell r="I224">
            <v>-13666.043547285199</v>
          </cell>
          <cell r="J224">
            <v>998719.32331387349</v>
          </cell>
          <cell r="K224">
            <v>0</v>
          </cell>
          <cell r="L224">
            <v>-52474.371207374272</v>
          </cell>
          <cell r="M224">
            <v>9416.901931455217</v>
          </cell>
          <cell r="N224">
            <v>354.99234580107418</v>
          </cell>
          <cell r="O224">
            <v>-160.20416453441285</v>
          </cell>
          <cell r="P224">
            <v>0</v>
          </cell>
          <cell r="Q224">
            <v>0</v>
          </cell>
          <cell r="R224">
            <v>0</v>
          </cell>
          <cell r="S224">
            <v>2424216.5145673454</v>
          </cell>
          <cell r="T224">
            <v>57133.199999999953</v>
          </cell>
          <cell r="U224">
            <v>4993596.6165693672</v>
          </cell>
          <cell r="V224">
            <v>37667.607725820868</v>
          </cell>
          <cell r="W224">
            <v>0</v>
          </cell>
          <cell r="X224">
            <v>5088397.4242951879</v>
          </cell>
          <cell r="Y224">
            <v>1527418</v>
          </cell>
          <cell r="Z224">
            <v>0</v>
          </cell>
          <cell r="AA224">
            <v>0</v>
          </cell>
          <cell r="AB224">
            <v>68330.217736425999</v>
          </cell>
          <cell r="AC224">
            <v>1595748.217736426</v>
          </cell>
          <cell r="AD224" t="str">
            <v>N/A</v>
          </cell>
          <cell r="AE224">
            <v>700413</v>
          </cell>
          <cell r="AF224">
            <v>700413</v>
          </cell>
          <cell r="AG224">
            <v>700413</v>
          </cell>
          <cell r="AH224">
            <v>700413</v>
          </cell>
          <cell r="AI224">
            <v>690996</v>
          </cell>
          <cell r="AJ224">
            <v>0</v>
          </cell>
          <cell r="AK224">
            <v>3492648</v>
          </cell>
          <cell r="AL224">
            <v>24511216</v>
          </cell>
          <cell r="AM224">
            <v>2424216.5145673454</v>
          </cell>
          <cell r="AN224">
            <v>-670916.19999999995</v>
          </cell>
          <cell r="AO224">
            <v>4962934.0065587629</v>
          </cell>
          <cell r="AP224">
            <v>0</v>
          </cell>
          <cell r="AQ224">
            <v>-1470284.8</v>
          </cell>
          <cell r="AR224">
            <v>0</v>
          </cell>
          <cell r="AS224">
            <v>0</v>
          </cell>
          <cell r="AT224">
            <v>29757165.52112611</v>
          </cell>
          <cell r="AU224">
            <v>7.393029996716463E-4</v>
          </cell>
          <cell r="AV224">
            <v>0</v>
          </cell>
          <cell r="AW224">
            <v>0</v>
          </cell>
          <cell r="AY224">
            <v>0</v>
          </cell>
          <cell r="AZ224">
            <v>0</v>
          </cell>
          <cell r="BA224">
            <v>0</v>
          </cell>
          <cell r="BB224">
            <v>0</v>
          </cell>
          <cell r="BC224">
            <v>0</v>
          </cell>
          <cell r="BD224">
            <v>0</v>
          </cell>
          <cell r="BE224">
            <v>0</v>
          </cell>
          <cell r="BF224">
            <v>0</v>
          </cell>
          <cell r="BG224">
            <v>0</v>
          </cell>
          <cell r="BH224">
            <v>0</v>
          </cell>
          <cell r="BJ224">
            <v>0</v>
          </cell>
          <cell r="BL224">
            <v>0</v>
          </cell>
          <cell r="BM224">
            <v>0</v>
          </cell>
          <cell r="BN224">
            <v>0</v>
          </cell>
          <cell r="BO224">
            <v>0</v>
          </cell>
          <cell r="BQ224">
            <v>0</v>
          </cell>
          <cell r="BR224">
            <v>0</v>
          </cell>
          <cell r="BS224">
            <v>0</v>
          </cell>
          <cell r="BT224">
            <v>0</v>
          </cell>
          <cell r="CB224">
            <v>0</v>
          </cell>
          <cell r="CC224">
            <v>0</v>
          </cell>
          <cell r="CD224">
            <v>0</v>
          </cell>
          <cell r="CE224">
            <v>0</v>
          </cell>
          <cell r="CF224">
            <v>0</v>
          </cell>
          <cell r="CI224">
            <v>0</v>
          </cell>
          <cell r="CJ224">
            <v>0</v>
          </cell>
          <cell r="CK224">
            <v>0</v>
          </cell>
          <cell r="CV224">
            <v>6.8401931828023085E-4</v>
          </cell>
          <cell r="DG224">
            <v>29757165</v>
          </cell>
          <cell r="DR224">
            <v>11393591.629999992</v>
          </cell>
          <cell r="EC224">
            <v>2.6117457924020768</v>
          </cell>
          <cell r="EN224">
            <v>2.4095909012463064E-2</v>
          </cell>
        </row>
        <row r="225">
          <cell r="B225">
            <v>36601</v>
          </cell>
          <cell r="C225" t="str">
            <v>Gaston College Preparatory Charter</v>
          </cell>
          <cell r="D225">
            <v>3.6765854569084986E-4</v>
          </cell>
          <cell r="E225">
            <v>636135.01062061044</v>
          </cell>
          <cell r="F225">
            <v>496009.05647168087</v>
          </cell>
          <cell r="G225">
            <v>305635</v>
          </cell>
          <cell r="H225">
            <v>-177504.27193821565</v>
          </cell>
          <cell r="I225">
            <v>-7345.4616875078873</v>
          </cell>
          <cell r="J225">
            <v>536808.95283208648</v>
          </cell>
          <cell r="K225">
            <v>0</v>
          </cell>
          <cell r="L225">
            <v>-28204.833531092125</v>
          </cell>
          <cell r="M225">
            <v>5061.5594859760595</v>
          </cell>
          <cell r="N225">
            <v>190.80743204263726</v>
          </cell>
          <cell r="O225">
            <v>-86.109307986253938</v>
          </cell>
          <cell r="P225">
            <v>0</v>
          </cell>
          <cell r="Q225">
            <v>0</v>
          </cell>
          <cell r="R225">
            <v>0</v>
          </cell>
          <cell r="S225">
            <v>1766699.7103775947</v>
          </cell>
          <cell r="T225">
            <v>1577724</v>
          </cell>
          <cell r="U225">
            <v>2684044.7641604324</v>
          </cell>
          <cell r="V225">
            <v>20246.237943904238</v>
          </cell>
          <cell r="W225">
            <v>0</v>
          </cell>
          <cell r="X225">
            <v>4282015.0021043364</v>
          </cell>
          <cell r="Y225">
            <v>49549.429999999993</v>
          </cell>
          <cell r="Z225">
            <v>0</v>
          </cell>
          <cell r="AA225">
            <v>0</v>
          </cell>
          <cell r="AB225">
            <v>36727.308437539439</v>
          </cell>
          <cell r="AC225">
            <v>86276.738437539432</v>
          </cell>
          <cell r="AD225" t="str">
            <v>N/A</v>
          </cell>
          <cell r="AE225">
            <v>840160</v>
          </cell>
          <cell r="AF225">
            <v>840160</v>
          </cell>
          <cell r="AG225">
            <v>840160</v>
          </cell>
          <cell r="AH225">
            <v>840160</v>
          </cell>
          <cell r="AI225">
            <v>835098</v>
          </cell>
          <cell r="AJ225">
            <v>0</v>
          </cell>
          <cell r="AK225">
            <v>4195738</v>
          </cell>
          <cell r="AL225">
            <v>10296264</v>
          </cell>
          <cell r="AM225">
            <v>1766699.7103775947</v>
          </cell>
          <cell r="AN225">
            <v>-264305.57</v>
          </cell>
          <cell r="AO225">
            <v>2667563.6936667976</v>
          </cell>
          <cell r="AP225">
            <v>0</v>
          </cell>
          <cell r="AQ225">
            <v>1528174.57</v>
          </cell>
          <cell r="AR225">
            <v>0</v>
          </cell>
          <cell r="AS225">
            <v>0</v>
          </cell>
          <cell r="AT225">
            <v>15994396.404044392</v>
          </cell>
          <cell r="AU225">
            <v>3.1055410582913327E-4</v>
          </cell>
          <cell r="AV225">
            <v>0</v>
          </cell>
          <cell r="AW225">
            <v>0</v>
          </cell>
          <cell r="AY225">
            <v>0</v>
          </cell>
          <cell r="AZ225">
            <v>0</v>
          </cell>
          <cell r="BA225">
            <v>0</v>
          </cell>
          <cell r="BB225">
            <v>0</v>
          </cell>
          <cell r="BC225">
            <v>0</v>
          </cell>
          <cell r="BD225">
            <v>0</v>
          </cell>
          <cell r="BE225">
            <v>0</v>
          </cell>
          <cell r="BF225">
            <v>0</v>
          </cell>
          <cell r="BG225">
            <v>0</v>
          </cell>
          <cell r="BH225">
            <v>0</v>
          </cell>
          <cell r="BJ225">
            <v>0</v>
          </cell>
          <cell r="BL225">
            <v>0</v>
          </cell>
          <cell r="BM225">
            <v>0</v>
          </cell>
          <cell r="BN225">
            <v>0</v>
          </cell>
          <cell r="BO225">
            <v>0</v>
          </cell>
          <cell r="BQ225">
            <v>0</v>
          </cell>
          <cell r="BR225">
            <v>0</v>
          </cell>
          <cell r="BS225">
            <v>0</v>
          </cell>
          <cell r="BT225">
            <v>0</v>
          </cell>
          <cell r="CB225">
            <v>0</v>
          </cell>
          <cell r="CC225">
            <v>0</v>
          </cell>
          <cell r="CD225">
            <v>0</v>
          </cell>
          <cell r="CE225">
            <v>0</v>
          </cell>
          <cell r="CF225">
            <v>0</v>
          </cell>
          <cell r="CI225">
            <v>0</v>
          </cell>
          <cell r="CJ225">
            <v>0</v>
          </cell>
          <cell r="CK225">
            <v>0</v>
          </cell>
          <cell r="CV225">
            <v>3.6765854569084986E-4</v>
          </cell>
          <cell r="DG225">
            <v>15994396</v>
          </cell>
          <cell r="DR225">
            <v>4426537.1399999978</v>
          </cell>
          <cell r="EC225">
            <v>3.6132975945165136</v>
          </cell>
          <cell r="EN225">
            <v>2.4095909012463064E-2</v>
          </cell>
        </row>
        <row r="226">
          <cell r="B226">
            <v>36700</v>
          </cell>
          <cell r="C226" t="str">
            <v>Onslow County Schools</v>
          </cell>
          <cell r="D226">
            <v>8.0039556616394655E-3</v>
          </cell>
          <cell r="E226">
            <v>13848709.568973944</v>
          </cell>
          <cell r="F226">
            <v>10798156.447883062</v>
          </cell>
          <cell r="G226">
            <v>-1582057</v>
          </cell>
          <cell r="H226">
            <v>-3864282.0600713464</v>
          </cell>
          <cell r="I226">
            <v>-159911.28276539812</v>
          </cell>
          <cell r="J226">
            <v>11686373.423377395</v>
          </cell>
          <cell r="K226">
            <v>0</v>
          </cell>
          <cell r="L226">
            <v>-614021.46005497244</v>
          </cell>
          <cell r="M226">
            <v>110190.55093191945</v>
          </cell>
          <cell r="N226">
            <v>4153.8929092776498</v>
          </cell>
          <cell r="O226">
            <v>-1874.6064555125793</v>
          </cell>
          <cell r="P226">
            <v>0</v>
          </cell>
          <cell r="Q226">
            <v>0</v>
          </cell>
          <cell r="R226">
            <v>0</v>
          </cell>
          <cell r="S226">
            <v>30225437.474728368</v>
          </cell>
          <cell r="T226">
            <v>0</v>
          </cell>
          <cell r="U226">
            <v>58431867.116886973</v>
          </cell>
          <cell r="V226">
            <v>440762.20372767781</v>
          </cell>
          <cell r="W226">
            <v>0</v>
          </cell>
          <cell r="X226">
            <v>58872629.320614651</v>
          </cell>
          <cell r="Y226">
            <v>7910288.0799999991</v>
          </cell>
          <cell r="Z226">
            <v>0</v>
          </cell>
          <cell r="AA226">
            <v>0</v>
          </cell>
          <cell r="AB226">
            <v>799556.41382699064</v>
          </cell>
          <cell r="AC226">
            <v>8709844.4938269891</v>
          </cell>
          <cell r="AD226" t="str">
            <v>N/A</v>
          </cell>
          <cell r="AE226">
            <v>10054596</v>
          </cell>
          <cell r="AF226">
            <v>10054595</v>
          </cell>
          <cell r="AG226">
            <v>10054595</v>
          </cell>
          <cell r="AH226">
            <v>10054595</v>
          </cell>
          <cell r="AI226">
            <v>9944404</v>
          </cell>
          <cell r="AJ226">
            <v>0</v>
          </cell>
          <cell r="AK226">
            <v>50162785</v>
          </cell>
          <cell r="AL226">
            <v>274531987</v>
          </cell>
          <cell r="AM226">
            <v>30225437.474728368</v>
          </cell>
          <cell r="AN226">
            <v>-6720931.9200000009</v>
          </cell>
          <cell r="AO226">
            <v>58073072.906787664</v>
          </cell>
          <cell r="AP226">
            <v>0</v>
          </cell>
          <cell r="AQ226">
            <v>-7910288.0799999991</v>
          </cell>
          <cell r="AR226">
            <v>0</v>
          </cell>
          <cell r="AS226">
            <v>0</v>
          </cell>
          <cell r="AT226">
            <v>348199277.38151604</v>
          </cell>
          <cell r="AU226">
            <v>8.2803856072083161E-3</v>
          </cell>
          <cell r="AV226">
            <v>0</v>
          </cell>
          <cell r="AW226">
            <v>0</v>
          </cell>
          <cell r="AY226">
            <v>0</v>
          </cell>
          <cell r="AZ226">
            <v>0</v>
          </cell>
          <cell r="BA226">
            <v>0</v>
          </cell>
          <cell r="BB226">
            <v>0</v>
          </cell>
          <cell r="BC226">
            <v>0</v>
          </cell>
          <cell r="BD226">
            <v>0</v>
          </cell>
          <cell r="BE226">
            <v>0</v>
          </cell>
          <cell r="BF226">
            <v>0</v>
          </cell>
          <cell r="BG226">
            <v>0</v>
          </cell>
          <cell r="BH226">
            <v>0</v>
          </cell>
          <cell r="BJ226">
            <v>0</v>
          </cell>
          <cell r="BL226">
            <v>0</v>
          </cell>
          <cell r="BM226">
            <v>0</v>
          </cell>
          <cell r="BN226">
            <v>0</v>
          </cell>
          <cell r="BO226">
            <v>0</v>
          </cell>
          <cell r="BQ226">
            <v>0</v>
          </cell>
          <cell r="BR226">
            <v>0</v>
          </cell>
          <cell r="BS226">
            <v>0</v>
          </cell>
          <cell r="BT226">
            <v>0</v>
          </cell>
          <cell r="CB226">
            <v>0</v>
          </cell>
          <cell r="CC226">
            <v>0</v>
          </cell>
          <cell r="CD226">
            <v>0</v>
          </cell>
          <cell r="CE226">
            <v>0</v>
          </cell>
          <cell r="CF226">
            <v>0</v>
          </cell>
          <cell r="CI226">
            <v>0</v>
          </cell>
          <cell r="CJ226">
            <v>0</v>
          </cell>
          <cell r="CK226">
            <v>0</v>
          </cell>
          <cell r="CV226">
            <v>8.0039556616394655E-3</v>
          </cell>
          <cell r="DG226">
            <v>348199277</v>
          </cell>
          <cell r="DR226">
            <v>117141754.23999991</v>
          </cell>
          <cell r="EC226">
            <v>2.9724608382303179</v>
          </cell>
          <cell r="EN226">
            <v>2.4095909012463064E-2</v>
          </cell>
        </row>
        <row r="227">
          <cell r="B227">
            <v>36701</v>
          </cell>
          <cell r="C227" t="str">
            <v>Zeca School Of The Arts And Technology</v>
          </cell>
          <cell r="D227">
            <v>4.1016009576822938E-5</v>
          </cell>
          <cell r="E227">
            <v>70967.2602298407</v>
          </cell>
          <cell r="F227">
            <v>55334.800316433102</v>
          </cell>
          <cell r="G227">
            <v>83303</v>
          </cell>
          <cell r="H227">
            <v>-19802.387304949923</v>
          </cell>
          <cell r="I227">
            <v>-819.46014978350513</v>
          </cell>
          <cell r="J227">
            <v>59886.439220153617</v>
          </cell>
          <cell r="K227">
            <v>0</v>
          </cell>
          <cell r="L227">
            <v>-3146.532933296</v>
          </cell>
          <cell r="M227">
            <v>564.66788215231702</v>
          </cell>
          <cell r="N227">
            <v>21.286488650179567</v>
          </cell>
          <cell r="O227">
            <v>-9.6063596029877001</v>
          </cell>
          <cell r="P227">
            <v>0</v>
          </cell>
          <cell r="Q227">
            <v>0</v>
          </cell>
          <cell r="R227">
            <v>0</v>
          </cell>
          <cell r="S227">
            <v>246299.4673895975</v>
          </cell>
          <cell r="T227">
            <v>424246</v>
          </cell>
          <cell r="U227">
            <v>299432.19610076811</v>
          </cell>
          <cell r="V227">
            <v>2258.6715286092681</v>
          </cell>
          <cell r="W227">
            <v>0</v>
          </cell>
          <cell r="X227">
            <v>725936.8676293774</v>
          </cell>
          <cell r="Y227">
            <v>7731.5299999999952</v>
          </cell>
          <cell r="Z227">
            <v>0</v>
          </cell>
          <cell r="AA227">
            <v>0</v>
          </cell>
          <cell r="AB227">
            <v>4097.3007489175252</v>
          </cell>
          <cell r="AC227">
            <v>11828.83074891752</v>
          </cell>
          <cell r="AD227" t="str">
            <v>N/A</v>
          </cell>
          <cell r="AE227">
            <v>142935</v>
          </cell>
          <cell r="AF227">
            <v>142935</v>
          </cell>
          <cell r="AG227">
            <v>142935</v>
          </cell>
          <cell r="AH227">
            <v>142935</v>
          </cell>
          <cell r="AI227">
            <v>142370</v>
          </cell>
          <cell r="AJ227">
            <v>0</v>
          </cell>
          <cell r="AK227">
            <v>714110</v>
          </cell>
          <cell r="AL227">
            <v>850770</v>
          </cell>
          <cell r="AM227">
            <v>246299.4673895975</v>
          </cell>
          <cell r="AN227">
            <v>-26841.470000000005</v>
          </cell>
          <cell r="AO227">
            <v>297593.56688045984</v>
          </cell>
          <cell r="AP227">
            <v>0</v>
          </cell>
          <cell r="AQ227">
            <v>416514.47000000003</v>
          </cell>
          <cell r="AR227">
            <v>0</v>
          </cell>
          <cell r="AS227">
            <v>0</v>
          </cell>
          <cell r="AT227">
            <v>1784336.0342700575</v>
          </cell>
          <cell r="AU227">
            <v>2.5660768930669772E-5</v>
          </cell>
          <cell r="AV227">
            <v>0</v>
          </cell>
          <cell r="AW227">
            <v>0</v>
          </cell>
          <cell r="AY227">
            <v>0</v>
          </cell>
          <cell r="AZ227">
            <v>0</v>
          </cell>
          <cell r="BA227">
            <v>0</v>
          </cell>
          <cell r="BB227">
            <v>0</v>
          </cell>
          <cell r="BC227">
            <v>0</v>
          </cell>
          <cell r="BD227">
            <v>0</v>
          </cell>
          <cell r="BE227">
            <v>0</v>
          </cell>
          <cell r="BF227">
            <v>0</v>
          </cell>
          <cell r="BG227">
            <v>0</v>
          </cell>
          <cell r="BH227">
            <v>0</v>
          </cell>
          <cell r="BJ227">
            <v>0</v>
          </cell>
          <cell r="BL227">
            <v>0</v>
          </cell>
          <cell r="BM227">
            <v>0</v>
          </cell>
          <cell r="BN227">
            <v>0</v>
          </cell>
          <cell r="BO227">
            <v>0</v>
          </cell>
          <cell r="BQ227">
            <v>0</v>
          </cell>
          <cell r="BR227">
            <v>0</v>
          </cell>
          <cell r="BS227">
            <v>0</v>
          </cell>
          <cell r="BT227">
            <v>0</v>
          </cell>
          <cell r="CB227">
            <v>0</v>
          </cell>
          <cell r="CC227">
            <v>0</v>
          </cell>
          <cell r="CD227">
            <v>0</v>
          </cell>
          <cell r="CE227">
            <v>0</v>
          </cell>
          <cell r="CF227">
            <v>0</v>
          </cell>
          <cell r="CI227">
            <v>0</v>
          </cell>
          <cell r="CJ227">
            <v>0</v>
          </cell>
          <cell r="CK227">
            <v>0</v>
          </cell>
          <cell r="CV227">
            <v>4.1016009576822938E-5</v>
          </cell>
          <cell r="DG227">
            <v>1784336</v>
          </cell>
          <cell r="DR227">
            <v>473452.91000000003</v>
          </cell>
          <cell r="EC227">
            <v>3.7687718510379415</v>
          </cell>
          <cell r="EN227">
            <v>2.4095909012463064E-2</v>
          </cell>
        </row>
        <row r="228">
          <cell r="B228">
            <v>36705</v>
          </cell>
          <cell r="C228" t="str">
            <v>Coastal Carolina Community College</v>
          </cell>
          <cell r="D228">
            <v>9.2992830888104065E-4</v>
          </cell>
          <cell r="E228">
            <v>1608992.8048180537</v>
          </cell>
          <cell r="F228">
            <v>1254568.5894711688</v>
          </cell>
          <cell r="G228">
            <v>-43486</v>
          </cell>
          <cell r="H228">
            <v>-448966.16536546708</v>
          </cell>
          <cell r="I228">
            <v>-18579.067031283983</v>
          </cell>
          <cell r="J228">
            <v>1357764.8270389931</v>
          </cell>
          <cell r="K228">
            <v>0</v>
          </cell>
          <cell r="L228">
            <v>-71339.218019684762</v>
          </cell>
          <cell r="M228">
            <v>12802.333872724259</v>
          </cell>
          <cell r="N228">
            <v>482.61419374308247</v>
          </cell>
          <cell r="O228">
            <v>-217.79850922302853</v>
          </cell>
          <cell r="P228">
            <v>0</v>
          </cell>
          <cell r="Q228">
            <v>0</v>
          </cell>
          <cell r="R228">
            <v>0</v>
          </cell>
          <cell r="S228">
            <v>3652022.9204690247</v>
          </cell>
          <cell r="T228">
            <v>6272.6099999998696</v>
          </cell>
          <cell r="U228">
            <v>6788824.1351949656</v>
          </cell>
          <cell r="V228">
            <v>51209.335490897036</v>
          </cell>
          <cell r="W228">
            <v>0</v>
          </cell>
          <cell r="X228">
            <v>6846306.0806858633</v>
          </cell>
          <cell r="Y228">
            <v>223706</v>
          </cell>
          <cell r="Z228">
            <v>0</v>
          </cell>
          <cell r="AA228">
            <v>0</v>
          </cell>
          <cell r="AB228">
            <v>92895.335156419911</v>
          </cell>
          <cell r="AC228">
            <v>316601.3351564199</v>
          </cell>
          <cell r="AD228" t="str">
            <v>N/A</v>
          </cell>
          <cell r="AE228">
            <v>1308502</v>
          </cell>
          <cell r="AF228">
            <v>1308501</v>
          </cell>
          <cell r="AG228">
            <v>1308501</v>
          </cell>
          <cell r="AH228">
            <v>1308501</v>
          </cell>
          <cell r="AI228">
            <v>1295699</v>
          </cell>
          <cell r="AJ228">
            <v>0</v>
          </cell>
          <cell r="AK228">
            <v>6529704</v>
          </cell>
          <cell r="AL228">
            <v>31099749</v>
          </cell>
          <cell r="AM228">
            <v>3652022.9204690247</v>
          </cell>
          <cell r="AN228">
            <v>-826433.60999999987</v>
          </cell>
          <cell r="AO228">
            <v>6747138.1355294436</v>
          </cell>
          <cell r="AP228">
            <v>0</v>
          </cell>
          <cell r="AQ228">
            <v>-217433.39000000013</v>
          </cell>
          <cell r="AR228">
            <v>0</v>
          </cell>
          <cell r="AS228">
            <v>0</v>
          </cell>
          <cell r="AT228">
            <v>40455043.055998467</v>
          </cell>
          <cell r="AU228">
            <v>9.3802516072585785E-4</v>
          </cell>
          <cell r="AV228">
            <v>0</v>
          </cell>
          <cell r="AW228">
            <v>0</v>
          </cell>
          <cell r="AY228">
            <v>0</v>
          </cell>
          <cell r="AZ228">
            <v>0</v>
          </cell>
          <cell r="BA228">
            <v>0</v>
          </cell>
          <cell r="BB228">
            <v>0</v>
          </cell>
          <cell r="BC228">
            <v>0</v>
          </cell>
          <cell r="BD228">
            <v>0</v>
          </cell>
          <cell r="BE228">
            <v>0</v>
          </cell>
          <cell r="BF228">
            <v>0</v>
          </cell>
          <cell r="BG228">
            <v>0</v>
          </cell>
          <cell r="BH228">
            <v>0</v>
          </cell>
          <cell r="BJ228">
            <v>0</v>
          </cell>
          <cell r="BL228">
            <v>0</v>
          </cell>
          <cell r="BM228">
            <v>0</v>
          </cell>
          <cell r="BN228">
            <v>0</v>
          </cell>
          <cell r="BO228">
            <v>0</v>
          </cell>
          <cell r="BQ228">
            <v>0</v>
          </cell>
          <cell r="BR228">
            <v>0</v>
          </cell>
          <cell r="BS228">
            <v>0</v>
          </cell>
          <cell r="BT228">
            <v>0</v>
          </cell>
          <cell r="CB228">
            <v>0</v>
          </cell>
          <cell r="CC228">
            <v>0</v>
          </cell>
          <cell r="CD228">
            <v>0</v>
          </cell>
          <cell r="CE228">
            <v>0</v>
          </cell>
          <cell r="CF228">
            <v>0</v>
          </cell>
          <cell r="CI228">
            <v>0</v>
          </cell>
          <cell r="CJ228">
            <v>0</v>
          </cell>
          <cell r="CK228">
            <v>0</v>
          </cell>
          <cell r="CV228">
            <v>9.2992830888104065E-4</v>
          </cell>
          <cell r="DG228">
            <v>40455042</v>
          </cell>
          <cell r="DR228">
            <v>13842596.460000001</v>
          </cell>
          <cell r="EC228">
            <v>2.9225038898518898</v>
          </cell>
          <cell r="EN228">
            <v>2.4095909012463064E-2</v>
          </cell>
        </row>
        <row r="229">
          <cell r="B229">
            <v>36800</v>
          </cell>
          <cell r="C229" t="str">
            <v>Orange County Schools</v>
          </cell>
          <cell r="D229">
            <v>3.0289783852879425E-3</v>
          </cell>
          <cell r="E229">
            <v>5240838.8704092596</v>
          </cell>
          <cell r="F229">
            <v>4086402.2571179392</v>
          </cell>
          <cell r="G229">
            <v>611596</v>
          </cell>
          <cell r="H229">
            <v>-1462380.2691348928</v>
          </cell>
          <cell r="I229">
            <v>-60516.054752962642</v>
          </cell>
          <cell r="J229">
            <v>4422534.8063163804</v>
          </cell>
          <cell r="K229">
            <v>0</v>
          </cell>
          <cell r="L229">
            <v>-232367.32051417901</v>
          </cell>
          <cell r="M229">
            <v>41699.980752690535</v>
          </cell>
          <cell r="N229">
            <v>1571.9792023967364</v>
          </cell>
          <cell r="O229">
            <v>-709.41702761828901</v>
          </cell>
          <cell r="P229">
            <v>0</v>
          </cell>
          <cell r="Q229">
            <v>0</v>
          </cell>
          <cell r="R229">
            <v>0</v>
          </cell>
          <cell r="S229">
            <v>12648670.832369013</v>
          </cell>
          <cell r="T229">
            <v>3080509</v>
          </cell>
          <cell r="U229">
            <v>22112674.031581901</v>
          </cell>
          <cell r="V229">
            <v>166799.92301076214</v>
          </cell>
          <cell r="W229">
            <v>0</v>
          </cell>
          <cell r="X229">
            <v>25359982.954592664</v>
          </cell>
          <cell r="Y229">
            <v>22529.39000000013</v>
          </cell>
          <cell r="Z229">
            <v>0</v>
          </cell>
          <cell r="AA229">
            <v>0</v>
          </cell>
          <cell r="AB229">
            <v>302580.2737648132</v>
          </cell>
          <cell r="AC229">
            <v>325109.66376481333</v>
          </cell>
          <cell r="AD229" t="str">
            <v>N/A</v>
          </cell>
          <cell r="AE229">
            <v>5015315</v>
          </cell>
          <cell r="AF229">
            <v>5015315</v>
          </cell>
          <cell r="AG229">
            <v>5015315</v>
          </cell>
          <cell r="AH229">
            <v>5015315</v>
          </cell>
          <cell r="AI229">
            <v>4973615</v>
          </cell>
          <cell r="AJ229">
            <v>0</v>
          </cell>
          <cell r="AK229">
            <v>25034875</v>
          </cell>
          <cell r="AL229">
            <v>96727632</v>
          </cell>
          <cell r="AM229">
            <v>12648670.832369013</v>
          </cell>
          <cell r="AN229">
            <v>-2640320.61</v>
          </cell>
          <cell r="AO229">
            <v>21976893.680827852</v>
          </cell>
          <cell r="AP229">
            <v>0</v>
          </cell>
          <cell r="AQ229">
            <v>3057979.61</v>
          </cell>
          <cell r="AR229">
            <v>0</v>
          </cell>
          <cell r="AS229">
            <v>0</v>
          </cell>
          <cell r="AT229">
            <v>131770855.51319687</v>
          </cell>
          <cell r="AU229">
            <v>2.917481854009773E-3</v>
          </cell>
          <cell r="AV229">
            <v>0</v>
          </cell>
          <cell r="AW229">
            <v>0</v>
          </cell>
          <cell r="AY229">
            <v>0</v>
          </cell>
          <cell r="AZ229">
            <v>0</v>
          </cell>
          <cell r="BA229">
            <v>0</v>
          </cell>
          <cell r="BB229">
            <v>0</v>
          </cell>
          <cell r="BC229">
            <v>0</v>
          </cell>
          <cell r="BD229">
            <v>0</v>
          </cell>
          <cell r="BE229">
            <v>0</v>
          </cell>
          <cell r="BF229">
            <v>0</v>
          </cell>
          <cell r="BG229">
            <v>0</v>
          </cell>
          <cell r="BH229">
            <v>0</v>
          </cell>
          <cell r="BJ229">
            <v>0</v>
          </cell>
          <cell r="BL229">
            <v>0</v>
          </cell>
          <cell r="BM229">
            <v>0</v>
          </cell>
          <cell r="BN229">
            <v>0</v>
          </cell>
          <cell r="BO229">
            <v>0</v>
          </cell>
          <cell r="BQ229">
            <v>0</v>
          </cell>
          <cell r="BR229">
            <v>0</v>
          </cell>
          <cell r="BS229">
            <v>0</v>
          </cell>
          <cell r="BT229">
            <v>0</v>
          </cell>
          <cell r="CB229">
            <v>0</v>
          </cell>
          <cell r="CC229">
            <v>0</v>
          </cell>
          <cell r="CD229">
            <v>0</v>
          </cell>
          <cell r="CE229">
            <v>0</v>
          </cell>
          <cell r="CF229">
            <v>0</v>
          </cell>
          <cell r="CI229">
            <v>0</v>
          </cell>
          <cell r="CJ229">
            <v>0</v>
          </cell>
          <cell r="CK229">
            <v>0</v>
          </cell>
          <cell r="CV229">
            <v>3.0289783852879425E-3</v>
          </cell>
          <cell r="DG229">
            <v>131770855</v>
          </cell>
          <cell r="DR229">
            <v>45896753.31000001</v>
          </cell>
          <cell r="EC229">
            <v>2.8710278069122093</v>
          </cell>
          <cell r="EN229">
            <v>2.4095909012463064E-2</v>
          </cell>
        </row>
        <row r="230">
          <cell r="B230">
            <v>36802</v>
          </cell>
          <cell r="C230" t="str">
            <v>Orange Charter School</v>
          </cell>
          <cell r="D230">
            <v>8.1244009819497317E-5</v>
          </cell>
          <cell r="E230">
            <v>140571.08057225597</v>
          </cell>
          <cell r="F230">
            <v>109606.49528443086</v>
          </cell>
          <cell r="G230">
            <v>-31201</v>
          </cell>
          <cell r="H230">
            <v>-39224.326433791968</v>
          </cell>
          <cell r="I230">
            <v>-1623.1766362108103</v>
          </cell>
          <cell r="J230">
            <v>118622.32592236878</v>
          </cell>
          <cell r="K230">
            <v>0</v>
          </cell>
          <cell r="L230">
            <v>-6232.6139272828141</v>
          </cell>
          <cell r="M230">
            <v>1118.4872306120399</v>
          </cell>
          <cell r="N230">
            <v>42.164016216122718</v>
          </cell>
          <cell r="O230">
            <v>-19.028159539824468</v>
          </cell>
          <cell r="P230">
            <v>0</v>
          </cell>
          <cell r="Q230">
            <v>0</v>
          </cell>
          <cell r="R230">
            <v>0</v>
          </cell>
          <cell r="S230">
            <v>291660.40786905837</v>
          </cell>
          <cell r="T230">
            <v>0</v>
          </cell>
          <cell r="U230">
            <v>593111.62961184396</v>
          </cell>
          <cell r="V230">
            <v>4473.9489224481595</v>
          </cell>
          <cell r="W230">
            <v>0</v>
          </cell>
          <cell r="X230">
            <v>597585.57853429217</v>
          </cell>
          <cell r="Y230">
            <v>156007.63</v>
          </cell>
          <cell r="Z230">
            <v>0</v>
          </cell>
          <cell r="AA230">
            <v>0</v>
          </cell>
          <cell r="AB230">
            <v>8115.8831810540505</v>
          </cell>
          <cell r="AC230">
            <v>164123.51318105406</v>
          </cell>
          <cell r="AD230" t="str">
            <v>N/A</v>
          </cell>
          <cell r="AE230">
            <v>86916</v>
          </cell>
          <cell r="AF230">
            <v>86917</v>
          </cell>
          <cell r="AG230">
            <v>86917</v>
          </cell>
          <cell r="AH230">
            <v>86917</v>
          </cell>
          <cell r="AI230">
            <v>85798</v>
          </cell>
          <cell r="AJ230">
            <v>0</v>
          </cell>
          <cell r="AK230">
            <v>433465</v>
          </cell>
          <cell r="AL230">
            <v>2864028</v>
          </cell>
          <cell r="AM230">
            <v>291660.40786905837</v>
          </cell>
          <cell r="AN230">
            <v>-54759.369999999995</v>
          </cell>
          <cell r="AO230">
            <v>589469.69535323803</v>
          </cell>
          <cell r="AP230">
            <v>0</v>
          </cell>
          <cell r="AQ230">
            <v>-156007.63</v>
          </cell>
          <cell r="AR230">
            <v>0</v>
          </cell>
          <cell r="AS230">
            <v>0</v>
          </cell>
          <cell r="AT230">
            <v>3534391.1032222961</v>
          </cell>
          <cell r="AU230">
            <v>8.6384295463492395E-5</v>
          </cell>
          <cell r="AV230">
            <v>0</v>
          </cell>
          <cell r="AW230">
            <v>0</v>
          </cell>
          <cell r="AY230">
            <v>0</v>
          </cell>
          <cell r="AZ230">
            <v>0</v>
          </cell>
          <cell r="BA230">
            <v>0</v>
          </cell>
          <cell r="BB230">
            <v>0</v>
          </cell>
          <cell r="BC230">
            <v>0</v>
          </cell>
          <cell r="BD230">
            <v>0</v>
          </cell>
          <cell r="BE230">
            <v>0</v>
          </cell>
          <cell r="BF230">
            <v>0</v>
          </cell>
          <cell r="BG230">
            <v>0</v>
          </cell>
          <cell r="BH230">
            <v>0</v>
          </cell>
          <cell r="BJ230">
            <v>0</v>
          </cell>
          <cell r="BL230">
            <v>0</v>
          </cell>
          <cell r="BM230">
            <v>0</v>
          </cell>
          <cell r="BN230">
            <v>0</v>
          </cell>
          <cell r="BO230">
            <v>0</v>
          </cell>
          <cell r="BQ230">
            <v>0</v>
          </cell>
          <cell r="BR230">
            <v>0</v>
          </cell>
          <cell r="BS230">
            <v>0</v>
          </cell>
          <cell r="BT230">
            <v>0</v>
          </cell>
          <cell r="CB230">
            <v>0</v>
          </cell>
          <cell r="CC230">
            <v>0</v>
          </cell>
          <cell r="CD230">
            <v>0</v>
          </cell>
          <cell r="CE230">
            <v>0</v>
          </cell>
          <cell r="CF230">
            <v>0</v>
          </cell>
          <cell r="CI230">
            <v>0</v>
          </cell>
          <cell r="CJ230">
            <v>0</v>
          </cell>
          <cell r="CK230">
            <v>0</v>
          </cell>
          <cell r="CV230">
            <v>8.1244009819497317E-5</v>
          </cell>
          <cell r="DG230">
            <v>3534391</v>
          </cell>
          <cell r="DR230">
            <v>1024131.2600000001</v>
          </cell>
          <cell r="EC230">
            <v>3.4511113350841369</v>
          </cell>
          <cell r="EN230">
            <v>2.4095909012463064E-2</v>
          </cell>
        </row>
        <row r="231">
          <cell r="B231">
            <v>36810</v>
          </cell>
          <cell r="C231" t="str">
            <v>Chapel Hill - Carboro City Schools</v>
          </cell>
          <cell r="D231">
            <v>5.9267746782739779E-3</v>
          </cell>
          <cell r="E231">
            <v>10254702.133538941</v>
          </cell>
          <cell r="F231">
            <v>7995826.4279346755</v>
          </cell>
          <cell r="G231">
            <v>1004407</v>
          </cell>
          <cell r="H231">
            <v>-2861426.2786468319</v>
          </cell>
          <cell r="I231">
            <v>-118411.21834377335</v>
          </cell>
          <cell r="J231">
            <v>8653533.9542772975</v>
          </cell>
          <cell r="K231">
            <v>0</v>
          </cell>
          <cell r="L231">
            <v>-454671.03957260179</v>
          </cell>
          <cell r="M231">
            <v>81593.976110880743</v>
          </cell>
          <cell r="N231">
            <v>3075.877522530629</v>
          </cell>
          <cell r="O231">
            <v>-1388.1098973985484</v>
          </cell>
          <cell r="P231">
            <v>0</v>
          </cell>
          <cell r="Q231">
            <v>0</v>
          </cell>
          <cell r="R231">
            <v>0</v>
          </cell>
          <cell r="S231">
            <v>24557242.722923722</v>
          </cell>
          <cell r="T231">
            <v>5338032</v>
          </cell>
          <cell r="U231">
            <v>43267669.771386489</v>
          </cell>
          <cell r="V231">
            <v>326375.90444352297</v>
          </cell>
          <cell r="W231">
            <v>0</v>
          </cell>
          <cell r="X231">
            <v>48932077.675830014</v>
          </cell>
          <cell r="Y231">
            <v>315995.75999999978</v>
          </cell>
          <cell r="Z231">
            <v>0</v>
          </cell>
          <cell r="AA231">
            <v>0</v>
          </cell>
          <cell r="AB231">
            <v>592056.09171886672</v>
          </cell>
          <cell r="AC231">
            <v>908051.8517188665</v>
          </cell>
          <cell r="AD231" t="str">
            <v>N/A</v>
          </cell>
          <cell r="AE231">
            <v>9621124</v>
          </cell>
          <cell r="AF231">
            <v>9621125</v>
          </cell>
          <cell r="AG231">
            <v>9621125</v>
          </cell>
          <cell r="AH231">
            <v>9621125</v>
          </cell>
          <cell r="AI231">
            <v>9539531</v>
          </cell>
          <cell r="AJ231">
            <v>0</v>
          </cell>
          <cell r="AK231">
            <v>48024030</v>
          </cell>
          <cell r="AL231">
            <v>190093572</v>
          </cell>
          <cell r="AM231">
            <v>24557242.722923722</v>
          </cell>
          <cell r="AN231">
            <v>-4839997.24</v>
          </cell>
          <cell r="AO231">
            <v>43001989.584111147</v>
          </cell>
          <cell r="AP231">
            <v>0</v>
          </cell>
          <cell r="AQ231">
            <v>5022036.24</v>
          </cell>
          <cell r="AR231">
            <v>0</v>
          </cell>
          <cell r="AS231">
            <v>0</v>
          </cell>
          <cell r="AT231">
            <v>257834843.30703488</v>
          </cell>
          <cell r="AU231">
            <v>5.7335689430849501E-3</v>
          </cell>
          <cell r="AV231">
            <v>0</v>
          </cell>
          <cell r="AW231">
            <v>0</v>
          </cell>
          <cell r="AY231">
            <v>0</v>
          </cell>
          <cell r="AZ231">
            <v>0</v>
          </cell>
          <cell r="BA231">
            <v>0</v>
          </cell>
          <cell r="BB231">
            <v>0</v>
          </cell>
          <cell r="BC231">
            <v>0</v>
          </cell>
          <cell r="BD231">
            <v>0</v>
          </cell>
          <cell r="BE231">
            <v>0</v>
          </cell>
          <cell r="BF231">
            <v>0</v>
          </cell>
          <cell r="BG231">
            <v>0</v>
          </cell>
          <cell r="BH231">
            <v>0</v>
          </cell>
          <cell r="BJ231">
            <v>0</v>
          </cell>
          <cell r="BL231">
            <v>0</v>
          </cell>
          <cell r="BM231">
            <v>0</v>
          </cell>
          <cell r="BN231">
            <v>0</v>
          </cell>
          <cell r="BO231">
            <v>0</v>
          </cell>
          <cell r="BQ231">
            <v>0</v>
          </cell>
          <cell r="BR231">
            <v>0</v>
          </cell>
          <cell r="BS231">
            <v>0</v>
          </cell>
          <cell r="BT231">
            <v>0</v>
          </cell>
          <cell r="CB231">
            <v>0</v>
          </cell>
          <cell r="CC231">
            <v>0</v>
          </cell>
          <cell r="CD231">
            <v>0</v>
          </cell>
          <cell r="CE231">
            <v>0</v>
          </cell>
          <cell r="CF231">
            <v>0</v>
          </cell>
          <cell r="CI231">
            <v>0</v>
          </cell>
          <cell r="CJ231">
            <v>0</v>
          </cell>
          <cell r="CK231">
            <v>0</v>
          </cell>
          <cell r="CV231">
            <v>5.9267746782739779E-3</v>
          </cell>
          <cell r="DG231">
            <v>257834844</v>
          </cell>
          <cell r="DR231">
            <v>85427898.969999939</v>
          </cell>
          <cell r="EC231">
            <v>3.018157383111399</v>
          </cell>
          <cell r="EN231">
            <v>2.4095909012463064E-2</v>
          </cell>
        </row>
        <row r="232">
          <cell r="B232">
            <v>36900</v>
          </cell>
          <cell r="C232" t="str">
            <v>Pamlico County Schools</v>
          </cell>
          <cell r="D232">
            <v>5.6583106420348881E-4</v>
          </cell>
          <cell r="E232">
            <v>979019.67533544486</v>
          </cell>
          <cell r="F232">
            <v>763364.09303520899</v>
          </cell>
          <cell r="G232">
            <v>121593</v>
          </cell>
          <cell r="H232">
            <v>-273181.27721671417</v>
          </cell>
          <cell r="I232">
            <v>-11304.756689113952</v>
          </cell>
          <cell r="J232">
            <v>826155.6398320361</v>
          </cell>
          <cell r="K232">
            <v>0</v>
          </cell>
          <cell r="L232">
            <v>-43407.58880659764</v>
          </cell>
          <cell r="M232">
            <v>7789.8028593283843</v>
          </cell>
          <cell r="N232">
            <v>293.65500570032663</v>
          </cell>
          <cell r="O232">
            <v>-132.52329354709912</v>
          </cell>
          <cell r="P232">
            <v>0</v>
          </cell>
          <cell r="Q232">
            <v>0</v>
          </cell>
          <cell r="R232">
            <v>0</v>
          </cell>
          <cell r="S232">
            <v>2370189.720061746</v>
          </cell>
          <cell r="T232">
            <v>607962.10000000009</v>
          </cell>
          <cell r="U232">
            <v>4130778.1991601801</v>
          </cell>
          <cell r="V232">
            <v>31159.211437313537</v>
          </cell>
          <cell r="W232">
            <v>0</v>
          </cell>
          <cell r="X232">
            <v>4769899.5105974944</v>
          </cell>
          <cell r="Y232">
            <v>0</v>
          </cell>
          <cell r="Z232">
            <v>0</v>
          </cell>
          <cell r="AA232">
            <v>0</v>
          </cell>
          <cell r="AB232">
            <v>56523.783445569759</v>
          </cell>
          <cell r="AC232">
            <v>56523.783445569759</v>
          </cell>
          <cell r="AD232" t="str">
            <v>N/A</v>
          </cell>
          <cell r="AE232">
            <v>944234</v>
          </cell>
          <cell r="AF232">
            <v>944234</v>
          </cell>
          <cell r="AG232">
            <v>944234</v>
          </cell>
          <cell r="AH232">
            <v>944234</v>
          </cell>
          <cell r="AI232">
            <v>936444</v>
          </cell>
          <cell r="AJ232">
            <v>0</v>
          </cell>
          <cell r="AK232">
            <v>4713380</v>
          </cell>
          <cell r="AL232">
            <v>18039016</v>
          </cell>
          <cell r="AM232">
            <v>2370189.720061746</v>
          </cell>
          <cell r="AN232">
            <v>-507007.10000000003</v>
          </cell>
          <cell r="AO232">
            <v>4105413.6271519242</v>
          </cell>
          <cell r="AP232">
            <v>0</v>
          </cell>
          <cell r="AQ232">
            <v>607962.10000000009</v>
          </cell>
          <cell r="AR232">
            <v>0</v>
          </cell>
          <cell r="AS232">
            <v>0</v>
          </cell>
          <cell r="AT232">
            <v>24615574.347213671</v>
          </cell>
          <cell r="AU232">
            <v>5.4408963391395701E-4</v>
          </cell>
          <cell r="AV232">
            <v>0</v>
          </cell>
          <cell r="AW232">
            <v>0</v>
          </cell>
          <cell r="AY232">
            <v>0</v>
          </cell>
          <cell r="AZ232">
            <v>0</v>
          </cell>
          <cell r="BA232">
            <v>0</v>
          </cell>
          <cell r="BB232">
            <v>0</v>
          </cell>
          <cell r="BC232">
            <v>0</v>
          </cell>
          <cell r="BD232">
            <v>0</v>
          </cell>
          <cell r="BE232">
            <v>0</v>
          </cell>
          <cell r="BF232">
            <v>0</v>
          </cell>
          <cell r="BG232">
            <v>0</v>
          </cell>
          <cell r="BH232">
            <v>0</v>
          </cell>
          <cell r="BJ232">
            <v>0</v>
          </cell>
          <cell r="BL232">
            <v>0</v>
          </cell>
          <cell r="BM232">
            <v>0</v>
          </cell>
          <cell r="BN232">
            <v>0</v>
          </cell>
          <cell r="BO232">
            <v>0</v>
          </cell>
          <cell r="BQ232">
            <v>0</v>
          </cell>
          <cell r="BR232">
            <v>0</v>
          </cell>
          <cell r="BS232">
            <v>0</v>
          </cell>
          <cell r="BT232">
            <v>0</v>
          </cell>
          <cell r="CB232">
            <v>0</v>
          </cell>
          <cell r="CC232">
            <v>0</v>
          </cell>
          <cell r="CD232">
            <v>0</v>
          </cell>
          <cell r="CE232">
            <v>0</v>
          </cell>
          <cell r="CF232">
            <v>0</v>
          </cell>
          <cell r="CI232">
            <v>0</v>
          </cell>
          <cell r="CJ232">
            <v>0</v>
          </cell>
          <cell r="CK232">
            <v>0</v>
          </cell>
          <cell r="CV232">
            <v>5.6583106420348881E-4</v>
          </cell>
          <cell r="DG232">
            <v>24615575</v>
          </cell>
          <cell r="DR232">
            <v>8727933.4099999983</v>
          </cell>
          <cell r="EC232">
            <v>2.8203211279999905</v>
          </cell>
          <cell r="EN232">
            <v>2.4095909012463064E-2</v>
          </cell>
        </row>
        <row r="233">
          <cell r="B233">
            <v>36901</v>
          </cell>
          <cell r="C233" t="str">
            <v>Arapahoe Charter School</v>
          </cell>
          <cell r="D233">
            <v>1.8517054549559798E-4</v>
          </cell>
          <cell r="E233">
            <v>320388.21973830718</v>
          </cell>
          <cell r="F233">
            <v>249814.04249705121</v>
          </cell>
          <cell r="G233">
            <v>37389</v>
          </cell>
          <cell r="H233">
            <v>-89399.697757158312</v>
          </cell>
          <cell r="I233">
            <v>-3699.5281723617568</v>
          </cell>
          <cell r="J233">
            <v>270362.83472225041</v>
          </cell>
          <cell r="K233">
            <v>0</v>
          </cell>
          <cell r="L233">
            <v>-14205.312161998367</v>
          </cell>
          <cell r="M233">
            <v>2549.2450592042132</v>
          </cell>
          <cell r="N233">
            <v>96.099809701305446</v>
          </cell>
          <cell r="O233">
            <v>-43.368793460524003</v>
          </cell>
          <cell r="P233">
            <v>0</v>
          </cell>
          <cell r="Q233">
            <v>0</v>
          </cell>
          <cell r="R233">
            <v>0</v>
          </cell>
          <cell r="S233">
            <v>773251.53494153533</v>
          </cell>
          <cell r="T233">
            <v>186944.29</v>
          </cell>
          <cell r="U233">
            <v>1351814.1736112519</v>
          </cell>
          <cell r="V233">
            <v>10196.980236816853</v>
          </cell>
          <cell r="W233">
            <v>0</v>
          </cell>
          <cell r="X233">
            <v>1548955.4438480688</v>
          </cell>
          <cell r="Y233">
            <v>0</v>
          </cell>
          <cell r="Z233">
            <v>0</v>
          </cell>
          <cell r="AA233">
            <v>0</v>
          </cell>
          <cell r="AB233">
            <v>18497.640861808784</v>
          </cell>
          <cell r="AC233">
            <v>18497.640861808784</v>
          </cell>
          <cell r="AD233" t="str">
            <v>N/A</v>
          </cell>
          <cell r="AE233">
            <v>306602</v>
          </cell>
          <cell r="AF233">
            <v>306602</v>
          </cell>
          <cell r="AG233">
            <v>306602</v>
          </cell>
          <cell r="AH233">
            <v>306602</v>
          </cell>
          <cell r="AI233">
            <v>304052</v>
          </cell>
          <cell r="AJ233">
            <v>0</v>
          </cell>
          <cell r="AK233">
            <v>1530460</v>
          </cell>
          <cell r="AL233">
            <v>5918622</v>
          </cell>
          <cell r="AM233">
            <v>773251.53494153533</v>
          </cell>
          <cell r="AN233">
            <v>-166782.29</v>
          </cell>
          <cell r="AO233">
            <v>1343513.51298626</v>
          </cell>
          <cell r="AP233">
            <v>0</v>
          </cell>
          <cell r="AQ233">
            <v>186944.29</v>
          </cell>
          <cell r="AR233">
            <v>0</v>
          </cell>
          <cell r="AS233">
            <v>0</v>
          </cell>
          <cell r="AT233">
            <v>8055549.0479277959</v>
          </cell>
          <cell r="AU233">
            <v>1.7851645264140253E-4</v>
          </cell>
          <cell r="AV233">
            <v>0</v>
          </cell>
          <cell r="AW233">
            <v>0</v>
          </cell>
          <cell r="AY233">
            <v>0</v>
          </cell>
          <cell r="AZ233">
            <v>0</v>
          </cell>
          <cell r="BA233">
            <v>0</v>
          </cell>
          <cell r="BB233">
            <v>0</v>
          </cell>
          <cell r="BC233">
            <v>0</v>
          </cell>
          <cell r="BD233">
            <v>0</v>
          </cell>
          <cell r="BE233">
            <v>0</v>
          </cell>
          <cell r="BF233">
            <v>0</v>
          </cell>
          <cell r="BG233">
            <v>0</v>
          </cell>
          <cell r="BH233">
            <v>0</v>
          </cell>
          <cell r="BJ233">
            <v>0</v>
          </cell>
          <cell r="BL233">
            <v>0</v>
          </cell>
          <cell r="BM233">
            <v>0</v>
          </cell>
          <cell r="BN233">
            <v>0</v>
          </cell>
          <cell r="BO233">
            <v>0</v>
          </cell>
          <cell r="BQ233">
            <v>0</v>
          </cell>
          <cell r="BR233">
            <v>0</v>
          </cell>
          <cell r="BS233">
            <v>0</v>
          </cell>
          <cell r="BT233">
            <v>0</v>
          </cell>
          <cell r="CB233">
            <v>0</v>
          </cell>
          <cell r="CC233">
            <v>0</v>
          </cell>
          <cell r="CD233">
            <v>0</v>
          </cell>
          <cell r="CE233">
            <v>0</v>
          </cell>
          <cell r="CF233">
            <v>0</v>
          </cell>
          <cell r="CI233">
            <v>0</v>
          </cell>
          <cell r="CJ233">
            <v>0</v>
          </cell>
          <cell r="CK233">
            <v>0</v>
          </cell>
          <cell r="CV233">
            <v>1.8517054549559798E-4</v>
          </cell>
          <cell r="DG233">
            <v>8055548</v>
          </cell>
          <cell r="DR233">
            <v>2816867.1299999994</v>
          </cell>
          <cell r="EC233">
            <v>2.8597543399215999</v>
          </cell>
          <cell r="EN233">
            <v>2.4095909012463064E-2</v>
          </cell>
        </row>
        <row r="234">
          <cell r="B234">
            <v>36905</v>
          </cell>
          <cell r="C234" t="str">
            <v>Pamlico Community College</v>
          </cell>
          <cell r="D234">
            <v>1.694935486756108E-4</v>
          </cell>
          <cell r="E234">
            <v>293263.35985005781</v>
          </cell>
          <cell r="F234">
            <v>228664.16717896226</v>
          </cell>
          <cell r="G234">
            <v>-142563</v>
          </cell>
          <cell r="H234">
            <v>-81830.898012600112</v>
          </cell>
          <cell r="I234">
            <v>-3386.3169581357502</v>
          </cell>
          <cell r="J234">
            <v>247473.24778044273</v>
          </cell>
          <cell r="K234">
            <v>0</v>
          </cell>
          <cell r="L234">
            <v>-13002.655265381578</v>
          </cell>
          <cell r="M234">
            <v>2333.4196611661514</v>
          </cell>
          <cell r="N234">
            <v>87.963761891668497</v>
          </cell>
          <cell r="O234">
            <v>-39.697084035314809</v>
          </cell>
          <cell r="P234">
            <v>0</v>
          </cell>
          <cell r="Q234">
            <v>0</v>
          </cell>
          <cell r="R234">
            <v>0</v>
          </cell>
          <cell r="S234">
            <v>530999.59091236803</v>
          </cell>
          <cell r="T234">
            <v>28381.440000000002</v>
          </cell>
          <cell r="U234">
            <v>1237366.2389022138</v>
          </cell>
          <cell r="V234">
            <v>9333.6786446646056</v>
          </cell>
          <cell r="W234">
            <v>0</v>
          </cell>
          <cell r="X234">
            <v>1275081.3575468783</v>
          </cell>
          <cell r="Y234">
            <v>741196</v>
          </cell>
          <cell r="Z234">
            <v>0</v>
          </cell>
          <cell r="AA234">
            <v>0</v>
          </cell>
          <cell r="AB234">
            <v>16931.584790678749</v>
          </cell>
          <cell r="AC234">
            <v>758127.58479067869</v>
          </cell>
          <cell r="AD234" t="str">
            <v>N/A</v>
          </cell>
          <cell r="AE234">
            <v>103857</v>
          </cell>
          <cell r="AF234">
            <v>103857</v>
          </cell>
          <cell r="AG234">
            <v>103857</v>
          </cell>
          <cell r="AH234">
            <v>103857</v>
          </cell>
          <cell r="AI234">
            <v>101524</v>
          </cell>
          <cell r="AJ234">
            <v>0</v>
          </cell>
          <cell r="AK234">
            <v>516952</v>
          </cell>
          <cell r="AL234">
            <v>6508908</v>
          </cell>
          <cell r="AM234">
            <v>530999.59091236803</v>
          </cell>
          <cell r="AN234">
            <v>-183315.44</v>
          </cell>
          <cell r="AO234">
            <v>1229768.3327561996</v>
          </cell>
          <cell r="AP234">
            <v>0</v>
          </cell>
          <cell r="AQ234">
            <v>-712814.56</v>
          </cell>
          <cell r="AR234">
            <v>0</v>
          </cell>
          <cell r="AS234">
            <v>0</v>
          </cell>
          <cell r="AT234">
            <v>7373545.9236685671</v>
          </cell>
          <cell r="AU234">
            <v>1.9632055372632428E-4</v>
          </cell>
          <cell r="AV234">
            <v>0</v>
          </cell>
          <cell r="AW234">
            <v>0</v>
          </cell>
          <cell r="AY234">
            <v>0</v>
          </cell>
          <cell r="AZ234">
            <v>0</v>
          </cell>
          <cell r="BA234">
            <v>0</v>
          </cell>
          <cell r="BB234">
            <v>0</v>
          </cell>
          <cell r="BC234">
            <v>0</v>
          </cell>
          <cell r="BD234">
            <v>0</v>
          </cell>
          <cell r="BE234">
            <v>0</v>
          </cell>
          <cell r="BF234">
            <v>0</v>
          </cell>
          <cell r="BG234">
            <v>0</v>
          </cell>
          <cell r="BH234">
            <v>0</v>
          </cell>
          <cell r="BJ234">
            <v>0</v>
          </cell>
          <cell r="BL234">
            <v>0</v>
          </cell>
          <cell r="BM234">
            <v>0</v>
          </cell>
          <cell r="BN234">
            <v>0</v>
          </cell>
          <cell r="BO234">
            <v>0</v>
          </cell>
          <cell r="BQ234">
            <v>0</v>
          </cell>
          <cell r="BR234">
            <v>0</v>
          </cell>
          <cell r="BS234">
            <v>0</v>
          </cell>
          <cell r="BT234">
            <v>0</v>
          </cell>
          <cell r="CB234">
            <v>0</v>
          </cell>
          <cell r="CC234">
            <v>0</v>
          </cell>
          <cell r="CD234">
            <v>0</v>
          </cell>
          <cell r="CE234">
            <v>0</v>
          </cell>
          <cell r="CF234">
            <v>0</v>
          </cell>
          <cell r="CI234">
            <v>0</v>
          </cell>
          <cell r="CJ234">
            <v>0</v>
          </cell>
          <cell r="CK234">
            <v>0</v>
          </cell>
          <cell r="CV234">
            <v>1.694935486756108E-4</v>
          </cell>
          <cell r="DG234">
            <v>7373545</v>
          </cell>
          <cell r="DR234">
            <v>3036657.6600000006</v>
          </cell>
          <cell r="EC234">
            <v>2.4281778934540807</v>
          </cell>
          <cell r="EN234">
            <v>2.4095909012463064E-2</v>
          </cell>
        </row>
        <row r="235">
          <cell r="B235">
            <v>37000</v>
          </cell>
          <cell r="C235" t="str">
            <v>Elizabeth City And Pasquotank County Schools</v>
          </cell>
          <cell r="D235">
            <v>1.9540507202358863E-3</v>
          </cell>
          <cell r="E235">
            <v>3380963.37006047</v>
          </cell>
          <cell r="F235">
            <v>2636214.6763671217</v>
          </cell>
          <cell r="G235">
            <v>535482</v>
          </cell>
          <cell r="H235">
            <v>-943408.91702670197</v>
          </cell>
          <cell r="I235">
            <v>-39040.041008618718</v>
          </cell>
          <cell r="J235">
            <v>2853060.0830713031</v>
          </cell>
          <cell r="K235">
            <v>0</v>
          </cell>
          <cell r="L235">
            <v>-149904.51309108653</v>
          </cell>
          <cell r="M235">
            <v>26901.439052649916</v>
          </cell>
          <cell r="N235">
            <v>1014.1132427880202</v>
          </cell>
          <cell r="O235">
            <v>-457.6582191864469</v>
          </cell>
          <cell r="P235">
            <v>0</v>
          </cell>
          <cell r="Q235">
            <v>0</v>
          </cell>
          <cell r="R235">
            <v>0</v>
          </cell>
          <cell r="S235">
            <v>8300824.5524487384</v>
          </cell>
          <cell r="T235">
            <v>2677408.52</v>
          </cell>
          <cell r="U235">
            <v>14265300.415356515</v>
          </cell>
          <cell r="V235">
            <v>107605.75621059966</v>
          </cell>
          <cell r="W235">
            <v>0</v>
          </cell>
          <cell r="X235">
            <v>17050314.691567115</v>
          </cell>
          <cell r="Y235">
            <v>0</v>
          </cell>
          <cell r="Z235">
            <v>0</v>
          </cell>
          <cell r="AA235">
            <v>0</v>
          </cell>
          <cell r="AB235">
            <v>195200.20504309356</v>
          </cell>
          <cell r="AC235">
            <v>195200.20504309356</v>
          </cell>
          <cell r="AD235" t="str">
            <v>N/A</v>
          </cell>
          <cell r="AE235">
            <v>3376403</v>
          </cell>
          <cell r="AF235">
            <v>3376403</v>
          </cell>
          <cell r="AG235">
            <v>3376403</v>
          </cell>
          <cell r="AH235">
            <v>3376403</v>
          </cell>
          <cell r="AI235">
            <v>3349502</v>
          </cell>
          <cell r="AJ235">
            <v>0</v>
          </cell>
          <cell r="AK235">
            <v>16855114</v>
          </cell>
          <cell r="AL235">
            <v>61585438</v>
          </cell>
          <cell r="AM235">
            <v>8300824.5524487384</v>
          </cell>
          <cell r="AN235">
            <v>-1733528.52</v>
          </cell>
          <cell r="AO235">
            <v>14177705.966524022</v>
          </cell>
          <cell r="AP235">
            <v>0</v>
          </cell>
          <cell r="AQ235">
            <v>2677408.52</v>
          </cell>
          <cell r="AR235">
            <v>0</v>
          </cell>
          <cell r="AS235">
            <v>0</v>
          </cell>
          <cell r="AT235">
            <v>85007848.518972754</v>
          </cell>
          <cell r="AU235">
            <v>1.8575291550537419E-3</v>
          </cell>
          <cell r="AV235">
            <v>0</v>
          </cell>
          <cell r="AW235">
            <v>0</v>
          </cell>
          <cell r="AY235">
            <v>0</v>
          </cell>
          <cell r="AZ235">
            <v>0</v>
          </cell>
          <cell r="BA235">
            <v>0</v>
          </cell>
          <cell r="BB235">
            <v>0</v>
          </cell>
          <cell r="BC235">
            <v>0</v>
          </cell>
          <cell r="BD235">
            <v>0</v>
          </cell>
          <cell r="BE235">
            <v>0</v>
          </cell>
          <cell r="BF235">
            <v>0</v>
          </cell>
          <cell r="BG235">
            <v>0</v>
          </cell>
          <cell r="BH235">
            <v>0</v>
          </cell>
          <cell r="BJ235">
            <v>0</v>
          </cell>
          <cell r="BL235">
            <v>0</v>
          </cell>
          <cell r="BM235">
            <v>0</v>
          </cell>
          <cell r="BN235">
            <v>0</v>
          </cell>
          <cell r="BO235">
            <v>0</v>
          </cell>
          <cell r="BQ235">
            <v>0</v>
          </cell>
          <cell r="BR235">
            <v>0</v>
          </cell>
          <cell r="BS235">
            <v>0</v>
          </cell>
          <cell r="BT235">
            <v>0</v>
          </cell>
          <cell r="CB235">
            <v>0</v>
          </cell>
          <cell r="CC235">
            <v>0</v>
          </cell>
          <cell r="CD235">
            <v>0</v>
          </cell>
          <cell r="CE235">
            <v>0</v>
          </cell>
          <cell r="CF235">
            <v>0</v>
          </cell>
          <cell r="CI235">
            <v>0</v>
          </cell>
          <cell r="CJ235">
            <v>0</v>
          </cell>
          <cell r="CK235">
            <v>0</v>
          </cell>
          <cell r="CV235">
            <v>1.9540507202358863E-3</v>
          </cell>
          <cell r="DG235">
            <v>85007848</v>
          </cell>
          <cell r="DR235">
            <v>29918337.110000029</v>
          </cell>
          <cell r="EC235">
            <v>2.8413293054173998</v>
          </cell>
          <cell r="EN235">
            <v>2.4095909012463064E-2</v>
          </cell>
        </row>
        <row r="236">
          <cell r="B236">
            <v>37001</v>
          </cell>
          <cell r="C236" t="str">
            <v>N.E. ACADEMY OF AEROSPACE &amp; ADV.TECH</v>
          </cell>
          <cell r="D236">
            <v>3.1564032534837588E-5</v>
          </cell>
          <cell r="E236">
            <v>54613.136039171142</v>
          </cell>
          <cell r="F236">
            <v>42583.114630526783</v>
          </cell>
          <cell r="G236">
            <v>174684</v>
          </cell>
          <cell r="H236">
            <v>-15239.005539780484</v>
          </cell>
          <cell r="I236">
            <v>-630.61880216122563</v>
          </cell>
          <cell r="J236">
            <v>46085.846366893697</v>
          </cell>
          <cell r="K236">
            <v>0</v>
          </cell>
          <cell r="L236">
            <v>-2421.4268746078715</v>
          </cell>
          <cell r="M236">
            <v>434.54240399107442</v>
          </cell>
          <cell r="N236">
            <v>16.381101604930013</v>
          </cell>
          <cell r="O236">
            <v>-7.3926120599843115</v>
          </cell>
          <cell r="P236">
            <v>0</v>
          </cell>
          <cell r="Q236">
            <v>0</v>
          </cell>
          <cell r="R236">
            <v>0</v>
          </cell>
          <cell r="S236">
            <v>300118.57671357814</v>
          </cell>
          <cell r="T236">
            <v>873420.79</v>
          </cell>
          <cell r="U236">
            <v>230429.23183446849</v>
          </cell>
          <cell r="V236">
            <v>1738.1696159642977</v>
          </cell>
          <cell r="W236">
            <v>0</v>
          </cell>
          <cell r="X236">
            <v>1105588.1914504329</v>
          </cell>
          <cell r="Y236">
            <v>0</v>
          </cell>
          <cell r="Z236">
            <v>0</v>
          </cell>
          <cell r="AA236">
            <v>0</v>
          </cell>
          <cell r="AB236">
            <v>3153.0940108061282</v>
          </cell>
          <cell r="AC236">
            <v>3153.0940108061282</v>
          </cell>
          <cell r="AD236" t="str">
            <v>N/A</v>
          </cell>
          <cell r="AE236">
            <v>220574</v>
          </cell>
          <cell r="AF236">
            <v>220574</v>
          </cell>
          <cell r="AG236">
            <v>220574</v>
          </cell>
          <cell r="AH236">
            <v>220574</v>
          </cell>
          <cell r="AI236">
            <v>220139</v>
          </cell>
          <cell r="AJ236">
            <v>0</v>
          </cell>
          <cell r="AK236">
            <v>1102435</v>
          </cell>
          <cell r="AL236">
            <v>0</v>
          </cell>
          <cell r="AM236">
            <v>300118.57671357814</v>
          </cell>
          <cell r="AN236">
            <v>-29411.79</v>
          </cell>
          <cell r="AO236">
            <v>229014.30743962669</v>
          </cell>
          <cell r="AP236">
            <v>0</v>
          </cell>
          <cell r="AQ236">
            <v>873420.79</v>
          </cell>
          <cell r="AR236">
            <v>0</v>
          </cell>
          <cell r="AS236">
            <v>0</v>
          </cell>
          <cell r="AT236">
            <v>1373141.884153205</v>
          </cell>
          <cell r="AU236">
            <v>0</v>
          </cell>
          <cell r="AV236">
            <v>0</v>
          </cell>
          <cell r="AW236">
            <v>0</v>
          </cell>
          <cell r="AY236">
            <v>0</v>
          </cell>
          <cell r="AZ236">
            <v>0</v>
          </cell>
          <cell r="BA236">
            <v>0</v>
          </cell>
          <cell r="BB236">
            <v>0</v>
          </cell>
          <cell r="BC236">
            <v>0</v>
          </cell>
          <cell r="BD236">
            <v>0</v>
          </cell>
          <cell r="BE236">
            <v>0</v>
          </cell>
          <cell r="BF236">
            <v>0</v>
          </cell>
          <cell r="BG236">
            <v>0</v>
          </cell>
          <cell r="BH236">
            <v>0</v>
          </cell>
          <cell r="BJ236">
            <v>0</v>
          </cell>
          <cell r="BL236">
            <v>0</v>
          </cell>
          <cell r="BM236">
            <v>0</v>
          </cell>
          <cell r="BN236">
            <v>0</v>
          </cell>
          <cell r="BO236">
            <v>0</v>
          </cell>
          <cell r="BQ236">
            <v>0</v>
          </cell>
          <cell r="BR236">
            <v>0</v>
          </cell>
          <cell r="BS236">
            <v>0</v>
          </cell>
          <cell r="BT236">
            <v>0</v>
          </cell>
          <cell r="CB236">
            <v>0</v>
          </cell>
          <cell r="CC236">
            <v>0</v>
          </cell>
          <cell r="CD236">
            <v>0</v>
          </cell>
          <cell r="CE236">
            <v>0</v>
          </cell>
          <cell r="CF236">
            <v>0</v>
          </cell>
          <cell r="CI236">
            <v>0</v>
          </cell>
          <cell r="CJ236">
            <v>0</v>
          </cell>
          <cell r="CK236">
            <v>0</v>
          </cell>
          <cell r="CV236">
            <v>3.1564032534837588E-5</v>
          </cell>
          <cell r="DG236">
            <v>1373143</v>
          </cell>
          <cell r="DR236">
            <v>343321.99000000005</v>
          </cell>
          <cell r="EC236">
            <v>3.9995777724578603</v>
          </cell>
          <cell r="EN236">
            <v>2.4095909012463064E-2</v>
          </cell>
        </row>
        <row r="237">
          <cell r="B237">
            <v>37005</v>
          </cell>
          <cell r="C237" t="str">
            <v>College Of The Albemarle</v>
          </cell>
          <cell r="D237">
            <v>4.596533387831449E-4</v>
          </cell>
          <cell r="E237">
            <v>795307.4530041914</v>
          </cell>
          <cell r="F237">
            <v>620119.46015147329</v>
          </cell>
          <cell r="G237">
            <v>-141828</v>
          </cell>
          <cell r="H237">
            <v>-221919.03928510455</v>
          </cell>
          <cell r="I237">
            <v>-9183.4285620161609</v>
          </cell>
          <cell r="J237">
            <v>671128.22576802468</v>
          </cell>
          <cell r="K237">
            <v>0</v>
          </cell>
          <cell r="L237">
            <v>-35262.19111275766</v>
          </cell>
          <cell r="M237">
            <v>6328.0528752749651</v>
          </cell>
          <cell r="N237">
            <v>238.55088976167653</v>
          </cell>
          <cell r="O237">
            <v>-107.65540847640037</v>
          </cell>
          <cell r="P237">
            <v>0</v>
          </cell>
          <cell r="Q237">
            <v>0</v>
          </cell>
          <cell r="R237">
            <v>0</v>
          </cell>
          <cell r="S237">
            <v>1684821.4283203713</v>
          </cell>
          <cell r="T237">
            <v>48687.900000000023</v>
          </cell>
          <cell r="U237">
            <v>3355641.1288401233</v>
          </cell>
          <cell r="V237">
            <v>25312.21150109986</v>
          </cell>
          <cell r="W237">
            <v>0</v>
          </cell>
          <cell r="X237">
            <v>3429641.2403412228</v>
          </cell>
          <cell r="Y237">
            <v>757829</v>
          </cell>
          <cell r="Z237">
            <v>0</v>
          </cell>
          <cell r="AA237">
            <v>0</v>
          </cell>
          <cell r="AB237">
            <v>45917.142810080804</v>
          </cell>
          <cell r="AC237">
            <v>803746.14281008078</v>
          </cell>
          <cell r="AD237" t="str">
            <v>N/A</v>
          </cell>
          <cell r="AE237">
            <v>526445</v>
          </cell>
          <cell r="AF237">
            <v>526444</v>
          </cell>
          <cell r="AG237">
            <v>526444</v>
          </cell>
          <cell r="AH237">
            <v>526444</v>
          </cell>
          <cell r="AI237">
            <v>520116</v>
          </cell>
          <cell r="AJ237">
            <v>0</v>
          </cell>
          <cell r="AK237">
            <v>2625893</v>
          </cell>
          <cell r="AL237">
            <v>16148968</v>
          </cell>
          <cell r="AM237">
            <v>1684821.4283203713</v>
          </cell>
          <cell r="AN237">
            <v>-463201.9</v>
          </cell>
          <cell r="AO237">
            <v>3335036.1975311427</v>
          </cell>
          <cell r="AP237">
            <v>0</v>
          </cell>
          <cell r="AQ237">
            <v>-709141.1</v>
          </cell>
          <cell r="AR237">
            <v>0</v>
          </cell>
          <cell r="AS237">
            <v>0</v>
          </cell>
          <cell r="AT237">
            <v>19996482.625851512</v>
          </cell>
          <cell r="AU237">
            <v>4.8708232843368933E-4</v>
          </cell>
          <cell r="AV237">
            <v>0</v>
          </cell>
          <cell r="AW237">
            <v>0</v>
          </cell>
          <cell r="AY237">
            <v>0</v>
          </cell>
          <cell r="AZ237">
            <v>0</v>
          </cell>
          <cell r="BA237">
            <v>0</v>
          </cell>
          <cell r="BB237">
            <v>0</v>
          </cell>
          <cell r="BC237">
            <v>0</v>
          </cell>
          <cell r="BD237">
            <v>0</v>
          </cell>
          <cell r="BE237">
            <v>0</v>
          </cell>
          <cell r="BF237">
            <v>0</v>
          </cell>
          <cell r="BG237">
            <v>0</v>
          </cell>
          <cell r="BH237">
            <v>0</v>
          </cell>
          <cell r="BJ237">
            <v>0</v>
          </cell>
          <cell r="BL237">
            <v>0</v>
          </cell>
          <cell r="BM237">
            <v>0</v>
          </cell>
          <cell r="BN237">
            <v>0</v>
          </cell>
          <cell r="BO237">
            <v>0</v>
          </cell>
          <cell r="BQ237">
            <v>0</v>
          </cell>
          <cell r="BR237">
            <v>0</v>
          </cell>
          <cell r="BS237">
            <v>0</v>
          </cell>
          <cell r="BT237">
            <v>0</v>
          </cell>
          <cell r="CB237">
            <v>0</v>
          </cell>
          <cell r="CC237">
            <v>0</v>
          </cell>
          <cell r="CD237">
            <v>0</v>
          </cell>
          <cell r="CE237">
            <v>0</v>
          </cell>
          <cell r="CF237">
            <v>0</v>
          </cell>
          <cell r="CI237">
            <v>0</v>
          </cell>
          <cell r="CJ237">
            <v>0</v>
          </cell>
          <cell r="CK237">
            <v>0</v>
          </cell>
          <cell r="CV237">
            <v>4.596533387831449E-4</v>
          </cell>
          <cell r="DG237">
            <v>19996483</v>
          </cell>
          <cell r="DR237">
            <v>7770150.4700000007</v>
          </cell>
          <cell r="EC237">
            <v>2.5735000985122491</v>
          </cell>
          <cell r="EN237">
            <v>2.4095909012463064E-2</v>
          </cell>
        </row>
        <row r="238">
          <cell r="B238">
            <v>37100</v>
          </cell>
          <cell r="C238" t="str">
            <v>Pender County Schools</v>
          </cell>
          <cell r="D238">
            <v>2.754611115011029E-3</v>
          </cell>
          <cell r="E238">
            <v>4766119.5188881559</v>
          </cell>
          <cell r="F238">
            <v>3716252.6918438757</v>
          </cell>
          <cell r="G238">
            <v>515945</v>
          </cell>
          <cell r="H238">
            <v>-1329916.7017161979</v>
          </cell>
          <cell r="I238">
            <v>-55034.46240118354</v>
          </cell>
          <cell r="J238">
            <v>4021938.0874994793</v>
          </cell>
          <cell r="K238">
            <v>0</v>
          </cell>
          <cell r="L238">
            <v>-211319.30388233523</v>
          </cell>
          <cell r="M238">
            <v>37922.763343254344</v>
          </cell>
          <cell r="N238">
            <v>1429.5880764684239</v>
          </cell>
          <cell r="O238">
            <v>-645.15746924673306</v>
          </cell>
          <cell r="P238">
            <v>0</v>
          </cell>
          <cell r="Q238">
            <v>0</v>
          </cell>
          <cell r="R238">
            <v>0</v>
          </cell>
          <cell r="S238">
            <v>11462692.024182271</v>
          </cell>
          <cell r="T238">
            <v>2653879</v>
          </cell>
          <cell r="U238">
            <v>20109690.437497396</v>
          </cell>
          <cell r="V238">
            <v>151691.05337301738</v>
          </cell>
          <cell r="W238">
            <v>0</v>
          </cell>
          <cell r="X238">
            <v>22915260.490870412</v>
          </cell>
          <cell r="Y238">
            <v>74152.149999999907</v>
          </cell>
          <cell r="Z238">
            <v>0</v>
          </cell>
          <cell r="AA238">
            <v>0</v>
          </cell>
          <cell r="AB238">
            <v>275172.31200591772</v>
          </cell>
          <cell r="AC238">
            <v>349324.46200591762</v>
          </cell>
          <cell r="AD238" t="str">
            <v>N/A</v>
          </cell>
          <cell r="AE238">
            <v>4520772</v>
          </cell>
          <cell r="AF238">
            <v>4520771</v>
          </cell>
          <cell r="AG238">
            <v>4520771</v>
          </cell>
          <cell r="AH238">
            <v>4520771</v>
          </cell>
          <cell r="AI238">
            <v>4482849</v>
          </cell>
          <cell r="AJ238">
            <v>0</v>
          </cell>
          <cell r="AK238">
            <v>22565934</v>
          </cell>
          <cell r="AL238">
            <v>88143080</v>
          </cell>
          <cell r="AM238">
            <v>11462692.024182271</v>
          </cell>
          <cell r="AN238">
            <v>-2336761.85</v>
          </cell>
          <cell r="AO238">
            <v>19986209.178864498</v>
          </cell>
          <cell r="AP238">
            <v>0</v>
          </cell>
          <cell r="AQ238">
            <v>2579726.85</v>
          </cell>
          <cell r="AR238">
            <v>0</v>
          </cell>
          <cell r="AS238">
            <v>0</v>
          </cell>
          <cell r="AT238">
            <v>119834946.20304677</v>
          </cell>
          <cell r="AU238">
            <v>2.6585561174162693E-3</v>
          </cell>
          <cell r="AV238">
            <v>0</v>
          </cell>
          <cell r="AW238">
            <v>0</v>
          </cell>
          <cell r="AY238">
            <v>0</v>
          </cell>
          <cell r="AZ238">
            <v>0</v>
          </cell>
          <cell r="BA238">
            <v>0</v>
          </cell>
          <cell r="BB238">
            <v>0</v>
          </cell>
          <cell r="BC238">
            <v>0</v>
          </cell>
          <cell r="BD238">
            <v>0</v>
          </cell>
          <cell r="BE238">
            <v>0</v>
          </cell>
          <cell r="BF238">
            <v>0</v>
          </cell>
          <cell r="BG238">
            <v>0</v>
          </cell>
          <cell r="BH238">
            <v>0</v>
          </cell>
          <cell r="BJ238">
            <v>0</v>
          </cell>
          <cell r="BL238">
            <v>0</v>
          </cell>
          <cell r="BM238">
            <v>0</v>
          </cell>
          <cell r="BN238">
            <v>0</v>
          </cell>
          <cell r="BO238">
            <v>0</v>
          </cell>
          <cell r="BQ238">
            <v>0</v>
          </cell>
          <cell r="BR238">
            <v>0</v>
          </cell>
          <cell r="BS238">
            <v>0</v>
          </cell>
          <cell r="BT238">
            <v>0</v>
          </cell>
          <cell r="CB238">
            <v>0</v>
          </cell>
          <cell r="CC238">
            <v>0</v>
          </cell>
          <cell r="CD238">
            <v>0</v>
          </cell>
          <cell r="CE238">
            <v>0</v>
          </cell>
          <cell r="CF238">
            <v>0</v>
          </cell>
          <cell r="CI238">
            <v>0</v>
          </cell>
          <cell r="CJ238">
            <v>0</v>
          </cell>
          <cell r="CK238">
            <v>0</v>
          </cell>
          <cell r="CV238">
            <v>2.754611115011029E-3</v>
          </cell>
          <cell r="DG238">
            <v>119834946</v>
          </cell>
          <cell r="DR238">
            <v>39904202.460000046</v>
          </cell>
          <cell r="EC238">
            <v>3.0030658079214212</v>
          </cell>
          <cell r="EN238">
            <v>2.4095909012463064E-2</v>
          </cell>
        </row>
        <row r="239">
          <cell r="B239">
            <v>37200</v>
          </cell>
          <cell r="C239" t="str">
            <v>Perquimans County Schools</v>
          </cell>
          <cell r="D239">
            <v>6.2291965627409203E-4</v>
          </cell>
          <cell r="E239">
            <v>1077796.2509075131</v>
          </cell>
          <cell r="F239">
            <v>840382.454284037</v>
          </cell>
          <cell r="G239">
            <v>-13319</v>
          </cell>
          <cell r="H239">
            <v>-300743.45165884198</v>
          </cell>
          <cell r="I239">
            <v>-12445.331471784695</v>
          </cell>
          <cell r="J239">
            <v>909509.25064092898</v>
          </cell>
          <cell r="K239">
            <v>0</v>
          </cell>
          <cell r="L239">
            <v>-47787.125892700686</v>
          </cell>
          <cell r="M239">
            <v>8575.742172102995</v>
          </cell>
          <cell r="N239">
            <v>323.28284321312827</v>
          </cell>
          <cell r="O239">
            <v>-145.8940126959551</v>
          </cell>
          <cell r="P239">
            <v>0</v>
          </cell>
          <cell r="Q239">
            <v>0</v>
          </cell>
          <cell r="R239">
            <v>0</v>
          </cell>
          <cell r="S239">
            <v>2462146.1778117716</v>
          </cell>
          <cell r="T239">
            <v>15891.79999999993</v>
          </cell>
          <cell r="U239">
            <v>4547546.2532046447</v>
          </cell>
          <cell r="V239">
            <v>34302.96868841198</v>
          </cell>
          <cell r="W239">
            <v>0</v>
          </cell>
          <cell r="X239">
            <v>4597741.0218930561</v>
          </cell>
          <cell r="Y239">
            <v>82486</v>
          </cell>
          <cell r="Z239">
            <v>0</v>
          </cell>
          <cell r="AA239">
            <v>0</v>
          </cell>
          <cell r="AB239">
            <v>62226.657358923476</v>
          </cell>
          <cell r="AC239">
            <v>144712.65735892346</v>
          </cell>
          <cell r="AD239" t="str">
            <v>N/A</v>
          </cell>
          <cell r="AE239">
            <v>892321</v>
          </cell>
          <cell r="AF239">
            <v>892321</v>
          </cell>
          <cell r="AG239">
            <v>892321</v>
          </cell>
          <cell r="AH239">
            <v>892321</v>
          </cell>
          <cell r="AI239">
            <v>883745</v>
          </cell>
          <cell r="AJ239">
            <v>0</v>
          </cell>
          <cell r="AK239">
            <v>4453029</v>
          </cell>
          <cell r="AL239">
            <v>20751568</v>
          </cell>
          <cell r="AM239">
            <v>2462146.1778117716</v>
          </cell>
          <cell r="AN239">
            <v>-567620.79999999993</v>
          </cell>
          <cell r="AO239">
            <v>4519622.5645341333</v>
          </cell>
          <cell r="AP239">
            <v>0</v>
          </cell>
          <cell r="AQ239">
            <v>-66594.20000000007</v>
          </cell>
          <cell r="AR239">
            <v>0</v>
          </cell>
          <cell r="AS239">
            <v>0</v>
          </cell>
          <cell r="AT239">
            <v>27099121.742345903</v>
          </cell>
          <cell r="AU239">
            <v>6.2590514962913239E-4</v>
          </cell>
          <cell r="AV239">
            <v>0</v>
          </cell>
          <cell r="AW239">
            <v>0</v>
          </cell>
          <cell r="AY239">
            <v>0</v>
          </cell>
          <cell r="AZ239">
            <v>0</v>
          </cell>
          <cell r="BA239">
            <v>0</v>
          </cell>
          <cell r="BB239">
            <v>0</v>
          </cell>
          <cell r="BC239">
            <v>0</v>
          </cell>
          <cell r="BD239">
            <v>0</v>
          </cell>
          <cell r="BE239">
            <v>0</v>
          </cell>
          <cell r="BF239">
            <v>0</v>
          </cell>
          <cell r="BG239">
            <v>0</v>
          </cell>
          <cell r="BH239">
            <v>0</v>
          </cell>
          <cell r="BJ239">
            <v>0</v>
          </cell>
          <cell r="BL239">
            <v>0</v>
          </cell>
          <cell r="BM239">
            <v>0</v>
          </cell>
          <cell r="BN239">
            <v>0</v>
          </cell>
          <cell r="BO239">
            <v>0</v>
          </cell>
          <cell r="BQ239">
            <v>0</v>
          </cell>
          <cell r="BR239">
            <v>0</v>
          </cell>
          <cell r="BS239">
            <v>0</v>
          </cell>
          <cell r="BT239">
            <v>0</v>
          </cell>
          <cell r="CB239">
            <v>0</v>
          </cell>
          <cell r="CC239">
            <v>0</v>
          </cell>
          <cell r="CD239">
            <v>0</v>
          </cell>
          <cell r="CE239">
            <v>0</v>
          </cell>
          <cell r="CF239">
            <v>0</v>
          </cell>
          <cell r="CI239">
            <v>0</v>
          </cell>
          <cell r="CJ239">
            <v>0</v>
          </cell>
          <cell r="CK239">
            <v>0</v>
          </cell>
          <cell r="CV239">
            <v>6.2291965627409203E-4</v>
          </cell>
          <cell r="DG239">
            <v>27099122</v>
          </cell>
          <cell r="DR239">
            <v>9714594.7999999952</v>
          </cell>
          <cell r="EC239">
            <v>2.7895267438226052</v>
          </cell>
          <cell r="EN239">
            <v>2.4095909012463064E-2</v>
          </cell>
        </row>
        <row r="240">
          <cell r="B240">
            <v>37300</v>
          </cell>
          <cell r="C240" t="str">
            <v>Person County Schools</v>
          </cell>
          <cell r="D240">
            <v>1.6377178690144558E-3</v>
          </cell>
          <cell r="E240">
            <v>2833633.7784328088</v>
          </cell>
          <cell r="F240">
            <v>2209449.2416877579</v>
          </cell>
          <cell r="G240">
            <v>112004</v>
          </cell>
          <cell r="H240">
            <v>-790684.51253695926</v>
          </cell>
          <cell r="I240">
            <v>-32720.016990732875</v>
          </cell>
          <cell r="J240">
            <v>2391190.4798733634</v>
          </cell>
          <cell r="K240">
            <v>0</v>
          </cell>
          <cell r="L240">
            <v>-125637.11739557495</v>
          </cell>
          <cell r="M240">
            <v>22546.481000968939</v>
          </cell>
          <cell r="N240">
            <v>849.94281966112226</v>
          </cell>
          <cell r="O240">
            <v>-383.5699021018757</v>
          </cell>
          <cell r="P240">
            <v>0</v>
          </cell>
          <cell r="Q240">
            <v>0</v>
          </cell>
          <cell r="R240">
            <v>0</v>
          </cell>
          <cell r="S240">
            <v>6620248.7069891915</v>
          </cell>
          <cell r="T240">
            <v>578585</v>
          </cell>
          <cell r="U240">
            <v>11955952.399366817</v>
          </cell>
          <cell r="V240">
            <v>90185.924003875756</v>
          </cell>
          <cell r="W240">
            <v>0</v>
          </cell>
          <cell r="X240">
            <v>12624723.323370691</v>
          </cell>
          <cell r="Y240">
            <v>18567.469999999972</v>
          </cell>
          <cell r="Z240">
            <v>0</v>
          </cell>
          <cell r="AA240">
            <v>0</v>
          </cell>
          <cell r="AB240">
            <v>163600.08495366437</v>
          </cell>
          <cell r="AC240">
            <v>182167.55495366434</v>
          </cell>
          <cell r="AD240" t="str">
            <v>N/A</v>
          </cell>
          <cell r="AE240">
            <v>2493021</v>
          </cell>
          <cell r="AF240">
            <v>2493020</v>
          </cell>
          <cell r="AG240">
            <v>2493020</v>
          </cell>
          <cell r="AH240">
            <v>2493020</v>
          </cell>
          <cell r="AI240">
            <v>2470473</v>
          </cell>
          <cell r="AJ240">
            <v>0</v>
          </cell>
          <cell r="AK240">
            <v>12442554</v>
          </cell>
          <cell r="AL240">
            <v>53603404</v>
          </cell>
          <cell r="AM240">
            <v>6620248.7069891915</v>
          </cell>
          <cell r="AN240">
            <v>-1419914.53</v>
          </cell>
          <cell r="AO240">
            <v>11882538.238417029</v>
          </cell>
          <cell r="AP240">
            <v>0</v>
          </cell>
          <cell r="AQ240">
            <v>560017.53</v>
          </cell>
          <cell r="AR240">
            <v>0</v>
          </cell>
          <cell r="AS240">
            <v>0</v>
          </cell>
          <cell r="AT240">
            <v>71246293.945406228</v>
          </cell>
          <cell r="AU240">
            <v>1.6167764569411669E-3</v>
          </cell>
          <cell r="AV240">
            <v>0</v>
          </cell>
          <cell r="AW240">
            <v>0</v>
          </cell>
          <cell r="AY240">
            <v>0</v>
          </cell>
          <cell r="AZ240">
            <v>0</v>
          </cell>
          <cell r="BA240">
            <v>0</v>
          </cell>
          <cell r="BB240">
            <v>0</v>
          </cell>
          <cell r="BC240">
            <v>0</v>
          </cell>
          <cell r="BD240">
            <v>0</v>
          </cell>
          <cell r="BE240">
            <v>0</v>
          </cell>
          <cell r="BF240">
            <v>0</v>
          </cell>
          <cell r="BG240">
            <v>0</v>
          </cell>
          <cell r="BH240">
            <v>0</v>
          </cell>
          <cell r="BJ240">
            <v>0</v>
          </cell>
          <cell r="BL240">
            <v>0</v>
          </cell>
          <cell r="BM240">
            <v>0</v>
          </cell>
          <cell r="BN240">
            <v>0</v>
          </cell>
          <cell r="BO240">
            <v>0</v>
          </cell>
          <cell r="BQ240">
            <v>0</v>
          </cell>
          <cell r="BR240">
            <v>0</v>
          </cell>
          <cell r="BS240">
            <v>0</v>
          </cell>
          <cell r="BT240">
            <v>0</v>
          </cell>
          <cell r="CB240">
            <v>0</v>
          </cell>
          <cell r="CC240">
            <v>0</v>
          </cell>
          <cell r="CD240">
            <v>0</v>
          </cell>
          <cell r="CE240">
            <v>0</v>
          </cell>
          <cell r="CF240">
            <v>0</v>
          </cell>
          <cell r="CI240">
            <v>0</v>
          </cell>
          <cell r="CJ240">
            <v>0</v>
          </cell>
          <cell r="CK240">
            <v>0</v>
          </cell>
          <cell r="CV240">
            <v>1.6377178690144558E-3</v>
          </cell>
          <cell r="DG240">
            <v>71246294</v>
          </cell>
          <cell r="DR240">
            <v>23993814.67999997</v>
          </cell>
          <cell r="EC240">
            <v>2.969360851961039</v>
          </cell>
          <cell r="EN240">
            <v>2.4095909012463064E-2</v>
          </cell>
        </row>
        <row r="241">
          <cell r="B241">
            <v>37301</v>
          </cell>
          <cell r="C241" t="str">
            <v>Roxboro Community School</v>
          </cell>
          <cell r="D241">
            <v>1.7931735082704975E-4</v>
          </cell>
          <cell r="E241">
            <v>310260.82817817107</v>
          </cell>
          <cell r="F241">
            <v>241917.48304285345</v>
          </cell>
          <cell r="G241">
            <v>14926</v>
          </cell>
          <cell r="H241">
            <v>-86573.795652255445</v>
          </cell>
          <cell r="I241">
            <v>-3582.5870113544484</v>
          </cell>
          <cell r="J241">
            <v>261816.733081007</v>
          </cell>
          <cell r="K241">
            <v>0</v>
          </cell>
          <cell r="L241">
            <v>-13756.285794499498</v>
          </cell>
          <cell r="M241">
            <v>2468.6640599452803</v>
          </cell>
          <cell r="N241">
            <v>93.062118732222274</v>
          </cell>
          <cell r="O241">
            <v>-41.997916737203319</v>
          </cell>
          <cell r="P241">
            <v>0</v>
          </cell>
          <cell r="Q241">
            <v>0</v>
          </cell>
          <cell r="R241">
            <v>0</v>
          </cell>
          <cell r="S241">
            <v>727528.10410586244</v>
          </cell>
          <cell r="T241">
            <v>86431</v>
          </cell>
          <cell r="U241">
            <v>1309083.665405035</v>
          </cell>
          <cell r="V241">
            <v>9874.6562397811213</v>
          </cell>
          <cell r="W241">
            <v>0</v>
          </cell>
          <cell r="X241">
            <v>1405389.3216448161</v>
          </cell>
          <cell r="Y241">
            <v>11798.450000000012</v>
          </cell>
          <cell r="Z241">
            <v>0</v>
          </cell>
          <cell r="AA241">
            <v>0</v>
          </cell>
          <cell r="AB241">
            <v>17912.935056772243</v>
          </cell>
          <cell r="AC241">
            <v>29711.385056772255</v>
          </cell>
          <cell r="AD241" t="str">
            <v>N/A</v>
          </cell>
          <cell r="AE241">
            <v>275629</v>
          </cell>
          <cell r="AF241">
            <v>275629</v>
          </cell>
          <cell r="AG241">
            <v>275629</v>
          </cell>
          <cell r="AH241">
            <v>275629</v>
          </cell>
          <cell r="AI241">
            <v>273160</v>
          </cell>
          <cell r="AJ241">
            <v>0</v>
          </cell>
          <cell r="AK241">
            <v>1375676</v>
          </cell>
          <cell r="AL241">
            <v>5841459</v>
          </cell>
          <cell r="AM241">
            <v>727528.10410586244</v>
          </cell>
          <cell r="AN241">
            <v>-143750.54999999999</v>
          </cell>
          <cell r="AO241">
            <v>1301045.386588044</v>
          </cell>
          <cell r="AP241">
            <v>0</v>
          </cell>
          <cell r="AQ241">
            <v>74632.549999999988</v>
          </cell>
          <cell r="AR241">
            <v>0</v>
          </cell>
          <cell r="AS241">
            <v>0</v>
          </cell>
          <cell r="AT241">
            <v>7800914.4906939073</v>
          </cell>
          <cell r="AU241">
            <v>1.7618907416997172E-4</v>
          </cell>
          <cell r="AV241">
            <v>0</v>
          </cell>
          <cell r="AW241">
            <v>0</v>
          </cell>
          <cell r="AY241">
            <v>0</v>
          </cell>
          <cell r="AZ241">
            <v>0</v>
          </cell>
          <cell r="BA241">
            <v>0</v>
          </cell>
          <cell r="BB241">
            <v>0</v>
          </cell>
          <cell r="BC241">
            <v>0</v>
          </cell>
          <cell r="BD241">
            <v>0</v>
          </cell>
          <cell r="BE241">
            <v>0</v>
          </cell>
          <cell r="BF241">
            <v>0</v>
          </cell>
          <cell r="BG241">
            <v>0</v>
          </cell>
          <cell r="BH241">
            <v>0</v>
          </cell>
          <cell r="BJ241">
            <v>0</v>
          </cell>
          <cell r="BL241">
            <v>0</v>
          </cell>
          <cell r="BM241">
            <v>0</v>
          </cell>
          <cell r="BN241">
            <v>0</v>
          </cell>
          <cell r="BO241">
            <v>0</v>
          </cell>
          <cell r="BQ241">
            <v>0</v>
          </cell>
          <cell r="BR241">
            <v>0</v>
          </cell>
          <cell r="BS241">
            <v>0</v>
          </cell>
          <cell r="BT241">
            <v>0</v>
          </cell>
          <cell r="CB241">
            <v>0</v>
          </cell>
          <cell r="CC241">
            <v>0</v>
          </cell>
          <cell r="CD241">
            <v>0</v>
          </cell>
          <cell r="CE241">
            <v>0</v>
          </cell>
          <cell r="CF241">
            <v>0</v>
          </cell>
          <cell r="CI241">
            <v>0</v>
          </cell>
          <cell r="CJ241">
            <v>0</v>
          </cell>
          <cell r="CK241">
            <v>0</v>
          </cell>
          <cell r="CV241">
            <v>1.7931735082704975E-4</v>
          </cell>
          <cell r="DG241">
            <v>7800914</v>
          </cell>
          <cell r="DR241">
            <v>2604506.2000000002</v>
          </cell>
          <cell r="EC241">
            <v>2.995160464582499</v>
          </cell>
          <cell r="EN241">
            <v>2.4095909012463064E-2</v>
          </cell>
        </row>
        <row r="242">
          <cell r="B242">
            <v>37305</v>
          </cell>
          <cell r="C242" t="str">
            <v>Piedmont Community College</v>
          </cell>
          <cell r="D242">
            <v>4.8043594409186781E-4</v>
          </cell>
          <cell r="E242">
            <v>831266.2060475793</v>
          </cell>
          <cell r="F242">
            <v>648157.3245531643</v>
          </cell>
          <cell r="G242">
            <v>-442300</v>
          </cell>
          <cell r="H242">
            <v>-231952.80911730669</v>
          </cell>
          <cell r="I242">
            <v>-9598.6448893694942</v>
          </cell>
          <cell r="J242">
            <v>701472.38265940023</v>
          </cell>
          <cell r="K242">
            <v>0</v>
          </cell>
          <cell r="L242">
            <v>-36856.523489755666</v>
          </cell>
          <cell r="M242">
            <v>6614.1672449165053</v>
          </cell>
          <cell r="N242">
            <v>249.33664626479757</v>
          </cell>
          <cell r="O242">
            <v>-112.52290246575636</v>
          </cell>
          <cell r="P242">
            <v>0</v>
          </cell>
          <cell r="Q242">
            <v>0</v>
          </cell>
          <cell r="R242">
            <v>0</v>
          </cell>
          <cell r="S242">
            <v>1466938.9167524278</v>
          </cell>
          <cell r="T242">
            <v>69136.13</v>
          </cell>
          <cell r="U242">
            <v>3507361.9132970013</v>
          </cell>
          <cell r="V242">
            <v>26456.668979666021</v>
          </cell>
          <cell r="W242">
            <v>0</v>
          </cell>
          <cell r="X242">
            <v>3602954.7122766674</v>
          </cell>
          <cell r="Y242">
            <v>2280634</v>
          </cell>
          <cell r="Z242">
            <v>0</v>
          </cell>
          <cell r="AA242">
            <v>0</v>
          </cell>
          <cell r="AB242">
            <v>47993.224446847467</v>
          </cell>
          <cell r="AC242">
            <v>2328627.2244468476</v>
          </cell>
          <cell r="AD242" t="str">
            <v>N/A</v>
          </cell>
          <cell r="AE242">
            <v>256188</v>
          </cell>
          <cell r="AF242">
            <v>256188</v>
          </cell>
          <cell r="AG242">
            <v>256188</v>
          </cell>
          <cell r="AH242">
            <v>256188</v>
          </cell>
          <cell r="AI242">
            <v>249574</v>
          </cell>
          <cell r="AJ242">
            <v>0</v>
          </cell>
          <cell r="AK242">
            <v>1274326</v>
          </cell>
          <cell r="AL242">
            <v>18665371</v>
          </cell>
          <cell r="AM242">
            <v>1466938.9167524278</v>
          </cell>
          <cell r="AN242">
            <v>-506041.13</v>
          </cell>
          <cell r="AO242">
            <v>3485825.3578298199</v>
          </cell>
          <cell r="AP242">
            <v>0</v>
          </cell>
          <cell r="AQ242">
            <v>-2211497.87</v>
          </cell>
          <cell r="AR242">
            <v>0</v>
          </cell>
          <cell r="AS242">
            <v>0</v>
          </cell>
          <cell r="AT242">
            <v>20900596.274582248</v>
          </cell>
          <cell r="AU242">
            <v>5.6298165415007942E-4</v>
          </cell>
          <cell r="AV242">
            <v>0</v>
          </cell>
          <cell r="AW242">
            <v>0</v>
          </cell>
          <cell r="AY242">
            <v>0</v>
          </cell>
          <cell r="AZ242">
            <v>0</v>
          </cell>
          <cell r="BA242">
            <v>0</v>
          </cell>
          <cell r="BB242">
            <v>0</v>
          </cell>
          <cell r="BC242">
            <v>0</v>
          </cell>
          <cell r="BD242">
            <v>0</v>
          </cell>
          <cell r="BE242">
            <v>0</v>
          </cell>
          <cell r="BF242">
            <v>0</v>
          </cell>
          <cell r="BG242">
            <v>0</v>
          </cell>
          <cell r="BH242">
            <v>0</v>
          </cell>
          <cell r="BJ242">
            <v>0</v>
          </cell>
          <cell r="BL242">
            <v>0</v>
          </cell>
          <cell r="BM242">
            <v>0</v>
          </cell>
          <cell r="BN242">
            <v>0</v>
          </cell>
          <cell r="BO242">
            <v>0</v>
          </cell>
          <cell r="BQ242">
            <v>0</v>
          </cell>
          <cell r="BR242">
            <v>0</v>
          </cell>
          <cell r="BS242">
            <v>0</v>
          </cell>
          <cell r="BT242">
            <v>0</v>
          </cell>
          <cell r="CB242">
            <v>0</v>
          </cell>
          <cell r="CC242">
            <v>0</v>
          </cell>
          <cell r="CD242">
            <v>0</v>
          </cell>
          <cell r="CE242">
            <v>0</v>
          </cell>
          <cell r="CF242">
            <v>0</v>
          </cell>
          <cell r="CI242">
            <v>0</v>
          </cell>
          <cell r="CJ242">
            <v>0</v>
          </cell>
          <cell r="CK242">
            <v>0</v>
          </cell>
          <cell r="CV242">
            <v>4.8043594409186781E-4</v>
          </cell>
          <cell r="DG242">
            <v>20900597</v>
          </cell>
          <cell r="DR242">
            <v>8940572.0300000012</v>
          </cell>
          <cell r="EC242">
            <v>2.3377248043937517</v>
          </cell>
          <cell r="EN242">
            <v>2.4095909012463064E-2</v>
          </cell>
        </row>
        <row r="243">
          <cell r="B243">
            <v>37400</v>
          </cell>
          <cell r="C243" t="str">
            <v>Pitt County Schools</v>
          </cell>
          <cell r="D243">
            <v>8.0746685606175768E-3</v>
          </cell>
          <cell r="E243">
            <v>13971059.372262018</v>
          </cell>
          <cell r="F243">
            <v>10893555.395394547</v>
          </cell>
          <cell r="G243">
            <v>199670</v>
          </cell>
          <cell r="H243">
            <v>-3898422.0026807711</v>
          </cell>
          <cell r="I243">
            <v>-161324.05800575143</v>
          </cell>
          <cell r="J243">
            <v>11789619.540452775</v>
          </cell>
          <cell r="K243">
            <v>0</v>
          </cell>
          <cell r="L243">
            <v>-619446.1824435977</v>
          </cell>
          <cell r="M243">
            <v>111164.05623676958</v>
          </cell>
          <cell r="N243">
            <v>4190.5914895893102</v>
          </cell>
          <cell r="O243">
            <v>-1891.1681235822427</v>
          </cell>
          <cell r="P243">
            <v>0</v>
          </cell>
          <cell r="Q243">
            <v>0</v>
          </cell>
          <cell r="R243">
            <v>0</v>
          </cell>
          <cell r="S243">
            <v>32288175.544582002</v>
          </cell>
          <cell r="T243">
            <v>1466652</v>
          </cell>
          <cell r="U243">
            <v>58948097.702263869</v>
          </cell>
          <cell r="V243">
            <v>444656.22494707833</v>
          </cell>
          <cell r="W243">
            <v>0</v>
          </cell>
          <cell r="X243">
            <v>60859405.927210949</v>
          </cell>
          <cell r="Y243">
            <v>468304.48000000045</v>
          </cell>
          <cell r="Z243">
            <v>0</v>
          </cell>
          <cell r="AA243">
            <v>0</v>
          </cell>
          <cell r="AB243">
            <v>806620.29002875707</v>
          </cell>
          <cell r="AC243">
            <v>1274924.7700287574</v>
          </cell>
          <cell r="AD243" t="str">
            <v>N/A</v>
          </cell>
          <cell r="AE243">
            <v>11939129</v>
          </cell>
          <cell r="AF243">
            <v>11939130</v>
          </cell>
          <cell r="AG243">
            <v>11939130</v>
          </cell>
          <cell r="AH243">
            <v>11939130</v>
          </cell>
          <cell r="AI243">
            <v>11827965</v>
          </cell>
          <cell r="AJ243">
            <v>0</v>
          </cell>
          <cell r="AK243">
            <v>59584484</v>
          </cell>
          <cell r="AL243">
            <v>265951560</v>
          </cell>
          <cell r="AM243">
            <v>32288175.544582002</v>
          </cell>
          <cell r="AN243">
            <v>-6548688.5199999996</v>
          </cell>
          <cell r="AO243">
            <v>58586133.637182198</v>
          </cell>
          <cell r="AP243">
            <v>0</v>
          </cell>
          <cell r="AQ243">
            <v>998347.51999999955</v>
          </cell>
          <cell r="AR243">
            <v>0</v>
          </cell>
          <cell r="AS243">
            <v>0</v>
          </cell>
          <cell r="AT243">
            <v>351275528.18176419</v>
          </cell>
          <cell r="AU243">
            <v>8.0215842587854757E-3</v>
          </cell>
          <cell r="AV243">
            <v>0</v>
          </cell>
          <cell r="AW243">
            <v>0</v>
          </cell>
          <cell r="AY243">
            <v>0</v>
          </cell>
          <cell r="AZ243">
            <v>0</v>
          </cell>
          <cell r="BA243">
            <v>0</v>
          </cell>
          <cell r="BB243">
            <v>0</v>
          </cell>
          <cell r="BC243">
            <v>0</v>
          </cell>
          <cell r="BD243">
            <v>0</v>
          </cell>
          <cell r="BE243">
            <v>0</v>
          </cell>
          <cell r="BF243">
            <v>0</v>
          </cell>
          <cell r="BG243">
            <v>0</v>
          </cell>
          <cell r="BH243">
            <v>0</v>
          </cell>
          <cell r="BJ243">
            <v>0</v>
          </cell>
          <cell r="BL243">
            <v>0</v>
          </cell>
          <cell r="BM243">
            <v>0</v>
          </cell>
          <cell r="BN243">
            <v>0</v>
          </cell>
          <cell r="BO243">
            <v>0</v>
          </cell>
          <cell r="BQ243">
            <v>0</v>
          </cell>
          <cell r="BR243">
            <v>0</v>
          </cell>
          <cell r="BS243">
            <v>0</v>
          </cell>
          <cell r="BT243">
            <v>0</v>
          </cell>
          <cell r="CB243">
            <v>0</v>
          </cell>
          <cell r="CC243">
            <v>0</v>
          </cell>
          <cell r="CD243">
            <v>0</v>
          </cell>
          <cell r="CE243">
            <v>0</v>
          </cell>
          <cell r="CF243">
            <v>0</v>
          </cell>
          <cell r="CI243">
            <v>0</v>
          </cell>
          <cell r="CJ243">
            <v>0</v>
          </cell>
          <cell r="CK243">
            <v>0</v>
          </cell>
          <cell r="CV243">
            <v>8.0746685606175768E-3</v>
          </cell>
          <cell r="DG243">
            <v>351275528</v>
          </cell>
          <cell r="DR243">
            <v>113908109.3899996</v>
          </cell>
          <cell r="EC243">
            <v>3.083850042645337</v>
          </cell>
          <cell r="EN243">
            <v>2.4095909012463064E-2</v>
          </cell>
        </row>
        <row r="244">
          <cell r="B244">
            <v>37405</v>
          </cell>
          <cell r="C244" t="str">
            <v>Pitt Community College</v>
          </cell>
          <cell r="D244">
            <v>1.7930074196734541E-3</v>
          </cell>
          <cell r="E244">
            <v>3102320.9097821135</v>
          </cell>
          <cell r="F244">
            <v>2418950.759890053</v>
          </cell>
          <cell r="G244">
            <v>421243</v>
          </cell>
          <cell r="H244">
            <v>-865657.76952339185</v>
          </cell>
          <cell r="I244">
            <v>-35822.551824222472</v>
          </cell>
          <cell r="J244">
            <v>2617924.8290461339</v>
          </cell>
          <cell r="K244">
            <v>0</v>
          </cell>
          <cell r="L244">
            <v>-137550.11649974386</v>
          </cell>
          <cell r="M244">
            <v>24684.354055800464</v>
          </cell>
          <cell r="N244">
            <v>930.53499066212919</v>
          </cell>
          <cell r="O244">
            <v>-419.94026776171967</v>
          </cell>
          <cell r="P244">
            <v>0</v>
          </cell>
          <cell r="Q244">
            <v>0</v>
          </cell>
          <cell r="R244">
            <v>0</v>
          </cell>
          <cell r="S244">
            <v>7546604.0096496437</v>
          </cell>
          <cell r="T244">
            <v>2131272</v>
          </cell>
          <cell r="U244">
            <v>13089624.14523067</v>
          </cell>
          <cell r="V244">
            <v>98737.416223201857</v>
          </cell>
          <cell r="W244">
            <v>0</v>
          </cell>
          <cell r="X244">
            <v>15319633.561453871</v>
          </cell>
          <cell r="Y244">
            <v>25060.489999999991</v>
          </cell>
          <cell r="Z244">
            <v>0</v>
          </cell>
          <cell r="AA244">
            <v>0</v>
          </cell>
          <cell r="AB244">
            <v>179112.75912111232</v>
          </cell>
          <cell r="AC244">
            <v>204173.24912111231</v>
          </cell>
          <cell r="AD244" t="str">
            <v>N/A</v>
          </cell>
          <cell r="AE244">
            <v>3028029</v>
          </cell>
          <cell r="AF244">
            <v>3028030</v>
          </cell>
          <cell r="AG244">
            <v>3028030</v>
          </cell>
          <cell r="AH244">
            <v>3028030</v>
          </cell>
          <cell r="AI244">
            <v>3003345</v>
          </cell>
          <cell r="AJ244">
            <v>0</v>
          </cell>
          <cell r="AK244">
            <v>15115464</v>
          </cell>
          <cell r="AL244">
            <v>56888725</v>
          </cell>
          <cell r="AM244">
            <v>7546604.0096496437</v>
          </cell>
          <cell r="AN244">
            <v>-1548872.51</v>
          </cell>
          <cell r="AO244">
            <v>13009248.802332761</v>
          </cell>
          <cell r="AP244">
            <v>0</v>
          </cell>
          <cell r="AQ244">
            <v>2106211.5099999998</v>
          </cell>
          <cell r="AR244">
            <v>0</v>
          </cell>
          <cell r="AS244">
            <v>0</v>
          </cell>
          <cell r="AT244">
            <v>78001916.811982408</v>
          </cell>
          <cell r="AU244">
            <v>1.7158677328418088E-3</v>
          </cell>
          <cell r="AV244">
            <v>0</v>
          </cell>
          <cell r="AW244">
            <v>0</v>
          </cell>
          <cell r="AY244">
            <v>0</v>
          </cell>
          <cell r="AZ244">
            <v>0</v>
          </cell>
          <cell r="BA244">
            <v>0</v>
          </cell>
          <cell r="BB244">
            <v>0</v>
          </cell>
          <cell r="BC244">
            <v>0</v>
          </cell>
          <cell r="BD244">
            <v>0</v>
          </cell>
          <cell r="BE244">
            <v>0</v>
          </cell>
          <cell r="BF244">
            <v>0</v>
          </cell>
          <cell r="BG244">
            <v>0</v>
          </cell>
          <cell r="BH244">
            <v>0</v>
          </cell>
          <cell r="BJ244">
            <v>0</v>
          </cell>
          <cell r="BL244">
            <v>0</v>
          </cell>
          <cell r="BM244">
            <v>0</v>
          </cell>
          <cell r="BN244">
            <v>0</v>
          </cell>
          <cell r="BO244">
            <v>0</v>
          </cell>
          <cell r="BQ244">
            <v>0</v>
          </cell>
          <cell r="BR244">
            <v>0</v>
          </cell>
          <cell r="BS244">
            <v>0</v>
          </cell>
          <cell r="BT244">
            <v>0</v>
          </cell>
          <cell r="CB244">
            <v>0</v>
          </cell>
          <cell r="CC244">
            <v>0</v>
          </cell>
          <cell r="CD244">
            <v>0</v>
          </cell>
          <cell r="CE244">
            <v>0</v>
          </cell>
          <cell r="CF244">
            <v>0</v>
          </cell>
          <cell r="CI244">
            <v>0</v>
          </cell>
          <cell r="CJ244">
            <v>0</v>
          </cell>
          <cell r="CK244">
            <v>0</v>
          </cell>
          <cell r="CV244">
            <v>1.7930074196734541E-3</v>
          </cell>
          <cell r="DG244">
            <v>78001917</v>
          </cell>
          <cell r="DR244">
            <v>26844527.370000001</v>
          </cell>
          <cell r="EC244">
            <v>2.9056915744834733</v>
          </cell>
          <cell r="EN244">
            <v>2.4095909012463064E-2</v>
          </cell>
        </row>
        <row r="245">
          <cell r="B245">
            <v>37500</v>
          </cell>
          <cell r="C245" t="str">
            <v>Polk County Schools</v>
          </cell>
          <cell r="D245">
            <v>9.118318190722808E-4</v>
          </cell>
          <cell r="E245">
            <v>1577681.6579084671</v>
          </cell>
          <cell r="F245">
            <v>1230154.5701570632</v>
          </cell>
          <cell r="G245">
            <v>-137069</v>
          </cell>
          <cell r="H245">
            <v>-440229.24278937042</v>
          </cell>
          <cell r="I245">
            <v>-18217.516690277098</v>
          </cell>
          <cell r="J245">
            <v>1331342.5995182833</v>
          </cell>
          <cell r="K245">
            <v>0</v>
          </cell>
          <cell r="L245">
            <v>-69950.950322563527</v>
          </cell>
          <cell r="M245">
            <v>12553.199286494846</v>
          </cell>
          <cell r="N245">
            <v>473.2224774621323</v>
          </cell>
          <cell r="O245">
            <v>-213.56013034491889</v>
          </cell>
          <cell r="P245">
            <v>0</v>
          </cell>
          <cell r="Q245">
            <v>0</v>
          </cell>
          <cell r="R245">
            <v>0</v>
          </cell>
          <cell r="S245">
            <v>3486524.9794152151</v>
          </cell>
          <cell r="T245">
            <v>32310.280000000028</v>
          </cell>
          <cell r="U245">
            <v>6656712.9975914164</v>
          </cell>
          <cell r="V245">
            <v>50212.797145979384</v>
          </cell>
          <cell r="W245">
            <v>0</v>
          </cell>
          <cell r="X245">
            <v>6739236.0747373961</v>
          </cell>
          <cell r="Y245">
            <v>717656</v>
          </cell>
          <cell r="Z245">
            <v>0</v>
          </cell>
          <cell r="AA245">
            <v>0</v>
          </cell>
          <cell r="AB245">
            <v>91087.583451385493</v>
          </cell>
          <cell r="AC245">
            <v>808743.58345138549</v>
          </cell>
          <cell r="AD245" t="str">
            <v>N/A</v>
          </cell>
          <cell r="AE245">
            <v>1188609</v>
          </cell>
          <cell r="AF245">
            <v>1188609</v>
          </cell>
          <cell r="AG245">
            <v>1188609</v>
          </cell>
          <cell r="AH245">
            <v>1188609</v>
          </cell>
          <cell r="AI245">
            <v>1176056</v>
          </cell>
          <cell r="AJ245">
            <v>0</v>
          </cell>
          <cell r="AK245">
            <v>5930492</v>
          </cell>
          <cell r="AL245">
            <v>31092509</v>
          </cell>
          <cell r="AM245">
            <v>3486524.9794152151</v>
          </cell>
          <cell r="AN245">
            <v>-841742.28</v>
          </cell>
          <cell r="AO245">
            <v>6615838.2112860112</v>
          </cell>
          <cell r="AP245">
            <v>0</v>
          </cell>
          <cell r="AQ245">
            <v>-685345.72</v>
          </cell>
          <cell r="AR245">
            <v>0</v>
          </cell>
          <cell r="AS245">
            <v>0</v>
          </cell>
          <cell r="AT245">
            <v>39667784.190701224</v>
          </cell>
          <cell r="AU245">
            <v>9.3780679031075706E-4</v>
          </cell>
          <cell r="AV245">
            <v>0</v>
          </cell>
          <cell r="AW245">
            <v>0</v>
          </cell>
          <cell r="AY245">
            <v>0</v>
          </cell>
          <cell r="AZ245">
            <v>0</v>
          </cell>
          <cell r="BA245">
            <v>0</v>
          </cell>
          <cell r="BB245">
            <v>0</v>
          </cell>
          <cell r="BC245">
            <v>0</v>
          </cell>
          <cell r="BD245">
            <v>0</v>
          </cell>
          <cell r="BE245">
            <v>0</v>
          </cell>
          <cell r="BF245">
            <v>0</v>
          </cell>
          <cell r="BG245">
            <v>0</v>
          </cell>
          <cell r="BH245">
            <v>0</v>
          </cell>
          <cell r="BJ245">
            <v>0</v>
          </cell>
          <cell r="BL245">
            <v>0</v>
          </cell>
          <cell r="BM245">
            <v>0</v>
          </cell>
          <cell r="BN245">
            <v>0</v>
          </cell>
          <cell r="BO245">
            <v>0</v>
          </cell>
          <cell r="BQ245">
            <v>0</v>
          </cell>
          <cell r="BR245">
            <v>0</v>
          </cell>
          <cell r="BS245">
            <v>0</v>
          </cell>
          <cell r="BT245">
            <v>0</v>
          </cell>
          <cell r="CB245">
            <v>0</v>
          </cell>
          <cell r="CC245">
            <v>0</v>
          </cell>
          <cell r="CD245">
            <v>0</v>
          </cell>
          <cell r="CE245">
            <v>0</v>
          </cell>
          <cell r="CF245">
            <v>0</v>
          </cell>
          <cell r="CI245">
            <v>0</v>
          </cell>
          <cell r="CJ245">
            <v>0</v>
          </cell>
          <cell r="CK245">
            <v>0</v>
          </cell>
          <cell r="CV245">
            <v>9.118318190722808E-4</v>
          </cell>
          <cell r="DG245">
            <v>39667783</v>
          </cell>
          <cell r="DR245">
            <v>14478684.469999995</v>
          </cell>
          <cell r="EC245">
            <v>2.7397366854835545</v>
          </cell>
          <cell r="EN245">
            <v>2.4095909012463064E-2</v>
          </cell>
        </row>
        <row r="246">
          <cell r="B246">
            <v>37600</v>
          </cell>
          <cell r="C246" t="str">
            <v>Randolph County Schools</v>
          </cell>
          <cell r="D246">
            <v>5.5740698920838461E-3</v>
          </cell>
          <cell r="E246">
            <v>9644440.6136077214</v>
          </cell>
          <cell r="F246">
            <v>7519991.5255186781</v>
          </cell>
          <cell r="G246">
            <v>-384987</v>
          </cell>
          <cell r="H246">
            <v>-2691141.6299814181</v>
          </cell>
          <cell r="I246">
            <v>-111364.51828926471</v>
          </cell>
          <cell r="J246">
            <v>8138558.6078513926</v>
          </cell>
          <cell r="K246">
            <v>0</v>
          </cell>
          <cell r="L246">
            <v>-427613.37996776565</v>
          </cell>
          <cell r="M246">
            <v>76738.285206334345</v>
          </cell>
          <cell r="N246">
            <v>2892.8307925936742</v>
          </cell>
          <cell r="O246">
            <v>-1305.5029094249576</v>
          </cell>
          <cell r="P246">
            <v>0</v>
          </cell>
          <cell r="Q246">
            <v>0</v>
          </cell>
          <cell r="R246">
            <v>0</v>
          </cell>
          <cell r="S246">
            <v>21766209.831828848</v>
          </cell>
          <cell r="T246">
            <v>0</v>
          </cell>
          <cell r="U246">
            <v>40692793.039256968</v>
          </cell>
          <cell r="V246">
            <v>306953.14082533738</v>
          </cell>
          <cell r="W246">
            <v>0</v>
          </cell>
          <cell r="X246">
            <v>40999746.180082306</v>
          </cell>
          <cell r="Y246">
            <v>1924935.5700000003</v>
          </cell>
          <cell r="Z246">
            <v>0</v>
          </cell>
          <cell r="AA246">
            <v>0</v>
          </cell>
          <cell r="AB246">
            <v>556822.59144632355</v>
          </cell>
          <cell r="AC246">
            <v>2481758.1614463236</v>
          </cell>
          <cell r="AD246" t="str">
            <v>N/A</v>
          </cell>
          <cell r="AE246">
            <v>7718945</v>
          </cell>
          <cell r="AF246">
            <v>7718945</v>
          </cell>
          <cell r="AG246">
            <v>7718945</v>
          </cell>
          <cell r="AH246">
            <v>7718945</v>
          </cell>
          <cell r="AI246">
            <v>7642207</v>
          </cell>
          <cell r="AJ246">
            <v>0</v>
          </cell>
          <cell r="AK246">
            <v>38517987</v>
          </cell>
          <cell r="AL246">
            <v>186878911</v>
          </cell>
          <cell r="AM246">
            <v>21766209.831828848</v>
          </cell>
          <cell r="AN246">
            <v>-4672122.43</v>
          </cell>
          <cell r="AO246">
            <v>40442923.588635981</v>
          </cell>
          <cell r="AP246">
            <v>0</v>
          </cell>
          <cell r="AQ246">
            <v>-1924935.5700000003</v>
          </cell>
          <cell r="AR246">
            <v>0</v>
          </cell>
          <cell r="AS246">
            <v>0</v>
          </cell>
          <cell r="AT246">
            <v>242490986.42046481</v>
          </cell>
          <cell r="AU246">
            <v>5.6366089039696851E-3</v>
          </cell>
          <cell r="AV246">
            <v>0</v>
          </cell>
          <cell r="AW246">
            <v>0</v>
          </cell>
          <cell r="AY246">
            <v>0</v>
          </cell>
          <cell r="AZ246">
            <v>0</v>
          </cell>
          <cell r="BA246">
            <v>0</v>
          </cell>
          <cell r="BB246">
            <v>0</v>
          </cell>
          <cell r="BC246">
            <v>0</v>
          </cell>
          <cell r="BD246">
            <v>0</v>
          </cell>
          <cell r="BE246">
            <v>0</v>
          </cell>
          <cell r="BF246">
            <v>0</v>
          </cell>
          <cell r="BG246">
            <v>0</v>
          </cell>
          <cell r="BH246">
            <v>0</v>
          </cell>
          <cell r="BJ246">
            <v>0</v>
          </cell>
          <cell r="BL246">
            <v>0</v>
          </cell>
          <cell r="BM246">
            <v>0</v>
          </cell>
          <cell r="BN246">
            <v>0</v>
          </cell>
          <cell r="BO246">
            <v>0</v>
          </cell>
          <cell r="BQ246">
            <v>0</v>
          </cell>
          <cell r="BR246">
            <v>0</v>
          </cell>
          <cell r="BS246">
            <v>0</v>
          </cell>
          <cell r="BT246">
            <v>0</v>
          </cell>
          <cell r="CB246">
            <v>0</v>
          </cell>
          <cell r="CC246">
            <v>0</v>
          </cell>
          <cell r="CD246">
            <v>0</v>
          </cell>
          <cell r="CE246">
            <v>0</v>
          </cell>
          <cell r="CF246">
            <v>0</v>
          </cell>
          <cell r="CI246">
            <v>0</v>
          </cell>
          <cell r="CJ246">
            <v>0</v>
          </cell>
          <cell r="CK246">
            <v>0</v>
          </cell>
          <cell r="CV246">
            <v>5.5740698920838461E-3</v>
          </cell>
          <cell r="DG246">
            <v>242490987</v>
          </cell>
          <cell r="DR246">
            <v>81665226.429999739</v>
          </cell>
          <cell r="EC246">
            <v>2.9693297576031807</v>
          </cell>
          <cell r="EN246">
            <v>2.4095909012463064E-2</v>
          </cell>
        </row>
        <row r="247">
          <cell r="B247">
            <v>37601</v>
          </cell>
          <cell r="C247" t="str">
            <v>Uwharrie Charter Academy</v>
          </cell>
          <cell r="D247">
            <v>1.7666679564248822E-4</v>
          </cell>
          <cell r="E247">
            <v>305674.74968157778</v>
          </cell>
          <cell r="F247">
            <v>238341.61246503211</v>
          </cell>
          <cell r="G247">
            <v>597034</v>
          </cell>
          <cell r="H247">
            <v>-85294.116793210866</v>
          </cell>
          <cell r="I247">
            <v>-3529.6314856716772</v>
          </cell>
          <cell r="J247">
            <v>257946.72442834658</v>
          </cell>
          <cell r="K247">
            <v>0</v>
          </cell>
          <cell r="L247">
            <v>-13552.94911533961</v>
          </cell>
          <cell r="M247">
            <v>2432.1738358099724</v>
          </cell>
          <cell r="N247">
            <v>91.686533602538532</v>
          </cell>
          <cell r="O247">
            <v>-41.377130207427165</v>
          </cell>
          <cell r="P247">
            <v>0</v>
          </cell>
          <cell r="Q247">
            <v>0</v>
          </cell>
          <cell r="R247">
            <v>0</v>
          </cell>
          <cell r="S247">
            <v>1299102.8724199396</v>
          </cell>
          <cell r="T247">
            <v>3010156</v>
          </cell>
          <cell r="U247">
            <v>1289733.6221417328</v>
          </cell>
          <cell r="V247">
            <v>9728.6953432398896</v>
          </cell>
          <cell r="W247">
            <v>0</v>
          </cell>
          <cell r="X247">
            <v>4309618.317484973</v>
          </cell>
          <cell r="Y247">
            <v>24983.589999999997</v>
          </cell>
          <cell r="Z247">
            <v>0</v>
          </cell>
          <cell r="AA247">
            <v>0</v>
          </cell>
          <cell r="AB247">
            <v>17648.157428358387</v>
          </cell>
          <cell r="AC247">
            <v>42631.747428358387</v>
          </cell>
          <cell r="AD247" t="str">
            <v>N/A</v>
          </cell>
          <cell r="AE247">
            <v>853883</v>
          </cell>
          <cell r="AF247">
            <v>853883</v>
          </cell>
          <cell r="AG247">
            <v>853883</v>
          </cell>
          <cell r="AH247">
            <v>853883</v>
          </cell>
          <cell r="AI247">
            <v>851451</v>
          </cell>
          <cell r="AJ247">
            <v>0</v>
          </cell>
          <cell r="AK247">
            <v>4266983</v>
          </cell>
          <cell r="AL247">
            <v>2245111</v>
          </cell>
          <cell r="AM247">
            <v>1299102.8724199396</v>
          </cell>
          <cell r="AN247">
            <v>-125594.41</v>
          </cell>
          <cell r="AO247">
            <v>1281814.1600566145</v>
          </cell>
          <cell r="AP247">
            <v>0</v>
          </cell>
          <cell r="AQ247">
            <v>2985172.41</v>
          </cell>
          <cell r="AR247">
            <v>0</v>
          </cell>
          <cell r="AS247">
            <v>0</v>
          </cell>
          <cell r="AT247">
            <v>7685606.0324765537</v>
          </cell>
          <cell r="AU247">
            <v>6.7716651203526758E-5</v>
          </cell>
          <cell r="AV247">
            <v>0</v>
          </cell>
          <cell r="AW247">
            <v>0</v>
          </cell>
          <cell r="AY247">
            <v>0</v>
          </cell>
          <cell r="AZ247">
            <v>0</v>
          </cell>
          <cell r="BA247">
            <v>0</v>
          </cell>
          <cell r="BB247">
            <v>0</v>
          </cell>
          <cell r="BC247">
            <v>0</v>
          </cell>
          <cell r="BD247">
            <v>0</v>
          </cell>
          <cell r="BE247">
            <v>0</v>
          </cell>
          <cell r="BF247">
            <v>0</v>
          </cell>
          <cell r="BG247">
            <v>0</v>
          </cell>
          <cell r="BH247">
            <v>0</v>
          </cell>
          <cell r="BJ247">
            <v>0</v>
          </cell>
          <cell r="BL247">
            <v>0</v>
          </cell>
          <cell r="BM247">
            <v>0</v>
          </cell>
          <cell r="BN247">
            <v>0</v>
          </cell>
          <cell r="BO247">
            <v>0</v>
          </cell>
          <cell r="BQ247">
            <v>0</v>
          </cell>
          <cell r="BR247">
            <v>0</v>
          </cell>
          <cell r="BS247">
            <v>0</v>
          </cell>
          <cell r="BT247">
            <v>0</v>
          </cell>
          <cell r="CB247">
            <v>0</v>
          </cell>
          <cell r="CC247">
            <v>0</v>
          </cell>
          <cell r="CD247">
            <v>0</v>
          </cell>
          <cell r="CE247">
            <v>0</v>
          </cell>
          <cell r="CF247">
            <v>0</v>
          </cell>
          <cell r="CI247">
            <v>0</v>
          </cell>
          <cell r="CJ247">
            <v>0</v>
          </cell>
          <cell r="CK247">
            <v>0</v>
          </cell>
          <cell r="CV247">
            <v>1.7666679564248822E-4</v>
          </cell>
          <cell r="DG247">
            <v>7685606</v>
          </cell>
          <cell r="DR247">
            <v>2114213.23</v>
          </cell>
          <cell r="EC247">
            <v>3.6352085451664684</v>
          </cell>
          <cell r="EN247">
            <v>2.4095909012463064E-2</v>
          </cell>
        </row>
        <row r="248">
          <cell r="B248">
            <v>37605</v>
          </cell>
          <cell r="C248" t="str">
            <v>Randolph Community College</v>
          </cell>
          <cell r="D248">
            <v>6.714855743055173E-4</v>
          </cell>
          <cell r="E248">
            <v>1161826.6131684203</v>
          </cell>
          <cell r="F248">
            <v>905902.8548344539</v>
          </cell>
          <cell r="G248">
            <v>135756</v>
          </cell>
          <cell r="H248">
            <v>-324190.90860556014</v>
          </cell>
          <cell r="I248">
            <v>-13415.631480854663</v>
          </cell>
          <cell r="J248">
            <v>980419.12043000257</v>
          </cell>
          <cell r="K248">
            <v>0</v>
          </cell>
          <cell r="L248">
            <v>-51512.84816793599</v>
          </cell>
          <cell r="M248">
            <v>9244.3497319930793</v>
          </cell>
          <cell r="N248">
            <v>348.48758335307735</v>
          </cell>
          <cell r="O248">
            <v>-157.26863635809519</v>
          </cell>
          <cell r="P248">
            <v>0</v>
          </cell>
          <cell r="Q248">
            <v>0</v>
          </cell>
          <cell r="R248">
            <v>0</v>
          </cell>
          <cell r="S248">
            <v>2804220.7688575145</v>
          </cell>
          <cell r="T248">
            <v>687047</v>
          </cell>
          <cell r="U248">
            <v>4902095.6021500127</v>
          </cell>
          <cell r="V248">
            <v>36977.398927972317</v>
          </cell>
          <cell r="W248">
            <v>0</v>
          </cell>
          <cell r="X248">
            <v>5626120.0010779854</v>
          </cell>
          <cell r="Y248">
            <v>8266.0600000000559</v>
          </cell>
          <cell r="Z248">
            <v>0</v>
          </cell>
          <cell r="AA248">
            <v>0</v>
          </cell>
          <cell r="AB248">
            <v>67078.157404273312</v>
          </cell>
          <cell r="AC248">
            <v>75344.217404273368</v>
          </cell>
          <cell r="AD248" t="str">
            <v>N/A</v>
          </cell>
          <cell r="AE248">
            <v>1112004</v>
          </cell>
          <cell r="AF248">
            <v>1112005</v>
          </cell>
          <cell r="AG248">
            <v>1112005</v>
          </cell>
          <cell r="AH248">
            <v>1112005</v>
          </cell>
          <cell r="AI248">
            <v>1102760</v>
          </cell>
          <cell r="AJ248">
            <v>0</v>
          </cell>
          <cell r="AK248">
            <v>5550779</v>
          </cell>
          <cell r="AL248">
            <v>21438308</v>
          </cell>
          <cell r="AM248">
            <v>2804220.7688575145</v>
          </cell>
          <cell r="AN248">
            <v>-581399.93999999994</v>
          </cell>
          <cell r="AO248">
            <v>4871994.8436737126</v>
          </cell>
          <cell r="AP248">
            <v>0</v>
          </cell>
          <cell r="AQ248">
            <v>678780.94</v>
          </cell>
          <cell r="AR248">
            <v>0</v>
          </cell>
          <cell r="AS248">
            <v>0</v>
          </cell>
          <cell r="AT248">
            <v>29211904.61253123</v>
          </cell>
          <cell r="AU248">
            <v>6.4661847757700589E-4</v>
          </cell>
          <cell r="AV248">
            <v>0</v>
          </cell>
          <cell r="AW248">
            <v>0</v>
          </cell>
          <cell r="AY248">
            <v>0</v>
          </cell>
          <cell r="AZ248">
            <v>0</v>
          </cell>
          <cell r="BA248">
            <v>0</v>
          </cell>
          <cell r="BB248">
            <v>0</v>
          </cell>
          <cell r="BC248">
            <v>0</v>
          </cell>
          <cell r="BD248">
            <v>0</v>
          </cell>
          <cell r="BE248">
            <v>0</v>
          </cell>
          <cell r="BF248">
            <v>0</v>
          </cell>
          <cell r="BG248">
            <v>0</v>
          </cell>
          <cell r="BH248">
            <v>0</v>
          </cell>
          <cell r="BJ248">
            <v>0</v>
          </cell>
          <cell r="BL248">
            <v>0</v>
          </cell>
          <cell r="BM248">
            <v>0</v>
          </cell>
          <cell r="BN248">
            <v>0</v>
          </cell>
          <cell r="BO248">
            <v>0</v>
          </cell>
          <cell r="BQ248">
            <v>0</v>
          </cell>
          <cell r="BR248">
            <v>0</v>
          </cell>
          <cell r="BS248">
            <v>0</v>
          </cell>
          <cell r="BT248">
            <v>0</v>
          </cell>
          <cell r="CB248">
            <v>0</v>
          </cell>
          <cell r="CC248">
            <v>0</v>
          </cell>
          <cell r="CD248">
            <v>0</v>
          </cell>
          <cell r="CE248">
            <v>0</v>
          </cell>
          <cell r="CF248">
            <v>0</v>
          </cell>
          <cell r="CI248">
            <v>0</v>
          </cell>
          <cell r="CJ248">
            <v>0</v>
          </cell>
          <cell r="CK248">
            <v>0</v>
          </cell>
          <cell r="CV248">
            <v>6.714855743055173E-4</v>
          </cell>
          <cell r="DG248">
            <v>29211905</v>
          </cell>
          <cell r="DR248">
            <v>9863149.0599999987</v>
          </cell>
          <cell r="EC248">
            <v>2.9617219431944797</v>
          </cell>
          <cell r="EN248">
            <v>2.4095909012463064E-2</v>
          </cell>
        </row>
        <row r="249">
          <cell r="B249">
            <v>37610</v>
          </cell>
          <cell r="C249" t="str">
            <v>Asheboro City Schools</v>
          </cell>
          <cell r="D249">
            <v>1.707319596015172E-3</v>
          </cell>
          <cell r="E249">
            <v>2954060.9951091306</v>
          </cell>
          <cell r="F249">
            <v>2303349.1043267562</v>
          </cell>
          <cell r="G249">
            <v>-578780</v>
          </cell>
          <cell r="H249">
            <v>-824287.98516586178</v>
          </cell>
          <cell r="I249">
            <v>-34110.592091081664</v>
          </cell>
          <cell r="J249">
            <v>2492814.2028208403</v>
          </cell>
          <cell r="K249">
            <v>0</v>
          </cell>
          <cell r="L249">
            <v>-130976.59650340567</v>
          </cell>
          <cell r="M249">
            <v>23504.688788248339</v>
          </cell>
          <cell r="N249">
            <v>886.06472393995398</v>
          </cell>
          <cell r="O249">
            <v>-399.87132258271345</v>
          </cell>
          <cell r="P249">
            <v>0</v>
          </cell>
          <cell r="Q249">
            <v>0</v>
          </cell>
          <cell r="R249">
            <v>0</v>
          </cell>
          <cell r="S249">
            <v>6206060.0106859831</v>
          </cell>
          <cell r="T249">
            <v>0</v>
          </cell>
          <cell r="U249">
            <v>12464071.014104202</v>
          </cell>
          <cell r="V249">
            <v>94018.755152993355</v>
          </cell>
          <cell r="W249">
            <v>0</v>
          </cell>
          <cell r="X249">
            <v>12558089.769257195</v>
          </cell>
          <cell r="Y249">
            <v>2893896.16</v>
          </cell>
          <cell r="Z249">
            <v>0</v>
          </cell>
          <cell r="AA249">
            <v>0</v>
          </cell>
          <cell r="AB249">
            <v>170552.96045540832</v>
          </cell>
          <cell r="AC249">
            <v>3064449.1204554085</v>
          </cell>
          <cell r="AD249" t="str">
            <v>N/A</v>
          </cell>
          <cell r="AE249">
            <v>1903429</v>
          </cell>
          <cell r="AF249">
            <v>1903428</v>
          </cell>
          <cell r="AG249">
            <v>1903428</v>
          </cell>
          <cell r="AH249">
            <v>1903428</v>
          </cell>
          <cell r="AI249">
            <v>1879924</v>
          </cell>
          <cell r="AJ249">
            <v>0</v>
          </cell>
          <cell r="AK249">
            <v>9493637</v>
          </cell>
          <cell r="AL249">
            <v>59914805</v>
          </cell>
          <cell r="AM249">
            <v>6206060.0106859831</v>
          </cell>
          <cell r="AN249">
            <v>-1340299.8400000001</v>
          </cell>
          <cell r="AO249">
            <v>12387536.808801789</v>
          </cell>
          <cell r="AP249">
            <v>0</v>
          </cell>
          <cell r="AQ249">
            <v>-2893896.16</v>
          </cell>
          <cell r="AR249">
            <v>0</v>
          </cell>
          <cell r="AS249">
            <v>0</v>
          </cell>
          <cell r="AT249">
            <v>74274205.819487765</v>
          </cell>
          <cell r="AU249">
            <v>1.8071398300985161E-3</v>
          </cell>
          <cell r="AV249">
            <v>0</v>
          </cell>
          <cell r="AW249">
            <v>0</v>
          </cell>
          <cell r="AY249">
            <v>0</v>
          </cell>
          <cell r="AZ249">
            <v>0</v>
          </cell>
          <cell r="BA249">
            <v>0</v>
          </cell>
          <cell r="BB249">
            <v>0</v>
          </cell>
          <cell r="BC249">
            <v>0</v>
          </cell>
          <cell r="BD249">
            <v>0</v>
          </cell>
          <cell r="BE249">
            <v>0</v>
          </cell>
          <cell r="BF249">
            <v>0</v>
          </cell>
          <cell r="BG249">
            <v>0</v>
          </cell>
          <cell r="BH249">
            <v>0</v>
          </cell>
          <cell r="BJ249">
            <v>0</v>
          </cell>
          <cell r="BL249">
            <v>0</v>
          </cell>
          <cell r="BM249">
            <v>0</v>
          </cell>
          <cell r="BN249">
            <v>0</v>
          </cell>
          <cell r="BO249">
            <v>0</v>
          </cell>
          <cell r="BQ249">
            <v>0</v>
          </cell>
          <cell r="BR249">
            <v>0</v>
          </cell>
          <cell r="BS249">
            <v>0</v>
          </cell>
          <cell r="BT249">
            <v>0</v>
          </cell>
          <cell r="CB249">
            <v>0</v>
          </cell>
          <cell r="CC249">
            <v>0</v>
          </cell>
          <cell r="CD249">
            <v>0</v>
          </cell>
          <cell r="CE249">
            <v>0</v>
          </cell>
          <cell r="CF249">
            <v>0</v>
          </cell>
          <cell r="CI249">
            <v>0</v>
          </cell>
          <cell r="CJ249">
            <v>0</v>
          </cell>
          <cell r="CK249">
            <v>0</v>
          </cell>
          <cell r="CV249">
            <v>1.707319596015172E-3</v>
          </cell>
          <cell r="DG249">
            <v>74274206</v>
          </cell>
          <cell r="DR249">
            <v>23483385.259999994</v>
          </cell>
          <cell r="EC249">
            <v>3.1628406712942554</v>
          </cell>
          <cell r="EN249">
            <v>2.4095909012463064E-2</v>
          </cell>
        </row>
        <row r="250">
          <cell r="B250">
            <v>37700</v>
          </cell>
          <cell r="C250" t="str">
            <v>Richmond County Schools</v>
          </cell>
          <cell r="D250">
            <v>2.3816434519789462E-3</v>
          </cell>
          <cell r="E250">
            <v>4120798.4973456315</v>
          </cell>
          <cell r="F250">
            <v>3213081.0919906064</v>
          </cell>
          <cell r="G250">
            <v>220049</v>
          </cell>
          <cell r="H250">
            <v>-1149849.2063215023</v>
          </cell>
          <cell r="I250">
            <v>-47582.92969076163</v>
          </cell>
          <cell r="J250">
            <v>3477377.4265844086</v>
          </cell>
          <cell r="K250">
            <v>0</v>
          </cell>
          <cell r="L250">
            <v>-182707.18274005721</v>
          </cell>
          <cell r="M250">
            <v>32788.113176929262</v>
          </cell>
          <cell r="N250">
            <v>1236.0253187080334</v>
          </cell>
          <cell r="O250">
            <v>-557.80471288798901</v>
          </cell>
          <cell r="P250">
            <v>0</v>
          </cell>
          <cell r="Q250">
            <v>0</v>
          </cell>
          <cell r="R250">
            <v>0</v>
          </cell>
          <cell r="S250">
            <v>9684633.0309510753</v>
          </cell>
          <cell r="T250">
            <v>1125107</v>
          </cell>
          <cell r="U250">
            <v>17386887.132922042</v>
          </cell>
          <cell r="V250">
            <v>131152.45270771705</v>
          </cell>
          <cell r="W250">
            <v>0</v>
          </cell>
          <cell r="X250">
            <v>18643146.585629757</v>
          </cell>
          <cell r="Y250">
            <v>24862.29000000027</v>
          </cell>
          <cell r="Z250">
            <v>0</v>
          </cell>
          <cell r="AA250">
            <v>0</v>
          </cell>
          <cell r="AB250">
            <v>237914.64845380813</v>
          </cell>
          <cell r="AC250">
            <v>262776.93845380843</v>
          </cell>
          <cell r="AD250" t="str">
            <v>N/A</v>
          </cell>
          <cell r="AE250">
            <v>3682632</v>
          </cell>
          <cell r="AF250">
            <v>3682632</v>
          </cell>
          <cell r="AG250">
            <v>3682632</v>
          </cell>
          <cell r="AH250">
            <v>3682632</v>
          </cell>
          <cell r="AI250">
            <v>3649843</v>
          </cell>
          <cell r="AJ250">
            <v>0</v>
          </cell>
          <cell r="AK250">
            <v>18380371</v>
          </cell>
          <cell r="AL250">
            <v>77612052</v>
          </cell>
          <cell r="AM250">
            <v>9684633.0309510753</v>
          </cell>
          <cell r="AN250">
            <v>-2067469.7099999997</v>
          </cell>
          <cell r="AO250">
            <v>17280124.937175956</v>
          </cell>
          <cell r="AP250">
            <v>0</v>
          </cell>
          <cell r="AQ250">
            <v>1100244.7099999997</v>
          </cell>
          <cell r="AR250">
            <v>0</v>
          </cell>
          <cell r="AS250">
            <v>0</v>
          </cell>
          <cell r="AT250">
            <v>103609584.96812704</v>
          </cell>
          <cell r="AU250">
            <v>2.3409210972182718E-3</v>
          </cell>
          <cell r="AV250">
            <v>0</v>
          </cell>
          <cell r="AW250">
            <v>0</v>
          </cell>
          <cell r="AY250">
            <v>0</v>
          </cell>
          <cell r="AZ250">
            <v>0</v>
          </cell>
          <cell r="BA250">
            <v>0</v>
          </cell>
          <cell r="BB250">
            <v>0</v>
          </cell>
          <cell r="BC250">
            <v>0</v>
          </cell>
          <cell r="BD250">
            <v>0</v>
          </cell>
          <cell r="BE250">
            <v>0</v>
          </cell>
          <cell r="BF250">
            <v>0</v>
          </cell>
          <cell r="BG250">
            <v>0</v>
          </cell>
          <cell r="BH250">
            <v>0</v>
          </cell>
          <cell r="BJ250">
            <v>0</v>
          </cell>
          <cell r="BL250">
            <v>0</v>
          </cell>
          <cell r="BM250">
            <v>0</v>
          </cell>
          <cell r="BN250">
            <v>0</v>
          </cell>
          <cell r="BO250">
            <v>0</v>
          </cell>
          <cell r="BQ250">
            <v>0</v>
          </cell>
          <cell r="BR250">
            <v>0</v>
          </cell>
          <cell r="BS250">
            <v>0</v>
          </cell>
          <cell r="BT250">
            <v>0</v>
          </cell>
          <cell r="CB250">
            <v>0</v>
          </cell>
          <cell r="CC250">
            <v>0</v>
          </cell>
          <cell r="CD250">
            <v>0</v>
          </cell>
          <cell r="CE250">
            <v>0</v>
          </cell>
          <cell r="CF250">
            <v>0</v>
          </cell>
          <cell r="CI250">
            <v>0</v>
          </cell>
          <cell r="CJ250">
            <v>0</v>
          </cell>
          <cell r="CK250">
            <v>0</v>
          </cell>
          <cell r="CV250">
            <v>2.3816434519789462E-3</v>
          </cell>
          <cell r="DG250">
            <v>103609585</v>
          </cell>
          <cell r="DR250">
            <v>35867836.239999972</v>
          </cell>
          <cell r="EC250">
            <v>2.8886488804823451</v>
          </cell>
          <cell r="EN250">
            <v>2.4095909012463064E-2</v>
          </cell>
        </row>
        <row r="251">
          <cell r="B251">
            <v>37705</v>
          </cell>
          <cell r="C251" t="str">
            <v>Richmond Technical College</v>
          </cell>
          <cell r="D251">
            <v>6.9131020644434534E-4</v>
          </cell>
          <cell r="E251">
            <v>1196127.8492582438</v>
          </cell>
          <cell r="F251">
            <v>932648.31525507639</v>
          </cell>
          <cell r="G251">
            <v>84828</v>
          </cell>
          <cell r="H251">
            <v>-333762.17231067357</v>
          </cell>
          <cell r="I251">
            <v>-13811.708432013433</v>
          </cell>
          <cell r="J251">
            <v>1009364.5649013902</v>
          </cell>
          <cell r="K251">
            <v>0</v>
          </cell>
          <cell r="L251">
            <v>-53033.689872404226</v>
          </cell>
          <cell r="M251">
            <v>9517.2756738332737</v>
          </cell>
          <cell r="N251">
            <v>358.77617094048634</v>
          </cell>
          <cell r="O251">
            <v>-161.91176345133013</v>
          </cell>
          <cell r="P251">
            <v>0</v>
          </cell>
          <cell r="Q251">
            <v>0</v>
          </cell>
          <cell r="R251">
            <v>0</v>
          </cell>
          <cell r="S251">
            <v>2832075.2988809417</v>
          </cell>
          <cell r="T251">
            <v>424136.19000000006</v>
          </cell>
          <cell r="U251">
            <v>5046822.8245069506</v>
          </cell>
          <cell r="V251">
            <v>38069.102695333095</v>
          </cell>
          <cell r="W251">
            <v>0</v>
          </cell>
          <cell r="X251">
            <v>5509028.1172022838</v>
          </cell>
          <cell r="Y251">
            <v>0</v>
          </cell>
          <cell r="Z251">
            <v>0</v>
          </cell>
          <cell r="AA251">
            <v>0</v>
          </cell>
          <cell r="AB251">
            <v>69058.542160067169</v>
          </cell>
          <cell r="AC251">
            <v>69058.542160067169</v>
          </cell>
          <cell r="AD251" t="str">
            <v>N/A</v>
          </cell>
          <cell r="AE251">
            <v>1089897</v>
          </cell>
          <cell r="AF251">
            <v>1089898</v>
          </cell>
          <cell r="AG251">
            <v>1089898</v>
          </cell>
          <cell r="AH251">
            <v>1089898</v>
          </cell>
          <cell r="AI251">
            <v>1080381</v>
          </cell>
          <cell r="AJ251">
            <v>0</v>
          </cell>
          <cell r="AK251">
            <v>5439972</v>
          </cell>
          <cell r="AL251">
            <v>22415476</v>
          </cell>
          <cell r="AM251">
            <v>2832075.2988809417</v>
          </cell>
          <cell r="AN251">
            <v>-613177.19000000006</v>
          </cell>
          <cell r="AO251">
            <v>5015833.3850422176</v>
          </cell>
          <cell r="AP251">
            <v>0</v>
          </cell>
          <cell r="AQ251">
            <v>424136.19000000006</v>
          </cell>
          <cell r="AR251">
            <v>0</v>
          </cell>
          <cell r="AS251">
            <v>0</v>
          </cell>
          <cell r="AT251">
            <v>30074343.683923159</v>
          </cell>
          <cell r="AU251">
            <v>6.7609164069393809E-4</v>
          </cell>
          <cell r="AV251">
            <v>0</v>
          </cell>
          <cell r="AW251">
            <v>0</v>
          </cell>
          <cell r="AY251">
            <v>0</v>
          </cell>
          <cell r="AZ251">
            <v>0</v>
          </cell>
          <cell r="BA251">
            <v>0</v>
          </cell>
          <cell r="BB251">
            <v>0</v>
          </cell>
          <cell r="BC251">
            <v>0</v>
          </cell>
          <cell r="BD251">
            <v>0</v>
          </cell>
          <cell r="BE251">
            <v>0</v>
          </cell>
          <cell r="BF251">
            <v>0</v>
          </cell>
          <cell r="BG251">
            <v>0</v>
          </cell>
          <cell r="BH251">
            <v>0</v>
          </cell>
          <cell r="BJ251">
            <v>0</v>
          </cell>
          <cell r="BL251">
            <v>0</v>
          </cell>
          <cell r="BM251">
            <v>0</v>
          </cell>
          <cell r="BN251">
            <v>0</v>
          </cell>
          <cell r="BO251">
            <v>0</v>
          </cell>
          <cell r="BQ251">
            <v>0</v>
          </cell>
          <cell r="BR251">
            <v>0</v>
          </cell>
          <cell r="BS251">
            <v>0</v>
          </cell>
          <cell r="BT251">
            <v>0</v>
          </cell>
          <cell r="CB251">
            <v>0</v>
          </cell>
          <cell r="CC251">
            <v>0</v>
          </cell>
          <cell r="CD251">
            <v>0</v>
          </cell>
          <cell r="CE251">
            <v>0</v>
          </cell>
          <cell r="CF251">
            <v>0</v>
          </cell>
          <cell r="CI251">
            <v>0</v>
          </cell>
          <cell r="CJ251">
            <v>0</v>
          </cell>
          <cell r="CK251">
            <v>0</v>
          </cell>
          <cell r="CV251">
            <v>6.9131020644434534E-4</v>
          </cell>
          <cell r="DG251">
            <v>30074344</v>
          </cell>
          <cell r="DR251">
            <v>10587343.410000011</v>
          </cell>
          <cell r="EC251">
            <v>2.8405939842844834</v>
          </cell>
          <cell r="EN251">
            <v>2.4095909012463064E-2</v>
          </cell>
        </row>
        <row r="252">
          <cell r="B252">
            <v>37800</v>
          </cell>
          <cell r="C252" t="str">
            <v>Robeson County Schools</v>
          </cell>
          <cell r="D252">
            <v>7.1731948989898703E-3</v>
          </cell>
          <cell r="E252">
            <v>12411299.741933879</v>
          </cell>
          <cell r="F252">
            <v>9677375.0411535427</v>
          </cell>
          <cell r="G252">
            <v>242943</v>
          </cell>
          <cell r="H252">
            <v>-3463193.6424150635</v>
          </cell>
          <cell r="I252">
            <v>-143313.4872699586</v>
          </cell>
          <cell r="J252">
            <v>10473400.624896858</v>
          </cell>
          <cell r="K252">
            <v>0</v>
          </cell>
          <cell r="L252">
            <v>-550289.85558304051</v>
          </cell>
          <cell r="M252">
            <v>98753.457824605837</v>
          </cell>
          <cell r="N252">
            <v>3722.744688677763</v>
          </cell>
          <cell r="O252">
            <v>-1680.0339772924176</v>
          </cell>
          <cell r="P252">
            <v>0</v>
          </cell>
          <cell r="Q252">
            <v>0</v>
          </cell>
          <cell r="R252">
            <v>0</v>
          </cell>
          <cell r="S252">
            <v>28749017.591252204</v>
          </cell>
          <cell r="T252">
            <v>1214714.4499999993</v>
          </cell>
          <cell r="U252">
            <v>52367003.124484286</v>
          </cell>
          <cell r="V252">
            <v>395013.83129842335</v>
          </cell>
          <cell r="W252">
            <v>0</v>
          </cell>
          <cell r="X252">
            <v>53976731.405782714</v>
          </cell>
          <cell r="Y252">
            <v>0</v>
          </cell>
          <cell r="Z252">
            <v>0</v>
          </cell>
          <cell r="AA252">
            <v>0</v>
          </cell>
          <cell r="AB252">
            <v>716567.43634979299</v>
          </cell>
          <cell r="AC252">
            <v>716567.43634979299</v>
          </cell>
          <cell r="AD252" t="str">
            <v>N/A</v>
          </cell>
          <cell r="AE252">
            <v>10671783</v>
          </cell>
          <cell r="AF252">
            <v>10671785</v>
          </cell>
          <cell r="AG252">
            <v>10671785</v>
          </cell>
          <cell r="AH252">
            <v>10671785</v>
          </cell>
          <cell r="AI252">
            <v>10573031</v>
          </cell>
          <cell r="AJ252">
            <v>0</v>
          </cell>
          <cell r="AK252">
            <v>53260169</v>
          </cell>
          <cell r="AL252">
            <v>236376156</v>
          </cell>
          <cell r="AM252">
            <v>28749017.591252204</v>
          </cell>
          <cell r="AN252">
            <v>-6326977.4499999993</v>
          </cell>
          <cell r="AO252">
            <v>52045449.519432925</v>
          </cell>
          <cell r="AP252">
            <v>0</v>
          </cell>
          <cell r="AQ252">
            <v>1214714.4499999993</v>
          </cell>
          <cell r="AR252">
            <v>0</v>
          </cell>
          <cell r="AS252">
            <v>0</v>
          </cell>
          <cell r="AT252">
            <v>312058360.11068511</v>
          </cell>
          <cell r="AU252">
            <v>7.1295361318919059E-3</v>
          </cell>
          <cell r="AV252">
            <v>0</v>
          </cell>
          <cell r="AW252">
            <v>0</v>
          </cell>
          <cell r="AY252">
            <v>0</v>
          </cell>
          <cell r="AZ252">
            <v>0</v>
          </cell>
          <cell r="BA252">
            <v>0</v>
          </cell>
          <cell r="BB252">
            <v>0</v>
          </cell>
          <cell r="BC252">
            <v>0</v>
          </cell>
          <cell r="BD252">
            <v>0</v>
          </cell>
          <cell r="BE252">
            <v>0</v>
          </cell>
          <cell r="BF252">
            <v>0</v>
          </cell>
          <cell r="BG252">
            <v>0</v>
          </cell>
          <cell r="BH252">
            <v>0</v>
          </cell>
          <cell r="BJ252">
            <v>0</v>
          </cell>
          <cell r="BL252">
            <v>0</v>
          </cell>
          <cell r="BM252">
            <v>0</v>
          </cell>
          <cell r="BN252">
            <v>0</v>
          </cell>
          <cell r="BO252">
            <v>0</v>
          </cell>
          <cell r="BQ252">
            <v>0</v>
          </cell>
          <cell r="BR252">
            <v>0</v>
          </cell>
          <cell r="BS252">
            <v>0</v>
          </cell>
          <cell r="BT252">
            <v>0</v>
          </cell>
          <cell r="CB252">
            <v>0</v>
          </cell>
          <cell r="CC252">
            <v>0</v>
          </cell>
          <cell r="CD252">
            <v>0</v>
          </cell>
          <cell r="CE252">
            <v>0</v>
          </cell>
          <cell r="CF252">
            <v>0</v>
          </cell>
          <cell r="CI252">
            <v>0</v>
          </cell>
          <cell r="CJ252">
            <v>0</v>
          </cell>
          <cell r="CK252">
            <v>0</v>
          </cell>
          <cell r="CV252">
            <v>7.1731948989898703E-3</v>
          </cell>
          <cell r="DG252">
            <v>312058360</v>
          </cell>
          <cell r="DR252">
            <v>110477153.28999995</v>
          </cell>
          <cell r="EC252">
            <v>2.8246415725507887</v>
          </cell>
          <cell r="EN252">
            <v>2.4095909012463064E-2</v>
          </cell>
        </row>
        <row r="253">
          <cell r="B253">
            <v>37801</v>
          </cell>
          <cell r="C253" t="str">
            <v>Southeastern Academy Charter School</v>
          </cell>
          <cell r="D253">
            <v>4.4965534032614388E-5</v>
          </cell>
          <cell r="E253">
            <v>77800.858445027741</v>
          </cell>
          <cell r="F253">
            <v>60663.113561941595</v>
          </cell>
          <cell r="G253">
            <v>-21752</v>
          </cell>
          <cell r="H253">
            <v>-21709.204027270669</v>
          </cell>
          <cell r="I253">
            <v>-898.36782353110755</v>
          </cell>
          <cell r="J253">
            <v>65653.040084317588</v>
          </cell>
          <cell r="K253">
            <v>0</v>
          </cell>
          <cell r="L253">
            <v>-3449.5197157554057</v>
          </cell>
          <cell r="M253">
            <v>619.04103139257734</v>
          </cell>
          <cell r="N253">
            <v>23.336212852246216</v>
          </cell>
          <cell r="O253">
            <v>-10.531377725778617</v>
          </cell>
          <cell r="P253">
            <v>0</v>
          </cell>
          <cell r="Q253">
            <v>0</v>
          </cell>
          <cell r="R253">
            <v>0</v>
          </cell>
          <cell r="S253">
            <v>156939.76639124879</v>
          </cell>
          <cell r="T253">
            <v>0</v>
          </cell>
          <cell r="U253">
            <v>328265.20042158797</v>
          </cell>
          <cell r="V253">
            <v>2476.1641255703094</v>
          </cell>
          <cell r="W253">
            <v>0</v>
          </cell>
          <cell r="X253">
            <v>330741.3645471583</v>
          </cell>
          <cell r="Y253">
            <v>108760.39</v>
          </cell>
          <cell r="Z253">
            <v>0</v>
          </cell>
          <cell r="AA253">
            <v>0</v>
          </cell>
          <cell r="AB253">
            <v>4491.8391176555378</v>
          </cell>
          <cell r="AC253">
            <v>113252.22911765554</v>
          </cell>
          <cell r="AD253" t="str">
            <v>N/A</v>
          </cell>
          <cell r="AE253">
            <v>43622</v>
          </cell>
          <cell r="AF253">
            <v>43621</v>
          </cell>
          <cell r="AG253">
            <v>43621</v>
          </cell>
          <cell r="AH253">
            <v>43621</v>
          </cell>
          <cell r="AI253">
            <v>43002</v>
          </cell>
          <cell r="AJ253">
            <v>0</v>
          </cell>
          <cell r="AK253">
            <v>217487</v>
          </cell>
          <cell r="AL253">
            <v>1620531</v>
          </cell>
          <cell r="AM253">
            <v>156939.76639124879</v>
          </cell>
          <cell r="AN253">
            <v>-38806.61</v>
          </cell>
          <cell r="AO253">
            <v>326249.52542950277</v>
          </cell>
          <cell r="AP253">
            <v>0</v>
          </cell>
          <cell r="AQ253">
            <v>-108760.39</v>
          </cell>
          <cell r="AR253">
            <v>0</v>
          </cell>
          <cell r="AS253">
            <v>0</v>
          </cell>
          <cell r="AT253">
            <v>1956153.2918207517</v>
          </cell>
          <cell r="AU253">
            <v>4.8878182060460927E-5</v>
          </cell>
          <cell r="AV253">
            <v>0</v>
          </cell>
          <cell r="AW253">
            <v>0</v>
          </cell>
          <cell r="AY253">
            <v>0</v>
          </cell>
          <cell r="AZ253">
            <v>0</v>
          </cell>
          <cell r="BA253">
            <v>0</v>
          </cell>
          <cell r="BB253">
            <v>0</v>
          </cell>
          <cell r="BC253">
            <v>0</v>
          </cell>
          <cell r="BD253">
            <v>0</v>
          </cell>
          <cell r="BE253">
            <v>0</v>
          </cell>
          <cell r="BF253">
            <v>0</v>
          </cell>
          <cell r="BG253">
            <v>0</v>
          </cell>
          <cell r="BH253">
            <v>0</v>
          </cell>
          <cell r="BJ253">
            <v>0</v>
          </cell>
          <cell r="BL253">
            <v>0</v>
          </cell>
          <cell r="BM253">
            <v>0</v>
          </cell>
          <cell r="BN253">
            <v>0</v>
          </cell>
          <cell r="BO253">
            <v>0</v>
          </cell>
          <cell r="BQ253">
            <v>0</v>
          </cell>
          <cell r="BR253">
            <v>0</v>
          </cell>
          <cell r="BS253">
            <v>0</v>
          </cell>
          <cell r="BT253">
            <v>0</v>
          </cell>
          <cell r="CB253">
            <v>0</v>
          </cell>
          <cell r="CC253">
            <v>0</v>
          </cell>
          <cell r="CD253">
            <v>0</v>
          </cell>
          <cell r="CE253">
            <v>0</v>
          </cell>
          <cell r="CF253">
            <v>0</v>
          </cell>
          <cell r="CI253">
            <v>0</v>
          </cell>
          <cell r="CJ253">
            <v>0</v>
          </cell>
          <cell r="CK253">
            <v>0</v>
          </cell>
          <cell r="CV253">
            <v>4.4965534032614388E-5</v>
          </cell>
          <cell r="DG253">
            <v>1956154</v>
          </cell>
          <cell r="DR253">
            <v>600184.69000000006</v>
          </cell>
          <cell r="EC253">
            <v>3.2592534141449021</v>
          </cell>
          <cell r="EN253">
            <v>2.4095909012463064E-2</v>
          </cell>
        </row>
        <row r="254">
          <cell r="B254">
            <v>37805</v>
          </cell>
          <cell r="C254" t="str">
            <v>Robeson Community College</v>
          </cell>
          <cell r="D254">
            <v>5.8781813010430888E-4</v>
          </cell>
          <cell r="E254">
            <v>1017062.4260460327</v>
          </cell>
          <cell r="F254">
            <v>793026.8982110112</v>
          </cell>
          <cell r="G254">
            <v>-422245</v>
          </cell>
          <cell r="H254">
            <v>-283796.55644937576</v>
          </cell>
          <cell r="I254">
            <v>-11744.036972649068</v>
          </cell>
          <cell r="J254">
            <v>858258.39920049056</v>
          </cell>
          <cell r="K254">
            <v>0</v>
          </cell>
          <cell r="L254">
            <v>-45094.321077173598</v>
          </cell>
          <cell r="M254">
            <v>8092.4990519871435</v>
          </cell>
          <cell r="N254">
            <v>305.06585316153422</v>
          </cell>
          <cell r="O254">
            <v>-137.67288425173018</v>
          </cell>
          <cell r="P254">
            <v>0</v>
          </cell>
          <cell r="Q254">
            <v>0</v>
          </cell>
          <cell r="R254">
            <v>0</v>
          </cell>
          <cell r="S254">
            <v>1913727.7009792328</v>
          </cell>
          <cell r="T254">
            <v>20089.729999999981</v>
          </cell>
          <cell r="U254">
            <v>4291291.9960024534</v>
          </cell>
          <cell r="V254">
            <v>32369.996207948574</v>
          </cell>
          <cell r="W254">
            <v>0</v>
          </cell>
          <cell r="X254">
            <v>4343751.7222104017</v>
          </cell>
          <cell r="Y254">
            <v>2131317</v>
          </cell>
          <cell r="Z254">
            <v>0</v>
          </cell>
          <cell r="AA254">
            <v>0</v>
          </cell>
          <cell r="AB254">
            <v>58720.18486324534</v>
          </cell>
          <cell r="AC254">
            <v>2190037.1848632451</v>
          </cell>
          <cell r="AD254" t="str">
            <v>N/A</v>
          </cell>
          <cell r="AE254">
            <v>432362</v>
          </cell>
          <cell r="AF254">
            <v>432361</v>
          </cell>
          <cell r="AG254">
            <v>432361</v>
          </cell>
          <cell r="AH254">
            <v>432361</v>
          </cell>
          <cell r="AI254">
            <v>424268</v>
          </cell>
          <cell r="AJ254">
            <v>0</v>
          </cell>
          <cell r="AK254">
            <v>2153713</v>
          </cell>
          <cell r="AL254">
            <v>22046392</v>
          </cell>
          <cell r="AM254">
            <v>1913727.7009792328</v>
          </cell>
          <cell r="AN254">
            <v>-541747.73</v>
          </cell>
          <cell r="AO254">
            <v>4264941.8073471561</v>
          </cell>
          <cell r="AP254">
            <v>0</v>
          </cell>
          <cell r="AQ254">
            <v>-2111227.27</v>
          </cell>
          <cell r="AR254">
            <v>0</v>
          </cell>
          <cell r="AS254">
            <v>0</v>
          </cell>
          <cell r="AT254">
            <v>25572086.508326389</v>
          </cell>
          <cell r="AU254">
            <v>6.6495941749002152E-4</v>
          </cell>
          <cell r="AV254">
            <v>0</v>
          </cell>
          <cell r="AW254">
            <v>0</v>
          </cell>
          <cell r="AY254">
            <v>0</v>
          </cell>
          <cell r="AZ254">
            <v>0</v>
          </cell>
          <cell r="BA254">
            <v>0</v>
          </cell>
          <cell r="BB254">
            <v>0</v>
          </cell>
          <cell r="BC254">
            <v>0</v>
          </cell>
          <cell r="BD254">
            <v>0</v>
          </cell>
          <cell r="BE254">
            <v>0</v>
          </cell>
          <cell r="BF254">
            <v>0</v>
          </cell>
          <cell r="BG254">
            <v>0</v>
          </cell>
          <cell r="BH254">
            <v>0</v>
          </cell>
          <cell r="BJ254">
            <v>0</v>
          </cell>
          <cell r="BL254">
            <v>0</v>
          </cell>
          <cell r="BM254">
            <v>0</v>
          </cell>
          <cell r="BN254">
            <v>0</v>
          </cell>
          <cell r="BO254">
            <v>0</v>
          </cell>
          <cell r="BQ254">
            <v>0</v>
          </cell>
          <cell r="BR254">
            <v>0</v>
          </cell>
          <cell r="BS254">
            <v>0</v>
          </cell>
          <cell r="BT254">
            <v>0</v>
          </cell>
          <cell r="CB254">
            <v>0</v>
          </cell>
          <cell r="CC254">
            <v>0</v>
          </cell>
          <cell r="CD254">
            <v>0</v>
          </cell>
          <cell r="CE254">
            <v>0</v>
          </cell>
          <cell r="CF254">
            <v>0</v>
          </cell>
          <cell r="CI254">
            <v>0</v>
          </cell>
          <cell r="CJ254">
            <v>0</v>
          </cell>
          <cell r="CK254">
            <v>0</v>
          </cell>
          <cell r="CV254">
            <v>5.8781813010430888E-4</v>
          </cell>
          <cell r="DG254">
            <v>25572087</v>
          </cell>
          <cell r="DR254">
            <v>9578945.2599999998</v>
          </cell>
          <cell r="EC254">
            <v>2.6696140656304368</v>
          </cell>
          <cell r="EN254">
            <v>2.4095909012463064E-2</v>
          </cell>
        </row>
        <row r="255">
          <cell r="B255">
            <v>37900</v>
          </cell>
          <cell r="C255" t="str">
            <v>Rockingham County Schools</v>
          </cell>
          <cell r="D255">
            <v>3.9041682104257506E-3</v>
          </cell>
          <cell r="E255">
            <v>6755121.3350340053</v>
          </cell>
          <cell r="F255">
            <v>5267123.0223173955</v>
          </cell>
          <cell r="G255">
            <v>-1316550</v>
          </cell>
          <cell r="H255">
            <v>-1884918.8842156606</v>
          </cell>
          <cell r="I255">
            <v>-78001.499890016858</v>
          </cell>
          <cell r="J255">
            <v>5700377.3563344311</v>
          </cell>
          <cell r="K255">
            <v>0</v>
          </cell>
          <cell r="L255">
            <v>-299507.28942129051</v>
          </cell>
          <cell r="M255">
            <v>53748.729281388885</v>
          </cell>
          <cell r="N255">
            <v>2026.1852178467561</v>
          </cell>
          <cell r="O255">
            <v>-914.39523656381505</v>
          </cell>
          <cell r="P255">
            <v>0</v>
          </cell>
          <cell r="Q255">
            <v>0</v>
          </cell>
          <cell r="R255">
            <v>0</v>
          </cell>
          <cell r="S255">
            <v>14198504.559421536</v>
          </cell>
          <cell r="T255">
            <v>106590.18999999994</v>
          </cell>
          <cell r="U255">
            <v>28501886.781672154</v>
          </cell>
          <cell r="V255">
            <v>214994.91712555554</v>
          </cell>
          <cell r="W255">
            <v>0</v>
          </cell>
          <cell r="X255">
            <v>28823471.888797712</v>
          </cell>
          <cell r="Y255">
            <v>6689339</v>
          </cell>
          <cell r="Z255">
            <v>0</v>
          </cell>
          <cell r="AA255">
            <v>0</v>
          </cell>
          <cell r="AB255">
            <v>390007.49945008429</v>
          </cell>
          <cell r="AC255">
            <v>7079346.4994500838</v>
          </cell>
          <cell r="AD255" t="str">
            <v>N/A</v>
          </cell>
          <cell r="AE255">
            <v>4359575</v>
          </cell>
          <cell r="AF255">
            <v>4359575</v>
          </cell>
          <cell r="AG255">
            <v>4359575</v>
          </cell>
          <cell r="AH255">
            <v>4359575</v>
          </cell>
          <cell r="AI255">
            <v>4305826</v>
          </cell>
          <cell r="AJ255">
            <v>0</v>
          </cell>
          <cell r="AK255">
            <v>21744126</v>
          </cell>
          <cell r="AL255">
            <v>137467925</v>
          </cell>
          <cell r="AM255">
            <v>14198504.559421536</v>
          </cell>
          <cell r="AN255">
            <v>-3565967.19</v>
          </cell>
          <cell r="AO255">
            <v>28326874.199347626</v>
          </cell>
          <cell r="AP255">
            <v>0</v>
          </cell>
          <cell r="AQ255">
            <v>-6582748.8100000005</v>
          </cell>
          <cell r="AR255">
            <v>0</v>
          </cell>
          <cell r="AS255">
            <v>0</v>
          </cell>
          <cell r="AT255">
            <v>169844587.75876915</v>
          </cell>
          <cell r="AU255">
            <v>4.1462834077513203E-3</v>
          </cell>
          <cell r="AV255">
            <v>0</v>
          </cell>
          <cell r="AW255">
            <v>0</v>
          </cell>
          <cell r="AY255">
            <v>0</v>
          </cell>
          <cell r="AZ255">
            <v>0</v>
          </cell>
          <cell r="BA255">
            <v>0</v>
          </cell>
          <cell r="BB255">
            <v>0</v>
          </cell>
          <cell r="BC255">
            <v>0</v>
          </cell>
          <cell r="BD255">
            <v>0</v>
          </cell>
          <cell r="BE255">
            <v>0</v>
          </cell>
          <cell r="BF255">
            <v>0</v>
          </cell>
          <cell r="BG255">
            <v>0</v>
          </cell>
          <cell r="BH255">
            <v>0</v>
          </cell>
          <cell r="BJ255">
            <v>0</v>
          </cell>
          <cell r="BL255">
            <v>0</v>
          </cell>
          <cell r="BM255">
            <v>0</v>
          </cell>
          <cell r="BN255">
            <v>0</v>
          </cell>
          <cell r="BO255">
            <v>0</v>
          </cell>
          <cell r="BQ255">
            <v>0</v>
          </cell>
          <cell r="BR255">
            <v>0</v>
          </cell>
          <cell r="BS255">
            <v>0</v>
          </cell>
          <cell r="BT255">
            <v>0</v>
          </cell>
          <cell r="CB255">
            <v>0</v>
          </cell>
          <cell r="CC255">
            <v>0</v>
          </cell>
          <cell r="CD255">
            <v>0</v>
          </cell>
          <cell r="CE255">
            <v>0</v>
          </cell>
          <cell r="CF255">
            <v>0</v>
          </cell>
          <cell r="CI255">
            <v>0</v>
          </cell>
          <cell r="CJ255">
            <v>0</v>
          </cell>
          <cell r="CK255">
            <v>0</v>
          </cell>
          <cell r="CV255">
            <v>3.9041682104257506E-3</v>
          </cell>
          <cell r="DG255">
            <v>169844587</v>
          </cell>
          <cell r="DR255">
            <v>62086132.349999972</v>
          </cell>
          <cell r="EC255">
            <v>2.7356284015652665</v>
          </cell>
          <cell r="EN255">
            <v>2.4095909012463064E-2</v>
          </cell>
        </row>
        <row r="256">
          <cell r="B256">
            <v>37901</v>
          </cell>
          <cell r="C256" t="str">
            <v>Bethany Community Middle School</v>
          </cell>
          <cell r="D256">
            <v>5.7632588406695614E-5</v>
          </cell>
          <cell r="E256">
            <v>99717.816076589617</v>
          </cell>
          <cell r="F256">
            <v>77752.268055977547</v>
          </cell>
          <cell r="G256">
            <v>10728</v>
          </cell>
          <cell r="H256">
            <v>-27824.813988268881</v>
          </cell>
          <cell r="I256">
            <v>-1151.4433026378306</v>
          </cell>
          <cell r="J256">
            <v>84147.886113914108</v>
          </cell>
          <cell r="K256">
            <v>0</v>
          </cell>
          <cell r="L256">
            <v>-4421.2696291945731</v>
          </cell>
          <cell r="M256">
            <v>793.42851667740808</v>
          </cell>
          <cell r="N256">
            <v>29.910160731306888</v>
          </cell>
          <cell r="O256">
            <v>-13.498128530732179</v>
          </cell>
          <cell r="P256">
            <v>0</v>
          </cell>
          <cell r="Q256">
            <v>0</v>
          </cell>
          <cell r="R256">
            <v>0</v>
          </cell>
          <cell r="S256">
            <v>239758.28387525797</v>
          </cell>
          <cell r="T256">
            <v>60221</v>
          </cell>
          <cell r="U256">
            <v>420739.43056957051</v>
          </cell>
          <cell r="V256">
            <v>3173.7140667096323</v>
          </cell>
          <cell r="W256">
            <v>0</v>
          </cell>
          <cell r="X256">
            <v>484134.14463628014</v>
          </cell>
          <cell r="Y256">
            <v>6581.1100000000006</v>
          </cell>
          <cell r="Z256">
            <v>0</v>
          </cell>
          <cell r="AA256">
            <v>0</v>
          </cell>
          <cell r="AB256">
            <v>5757.2165131891525</v>
          </cell>
          <cell r="AC256">
            <v>12338.326513189153</v>
          </cell>
          <cell r="AD256" t="str">
            <v>N/A</v>
          </cell>
          <cell r="AE256">
            <v>94518</v>
          </cell>
          <cell r="AF256">
            <v>94518</v>
          </cell>
          <cell r="AG256">
            <v>94518</v>
          </cell>
          <cell r="AH256">
            <v>94518</v>
          </cell>
          <cell r="AI256">
            <v>93724</v>
          </cell>
          <cell r="AJ256">
            <v>0</v>
          </cell>
          <cell r="AK256">
            <v>471796</v>
          </cell>
          <cell r="AL256">
            <v>1838514</v>
          </cell>
          <cell r="AM256">
            <v>239758.28387525797</v>
          </cell>
          <cell r="AN256">
            <v>-42854.89</v>
          </cell>
          <cell r="AO256">
            <v>418155.92812309106</v>
          </cell>
          <cell r="AP256">
            <v>0</v>
          </cell>
          <cell r="AQ256">
            <v>53639.89</v>
          </cell>
          <cell r="AR256">
            <v>0</v>
          </cell>
          <cell r="AS256">
            <v>0</v>
          </cell>
          <cell r="AT256">
            <v>2507213.2119983491</v>
          </cell>
          <cell r="AU256">
            <v>5.5452930782065379E-5</v>
          </cell>
          <cell r="AV256">
            <v>0</v>
          </cell>
          <cell r="AW256">
            <v>0</v>
          </cell>
          <cell r="AY256">
            <v>0</v>
          </cell>
          <cell r="AZ256">
            <v>0</v>
          </cell>
          <cell r="BA256">
            <v>0</v>
          </cell>
          <cell r="BB256">
            <v>0</v>
          </cell>
          <cell r="BC256">
            <v>0</v>
          </cell>
          <cell r="BD256">
            <v>0</v>
          </cell>
          <cell r="BE256">
            <v>0</v>
          </cell>
          <cell r="BF256">
            <v>0</v>
          </cell>
          <cell r="BG256">
            <v>0</v>
          </cell>
          <cell r="BH256">
            <v>0</v>
          </cell>
          <cell r="BJ256">
            <v>0</v>
          </cell>
          <cell r="BL256">
            <v>0</v>
          </cell>
          <cell r="BM256">
            <v>0</v>
          </cell>
          <cell r="BN256">
            <v>0</v>
          </cell>
          <cell r="BO256">
            <v>0</v>
          </cell>
          <cell r="BQ256">
            <v>0</v>
          </cell>
          <cell r="BR256">
            <v>0</v>
          </cell>
          <cell r="BS256">
            <v>0</v>
          </cell>
          <cell r="BT256">
            <v>0</v>
          </cell>
          <cell r="CB256">
            <v>0</v>
          </cell>
          <cell r="CC256">
            <v>0</v>
          </cell>
          <cell r="CD256">
            <v>0</v>
          </cell>
          <cell r="CE256">
            <v>0</v>
          </cell>
          <cell r="CF256">
            <v>0</v>
          </cell>
          <cell r="CI256">
            <v>0</v>
          </cell>
          <cell r="CJ256">
            <v>0</v>
          </cell>
          <cell r="CK256">
            <v>0</v>
          </cell>
          <cell r="CV256">
            <v>5.7632588406695614E-5</v>
          </cell>
          <cell r="DG256">
            <v>2507213</v>
          </cell>
          <cell r="DR256">
            <v>832947.65000000026</v>
          </cell>
          <cell r="EC256">
            <v>3.0100487107443059</v>
          </cell>
          <cell r="EN256">
            <v>2.4095909012463064E-2</v>
          </cell>
        </row>
        <row r="257">
          <cell r="B257">
            <v>37905</v>
          </cell>
          <cell r="C257" t="str">
            <v>Rockingham Community College</v>
          </cell>
          <cell r="D257">
            <v>4.4464693495217513E-4</v>
          </cell>
          <cell r="E257">
            <v>769342.87534843886</v>
          </cell>
          <cell r="F257">
            <v>599874.28349919128</v>
          </cell>
          <cell r="G257">
            <v>-39697</v>
          </cell>
          <cell r="H257">
            <v>-214673.99951206759</v>
          </cell>
          <cell r="I257">
            <v>-8883.6151462813687</v>
          </cell>
          <cell r="J257">
            <v>649217.75470542104</v>
          </cell>
          <cell r="K257">
            <v>0</v>
          </cell>
          <cell r="L257">
            <v>-34110.978589851307</v>
          </cell>
          <cell r="M257">
            <v>6121.4595387368263</v>
          </cell>
          <cell r="N257">
            <v>230.76286630147985</v>
          </cell>
          <cell r="O257">
            <v>-104.14075863514894</v>
          </cell>
          <cell r="P257">
            <v>0</v>
          </cell>
          <cell r="Q257">
            <v>0</v>
          </cell>
          <cell r="R257">
            <v>0</v>
          </cell>
          <cell r="S257">
            <v>1727317.4019512536</v>
          </cell>
          <cell r="T257">
            <v>48472.659999999974</v>
          </cell>
          <cell r="U257">
            <v>3246088.7735271053</v>
          </cell>
          <cell r="V257">
            <v>24485.838154947305</v>
          </cell>
          <cell r="W257">
            <v>0</v>
          </cell>
          <cell r="X257">
            <v>3319047.2716820529</v>
          </cell>
          <cell r="Y257">
            <v>246956</v>
          </cell>
          <cell r="Z257">
            <v>0</v>
          </cell>
          <cell r="AA257">
            <v>0</v>
          </cell>
          <cell r="AB257">
            <v>44418.07573140684</v>
          </cell>
          <cell r="AC257">
            <v>291374.07573140686</v>
          </cell>
          <cell r="AD257" t="str">
            <v>N/A</v>
          </cell>
          <cell r="AE257">
            <v>606760</v>
          </cell>
          <cell r="AF257">
            <v>606759</v>
          </cell>
          <cell r="AG257">
            <v>606759</v>
          </cell>
          <cell r="AH257">
            <v>606759</v>
          </cell>
          <cell r="AI257">
            <v>600637</v>
          </cell>
          <cell r="AJ257">
            <v>0</v>
          </cell>
          <cell r="AK257">
            <v>3027674</v>
          </cell>
          <cell r="AL257">
            <v>15038391</v>
          </cell>
          <cell r="AM257">
            <v>1727317.4019512536</v>
          </cell>
          <cell r="AN257">
            <v>-449728.66</v>
          </cell>
          <cell r="AO257">
            <v>3226156.5359506463</v>
          </cell>
          <cell r="AP257">
            <v>0</v>
          </cell>
          <cell r="AQ257">
            <v>-198483.34000000003</v>
          </cell>
          <cell r="AR257">
            <v>0</v>
          </cell>
          <cell r="AS257">
            <v>0</v>
          </cell>
          <cell r="AT257">
            <v>19343652.937901899</v>
          </cell>
          <cell r="AU257">
            <v>4.5358529498222018E-4</v>
          </cell>
          <cell r="AV257">
            <v>0</v>
          </cell>
          <cell r="AW257">
            <v>0</v>
          </cell>
          <cell r="AY257">
            <v>0</v>
          </cell>
          <cell r="AZ257">
            <v>0</v>
          </cell>
          <cell r="BA257">
            <v>0</v>
          </cell>
          <cell r="BB257">
            <v>0</v>
          </cell>
          <cell r="BC257">
            <v>0</v>
          </cell>
          <cell r="BD257">
            <v>0</v>
          </cell>
          <cell r="BE257">
            <v>0</v>
          </cell>
          <cell r="BF257">
            <v>0</v>
          </cell>
          <cell r="BG257">
            <v>0</v>
          </cell>
          <cell r="BH257">
            <v>0</v>
          </cell>
          <cell r="BJ257">
            <v>0</v>
          </cell>
          <cell r="BL257">
            <v>0</v>
          </cell>
          <cell r="BM257">
            <v>0</v>
          </cell>
          <cell r="BN257">
            <v>0</v>
          </cell>
          <cell r="BO257">
            <v>0</v>
          </cell>
          <cell r="BQ257">
            <v>0</v>
          </cell>
          <cell r="BR257">
            <v>0</v>
          </cell>
          <cell r="BS257">
            <v>0</v>
          </cell>
          <cell r="BT257">
            <v>0</v>
          </cell>
          <cell r="CB257">
            <v>0</v>
          </cell>
          <cell r="CC257">
            <v>0</v>
          </cell>
          <cell r="CD257">
            <v>0</v>
          </cell>
          <cell r="CE257">
            <v>0</v>
          </cell>
          <cell r="CF257">
            <v>0</v>
          </cell>
          <cell r="CI257">
            <v>0</v>
          </cell>
          <cell r="CJ257">
            <v>0</v>
          </cell>
          <cell r="CK257">
            <v>0</v>
          </cell>
          <cell r="CV257">
            <v>4.4464693495217513E-4</v>
          </cell>
          <cell r="DG257">
            <v>19343653</v>
          </cell>
          <cell r="DR257">
            <v>7801983.4299999978</v>
          </cell>
          <cell r="EC257">
            <v>2.4793250554237596</v>
          </cell>
          <cell r="EN257">
            <v>2.4095909012463064E-2</v>
          </cell>
        </row>
        <row r="258">
          <cell r="B258">
            <v>38000</v>
          </cell>
          <cell r="C258" t="str">
            <v>Rowan-Salisbury School System</v>
          </cell>
          <cell r="D258">
            <v>6.2471042055790658E-3</v>
          </cell>
          <cell r="E258">
            <v>10808946.906692294</v>
          </cell>
          <cell r="F258">
            <v>8427983.7882377263</v>
          </cell>
          <cell r="G258">
            <v>-148011</v>
          </cell>
          <cell r="H258">
            <v>-3016080.2645014506</v>
          </cell>
          <cell r="I258">
            <v>-124811.09207926801</v>
          </cell>
          <cell r="J258">
            <v>9121239.0032398552</v>
          </cell>
          <cell r="K258">
            <v>0</v>
          </cell>
          <cell r="L258">
            <v>-479245.03927593114</v>
          </cell>
          <cell r="M258">
            <v>86003.956448812678</v>
          </cell>
          <cell r="N258">
            <v>3242.1221406114237</v>
          </cell>
          <cell r="O258">
            <v>-1463.1342759886729</v>
          </cell>
          <cell r="P258">
            <v>0</v>
          </cell>
          <cell r="Q258">
            <v>0</v>
          </cell>
          <cell r="R258">
            <v>0</v>
          </cell>
          <cell r="S258">
            <v>24677805.246626664</v>
          </cell>
          <cell r="T258">
            <v>0</v>
          </cell>
          <cell r="U258">
            <v>45606195.016199276</v>
          </cell>
          <cell r="V258">
            <v>344015.82579525071</v>
          </cell>
          <cell r="W258">
            <v>0</v>
          </cell>
          <cell r="X258">
            <v>45950210.841994524</v>
          </cell>
          <cell r="Y258">
            <v>740054.71</v>
          </cell>
          <cell r="Z258">
            <v>0</v>
          </cell>
          <cell r="AA258">
            <v>0</v>
          </cell>
          <cell r="AB258">
            <v>624055.46039634</v>
          </cell>
          <cell r="AC258">
            <v>1364110.1703963401</v>
          </cell>
          <cell r="AD258" t="str">
            <v>N/A</v>
          </cell>
          <cell r="AE258">
            <v>8934421</v>
          </cell>
          <cell r="AF258">
            <v>8934421</v>
          </cell>
          <cell r="AG258">
            <v>8934421</v>
          </cell>
          <cell r="AH258">
            <v>8934421</v>
          </cell>
          <cell r="AI258">
            <v>8848417</v>
          </cell>
          <cell r="AJ258">
            <v>0</v>
          </cell>
          <cell r="AK258">
            <v>44586101</v>
          </cell>
          <cell r="AL258">
            <v>207920199</v>
          </cell>
          <cell r="AM258">
            <v>24677805.246626664</v>
          </cell>
          <cell r="AN258">
            <v>-5413838.29</v>
          </cell>
          <cell r="AO258">
            <v>45326155.381598189</v>
          </cell>
          <cell r="AP258">
            <v>0</v>
          </cell>
          <cell r="AQ258">
            <v>-740054.71</v>
          </cell>
          <cell r="AR258">
            <v>0</v>
          </cell>
          <cell r="AS258">
            <v>0</v>
          </cell>
          <cell r="AT258">
            <v>271770266.62822491</v>
          </cell>
          <cell r="AU258">
            <v>6.2712525424480437E-3</v>
          </cell>
          <cell r="AV258">
            <v>0</v>
          </cell>
          <cell r="AW258">
            <v>0</v>
          </cell>
          <cell r="AY258">
            <v>0</v>
          </cell>
          <cell r="AZ258">
            <v>0</v>
          </cell>
          <cell r="BA258">
            <v>0</v>
          </cell>
          <cell r="BB258">
            <v>0</v>
          </cell>
          <cell r="BC258">
            <v>0</v>
          </cell>
          <cell r="BD258">
            <v>0</v>
          </cell>
          <cell r="BE258">
            <v>0</v>
          </cell>
          <cell r="BF258">
            <v>0</v>
          </cell>
          <cell r="BG258">
            <v>0</v>
          </cell>
          <cell r="BH258">
            <v>0</v>
          </cell>
          <cell r="BJ258">
            <v>0</v>
          </cell>
          <cell r="BL258">
            <v>0</v>
          </cell>
          <cell r="BM258">
            <v>0</v>
          </cell>
          <cell r="BN258">
            <v>0</v>
          </cell>
          <cell r="BO258">
            <v>0</v>
          </cell>
          <cell r="BQ258">
            <v>0</v>
          </cell>
          <cell r="BR258">
            <v>0</v>
          </cell>
          <cell r="BS258">
            <v>0</v>
          </cell>
          <cell r="BT258">
            <v>0</v>
          </cell>
          <cell r="CB258">
            <v>0</v>
          </cell>
          <cell r="CC258">
            <v>0</v>
          </cell>
          <cell r="CD258">
            <v>0</v>
          </cell>
          <cell r="CE258">
            <v>0</v>
          </cell>
          <cell r="CF258">
            <v>0</v>
          </cell>
          <cell r="CI258">
            <v>0</v>
          </cell>
          <cell r="CJ258">
            <v>0</v>
          </cell>
          <cell r="CK258">
            <v>0</v>
          </cell>
          <cell r="CV258">
            <v>6.2471042055790658E-3</v>
          </cell>
          <cell r="DG258">
            <v>271770267</v>
          </cell>
          <cell r="DR258">
            <v>93746939.509999946</v>
          </cell>
          <cell r="EC258">
            <v>2.8989774857771264</v>
          </cell>
          <cell r="EN258">
            <v>2.4095909012463064E-2</v>
          </cell>
        </row>
        <row r="259">
          <cell r="B259">
            <v>38005</v>
          </cell>
          <cell r="C259" t="str">
            <v>Rowan-Cabarrus Community College</v>
          </cell>
          <cell r="D259">
            <v>1.3299451332424062E-3</v>
          </cell>
          <cell r="E259">
            <v>2301115.1824861355</v>
          </cell>
          <cell r="F259">
            <v>1794232.2800062343</v>
          </cell>
          <cell r="G259">
            <v>292798</v>
          </cell>
          <cell r="H259">
            <v>-642092.90212573926</v>
          </cell>
          <cell r="I259">
            <v>-26571.015789563888</v>
          </cell>
          <cell r="J259">
            <v>1941819.284952238</v>
          </cell>
          <cell r="K259">
            <v>0</v>
          </cell>
          <cell r="L259">
            <v>-102026.408819366</v>
          </cell>
          <cell r="M259">
            <v>18309.370158503374</v>
          </cell>
          <cell r="N259">
            <v>690.21492525014401</v>
          </cell>
          <cell r="O259">
            <v>-311.48644965670394</v>
          </cell>
          <cell r="P259">
            <v>0</v>
          </cell>
          <cell r="Q259">
            <v>0</v>
          </cell>
          <cell r="R259">
            <v>0</v>
          </cell>
          <cell r="S259">
            <v>5577962.5193440355</v>
          </cell>
          <cell r="T259">
            <v>1467223</v>
          </cell>
          <cell r="U259">
            <v>9709096.4247611891</v>
          </cell>
          <cell r="V259">
            <v>73237.480634013496</v>
          </cell>
          <cell r="W259">
            <v>0</v>
          </cell>
          <cell r="X259">
            <v>11249556.905395202</v>
          </cell>
          <cell r="Y259">
            <v>3233.3300000000745</v>
          </cell>
          <cell r="Z259">
            <v>0</v>
          </cell>
          <cell r="AA259">
            <v>0</v>
          </cell>
          <cell r="AB259">
            <v>132855.07894781942</v>
          </cell>
          <cell r="AC259">
            <v>136088.40894781949</v>
          </cell>
          <cell r="AD259" t="str">
            <v>N/A</v>
          </cell>
          <cell r="AE259">
            <v>2226356</v>
          </cell>
          <cell r="AF259">
            <v>2226356</v>
          </cell>
          <cell r="AG259">
            <v>2226356</v>
          </cell>
          <cell r="AH259">
            <v>2226356</v>
          </cell>
          <cell r="AI259">
            <v>2208046</v>
          </cell>
          <cell r="AJ259">
            <v>0</v>
          </cell>
          <cell r="AK259">
            <v>11113470</v>
          </cell>
          <cell r="AL259">
            <v>42332989</v>
          </cell>
          <cell r="AM259">
            <v>5577962.5193440355</v>
          </cell>
          <cell r="AN259">
            <v>-1167285.67</v>
          </cell>
          <cell r="AO259">
            <v>9649478.8264473844</v>
          </cell>
          <cell r="AP259">
            <v>0</v>
          </cell>
          <cell r="AQ259">
            <v>1463989.67</v>
          </cell>
          <cell r="AR259">
            <v>0</v>
          </cell>
          <cell r="AS259">
            <v>0</v>
          </cell>
          <cell r="AT259">
            <v>57857134.345791414</v>
          </cell>
          <cell r="AU259">
            <v>1.2768401914825278E-3</v>
          </cell>
          <cell r="AV259">
            <v>0</v>
          </cell>
          <cell r="AW259">
            <v>0</v>
          </cell>
          <cell r="AY259">
            <v>0</v>
          </cell>
          <cell r="AZ259">
            <v>0</v>
          </cell>
          <cell r="BA259">
            <v>0</v>
          </cell>
          <cell r="BB259">
            <v>0</v>
          </cell>
          <cell r="BC259">
            <v>0</v>
          </cell>
          <cell r="BD259">
            <v>0</v>
          </cell>
          <cell r="BE259">
            <v>0</v>
          </cell>
          <cell r="BF259">
            <v>0</v>
          </cell>
          <cell r="BG259">
            <v>0</v>
          </cell>
          <cell r="BH259">
            <v>0</v>
          </cell>
          <cell r="BJ259">
            <v>0</v>
          </cell>
          <cell r="BL259">
            <v>0</v>
          </cell>
          <cell r="BM259">
            <v>0</v>
          </cell>
          <cell r="BN259">
            <v>0</v>
          </cell>
          <cell r="BO259">
            <v>0</v>
          </cell>
          <cell r="BQ259">
            <v>0</v>
          </cell>
          <cell r="BR259">
            <v>0</v>
          </cell>
          <cell r="BS259">
            <v>0</v>
          </cell>
          <cell r="BT259">
            <v>0</v>
          </cell>
          <cell r="CB259">
            <v>0</v>
          </cell>
          <cell r="CC259">
            <v>0</v>
          </cell>
          <cell r="CD259">
            <v>0</v>
          </cell>
          <cell r="CE259">
            <v>0</v>
          </cell>
          <cell r="CF259">
            <v>0</v>
          </cell>
          <cell r="CI259">
            <v>0</v>
          </cell>
          <cell r="CJ259">
            <v>0</v>
          </cell>
          <cell r="CK259">
            <v>0</v>
          </cell>
          <cell r="CV259">
            <v>1.3299451332424062E-3</v>
          </cell>
          <cell r="DG259">
            <v>57857134</v>
          </cell>
          <cell r="DR259">
            <v>20810332.490000002</v>
          </cell>
          <cell r="EC259">
            <v>2.7802118984788979</v>
          </cell>
          <cell r="EN259">
            <v>2.4095909012463064E-2</v>
          </cell>
        </row>
        <row r="260">
          <cell r="B260">
            <v>38100</v>
          </cell>
          <cell r="C260" t="str">
            <v>Rutherford County Schools</v>
          </cell>
          <cell r="D260">
            <v>2.8409398017833084E-3</v>
          </cell>
          <cell r="E260">
            <v>4915488.2761777658</v>
          </cell>
          <cell r="F260">
            <v>3832718.9374248041</v>
          </cell>
          <cell r="G260">
            <v>-40278</v>
          </cell>
          <cell r="H260">
            <v>-1371595.8925646024</v>
          </cell>
          <cell r="I260">
            <v>-56759.225958704264</v>
          </cell>
          <cell r="J260">
            <v>4147984.4217646532</v>
          </cell>
          <cell r="K260">
            <v>0</v>
          </cell>
          <cell r="L260">
            <v>-217941.98753244503</v>
          </cell>
          <cell r="M260">
            <v>39111.2513807703</v>
          </cell>
          <cell r="N260">
            <v>1474.3909383295013</v>
          </cell>
          <cell r="O260">
            <v>-665.37651097566868</v>
          </cell>
          <cell r="P260">
            <v>0</v>
          </cell>
          <cell r="Q260">
            <v>0</v>
          </cell>
          <cell r="R260">
            <v>0</v>
          </cell>
          <cell r="S260">
            <v>11249536.795119593</v>
          </cell>
          <cell r="T260">
            <v>48557.000000000466</v>
          </cell>
          <cell r="U260">
            <v>20739922.108823266</v>
          </cell>
          <cell r="V260">
            <v>156445.0055230812</v>
          </cell>
          <cell r="W260">
            <v>0</v>
          </cell>
          <cell r="X260">
            <v>20944924.114346348</v>
          </cell>
          <cell r="Y260">
            <v>249946</v>
          </cell>
          <cell r="Z260">
            <v>0</v>
          </cell>
          <cell r="AA260">
            <v>0</v>
          </cell>
          <cell r="AB260">
            <v>283796.12979352131</v>
          </cell>
          <cell r="AC260">
            <v>533742.12979352125</v>
          </cell>
          <cell r="AD260" t="str">
            <v>N/A</v>
          </cell>
          <cell r="AE260">
            <v>4090058</v>
          </cell>
          <cell r="AF260">
            <v>4090059</v>
          </cell>
          <cell r="AG260">
            <v>4090059</v>
          </cell>
          <cell r="AH260">
            <v>4090059</v>
          </cell>
          <cell r="AI260">
            <v>4050948</v>
          </cell>
          <cell r="AJ260">
            <v>0</v>
          </cell>
          <cell r="AK260">
            <v>20411183</v>
          </cell>
          <cell r="AL260">
            <v>94489854</v>
          </cell>
          <cell r="AM260">
            <v>11249536.795119593</v>
          </cell>
          <cell r="AN260">
            <v>-2560035.0000000005</v>
          </cell>
          <cell r="AO260">
            <v>20612570.984552827</v>
          </cell>
          <cell r="AP260">
            <v>0</v>
          </cell>
          <cell r="AQ260">
            <v>-201388.99999999953</v>
          </cell>
          <cell r="AR260">
            <v>0</v>
          </cell>
          <cell r="AS260">
            <v>0</v>
          </cell>
          <cell r="AT260">
            <v>123590537.77967243</v>
          </cell>
          <cell r="AU260">
            <v>2.8499863722386384E-3</v>
          </cell>
          <cell r="AV260">
            <v>0</v>
          </cell>
          <cell r="AW260">
            <v>0</v>
          </cell>
          <cell r="AY260">
            <v>0</v>
          </cell>
          <cell r="AZ260">
            <v>0</v>
          </cell>
          <cell r="BA260">
            <v>0</v>
          </cell>
          <cell r="BB260">
            <v>0</v>
          </cell>
          <cell r="BC260">
            <v>0</v>
          </cell>
          <cell r="BD260">
            <v>0</v>
          </cell>
          <cell r="BE260">
            <v>0</v>
          </cell>
          <cell r="BF260">
            <v>0</v>
          </cell>
          <cell r="BG260">
            <v>0</v>
          </cell>
          <cell r="BH260">
            <v>0</v>
          </cell>
          <cell r="BJ260">
            <v>0</v>
          </cell>
          <cell r="BL260">
            <v>0</v>
          </cell>
          <cell r="BM260">
            <v>0</v>
          </cell>
          <cell r="BN260">
            <v>0</v>
          </cell>
          <cell r="BO260">
            <v>0</v>
          </cell>
          <cell r="BQ260">
            <v>0</v>
          </cell>
          <cell r="BR260">
            <v>0</v>
          </cell>
          <cell r="BS260">
            <v>0</v>
          </cell>
          <cell r="BT260">
            <v>0</v>
          </cell>
          <cell r="CB260">
            <v>0</v>
          </cell>
          <cell r="CC260">
            <v>0</v>
          </cell>
          <cell r="CD260">
            <v>0</v>
          </cell>
          <cell r="CE260">
            <v>0</v>
          </cell>
          <cell r="CF260">
            <v>0</v>
          </cell>
          <cell r="CI260">
            <v>0</v>
          </cell>
          <cell r="CJ260">
            <v>0</v>
          </cell>
          <cell r="CK260">
            <v>0</v>
          </cell>
          <cell r="CV260">
            <v>2.8409398017833084E-3</v>
          </cell>
          <cell r="DG260">
            <v>123590538</v>
          </cell>
          <cell r="DR260">
            <v>44237044.530000061</v>
          </cell>
          <cell r="EC260">
            <v>2.7938244815651077</v>
          </cell>
          <cell r="EN260">
            <v>2.4095909012463064E-2</v>
          </cell>
        </row>
        <row r="261">
          <cell r="B261">
            <v>38105</v>
          </cell>
          <cell r="C261" t="str">
            <v>Isothermal Community College</v>
          </cell>
          <cell r="D261">
            <v>5.9904529846460555E-4</v>
          </cell>
          <cell r="E261">
            <v>1036488.0451369653</v>
          </cell>
          <cell r="F261">
            <v>808173.49891024269</v>
          </cell>
          <cell r="G261">
            <v>17810</v>
          </cell>
          <cell r="H261">
            <v>-289216.99443206302</v>
          </cell>
          <cell r="I261">
            <v>-11968.344923644188</v>
          </cell>
          <cell r="J261">
            <v>874650.90404336224</v>
          </cell>
          <cell r="K261">
            <v>0</v>
          </cell>
          <cell r="L261">
            <v>-45955.610494594024</v>
          </cell>
          <cell r="M261">
            <v>8247.0636097289716</v>
          </cell>
          <cell r="N261">
            <v>310.89252899716098</v>
          </cell>
          <cell r="O261">
            <v>-140.30239935339526</v>
          </cell>
          <cell r="P261">
            <v>0</v>
          </cell>
          <cell r="Q261">
            <v>0</v>
          </cell>
          <cell r="R261">
            <v>0</v>
          </cell>
          <cell r="S261">
            <v>2398399.1519796415</v>
          </cell>
          <cell r="T261">
            <v>90615</v>
          </cell>
          <cell r="U261">
            <v>4373254.5202168105</v>
          </cell>
          <cell r="V261">
            <v>32988.254438915887</v>
          </cell>
          <cell r="W261">
            <v>0</v>
          </cell>
          <cell r="X261">
            <v>4496857.7746557267</v>
          </cell>
          <cell r="Y261">
            <v>1565.1199999998789</v>
          </cell>
          <cell r="Z261">
            <v>0</v>
          </cell>
          <cell r="AA261">
            <v>0</v>
          </cell>
          <cell r="AB261">
            <v>59841.724618220935</v>
          </cell>
          <cell r="AC261">
            <v>61406.844618220814</v>
          </cell>
          <cell r="AD261" t="str">
            <v>N/A</v>
          </cell>
          <cell r="AE261">
            <v>888740</v>
          </cell>
          <cell r="AF261">
            <v>888740</v>
          </cell>
          <cell r="AG261">
            <v>888740</v>
          </cell>
          <cell r="AH261">
            <v>888740</v>
          </cell>
          <cell r="AI261">
            <v>880493</v>
          </cell>
          <cell r="AJ261">
            <v>0</v>
          </cell>
          <cell r="AK261">
            <v>4435453</v>
          </cell>
          <cell r="AL261">
            <v>19752305</v>
          </cell>
          <cell r="AM261">
            <v>2398399.1519796415</v>
          </cell>
          <cell r="AN261">
            <v>-525648.88000000012</v>
          </cell>
          <cell r="AO261">
            <v>4346401.050037506</v>
          </cell>
          <cell r="AP261">
            <v>0</v>
          </cell>
          <cell r="AQ261">
            <v>89049.880000000121</v>
          </cell>
          <cell r="AR261">
            <v>0</v>
          </cell>
          <cell r="AS261">
            <v>0</v>
          </cell>
          <cell r="AT261">
            <v>26060506.202017147</v>
          </cell>
          <cell r="AU261">
            <v>5.9576555276577038E-4</v>
          </cell>
          <cell r="AV261">
            <v>0</v>
          </cell>
          <cell r="AW261">
            <v>0</v>
          </cell>
          <cell r="AY261">
            <v>0</v>
          </cell>
          <cell r="AZ261">
            <v>0</v>
          </cell>
          <cell r="BA261">
            <v>0</v>
          </cell>
          <cell r="BB261">
            <v>0</v>
          </cell>
          <cell r="BC261">
            <v>0</v>
          </cell>
          <cell r="BD261">
            <v>0</v>
          </cell>
          <cell r="BE261">
            <v>0</v>
          </cell>
          <cell r="BF261">
            <v>0</v>
          </cell>
          <cell r="BG261">
            <v>0</v>
          </cell>
          <cell r="BH261">
            <v>0</v>
          </cell>
          <cell r="BJ261">
            <v>0</v>
          </cell>
          <cell r="BL261">
            <v>0</v>
          </cell>
          <cell r="BM261">
            <v>0</v>
          </cell>
          <cell r="BN261">
            <v>0</v>
          </cell>
          <cell r="BO261">
            <v>0</v>
          </cell>
          <cell r="BQ261">
            <v>0</v>
          </cell>
          <cell r="BR261">
            <v>0</v>
          </cell>
          <cell r="BS261">
            <v>0</v>
          </cell>
          <cell r="BT261">
            <v>0</v>
          </cell>
          <cell r="CB261">
            <v>0</v>
          </cell>
          <cell r="CC261">
            <v>0</v>
          </cell>
          <cell r="CD261">
            <v>0</v>
          </cell>
          <cell r="CE261">
            <v>0</v>
          </cell>
          <cell r="CF261">
            <v>0</v>
          </cell>
          <cell r="CI261">
            <v>0</v>
          </cell>
          <cell r="CJ261">
            <v>0</v>
          </cell>
          <cell r="CK261">
            <v>0</v>
          </cell>
          <cell r="CV261">
            <v>5.9904529846460555E-4</v>
          </cell>
          <cell r="DG261">
            <v>26060507</v>
          </cell>
          <cell r="DR261">
            <v>9339358.4699999988</v>
          </cell>
          <cell r="EC261">
            <v>2.7903958375419338</v>
          </cell>
          <cell r="EN261">
            <v>2.4095909012463064E-2</v>
          </cell>
        </row>
        <row r="262">
          <cell r="B262">
            <v>38200</v>
          </cell>
          <cell r="C262" t="str">
            <v>Sampson County Schools</v>
          </cell>
          <cell r="D262">
            <v>2.7972368238497903E-3</v>
          </cell>
          <cell r="E262">
            <v>4839871.9341731174</v>
          </cell>
          <cell r="F262">
            <v>3773759.1414296515</v>
          </cell>
          <cell r="G262">
            <v>-174241</v>
          </cell>
          <cell r="H262">
            <v>-1350496.2462472718</v>
          </cell>
          <cell r="I262">
            <v>-55886.082783322745</v>
          </cell>
          <cell r="J262">
            <v>4084174.8079392686</v>
          </cell>
          <cell r="K262">
            <v>0</v>
          </cell>
          <cell r="L262">
            <v>-214589.32449258098</v>
          </cell>
          <cell r="M262">
            <v>38509.591973917275</v>
          </cell>
          <cell r="N262">
            <v>1451.7099668415642</v>
          </cell>
          <cell r="O262">
            <v>-655.14083651385943</v>
          </cell>
          <cell r="P262">
            <v>0</v>
          </cell>
          <cell r="Q262">
            <v>0</v>
          </cell>
          <cell r="R262">
            <v>0</v>
          </cell>
          <cell r="S262">
            <v>10941899.391123107</v>
          </cell>
          <cell r="T262">
            <v>0</v>
          </cell>
          <cell r="U262">
            <v>20420874.039696343</v>
          </cell>
          <cell r="V262">
            <v>154038.3678956691</v>
          </cell>
          <cell r="W262">
            <v>0</v>
          </cell>
          <cell r="X262">
            <v>20574912.407592013</v>
          </cell>
          <cell r="Y262">
            <v>871208.10000000009</v>
          </cell>
          <cell r="Z262">
            <v>0</v>
          </cell>
          <cell r="AA262">
            <v>0</v>
          </cell>
          <cell r="AB262">
            <v>279430.41391661373</v>
          </cell>
          <cell r="AC262">
            <v>1150638.5139166138</v>
          </cell>
          <cell r="AD262" t="str">
            <v>N/A</v>
          </cell>
          <cell r="AE262">
            <v>3892557</v>
          </cell>
          <cell r="AF262">
            <v>3892556</v>
          </cell>
          <cell r="AG262">
            <v>3892556</v>
          </cell>
          <cell r="AH262">
            <v>3892556</v>
          </cell>
          <cell r="AI262">
            <v>3854047</v>
          </cell>
          <cell r="AJ262">
            <v>0</v>
          </cell>
          <cell r="AK262">
            <v>19424272</v>
          </cell>
          <cell r="AL262">
            <v>93717867</v>
          </cell>
          <cell r="AM262">
            <v>10941899.391123107</v>
          </cell>
          <cell r="AN262">
            <v>-2394730.9</v>
          </cell>
          <cell r="AO262">
            <v>20295481.9936754</v>
          </cell>
          <cell r="AP262">
            <v>0</v>
          </cell>
          <cell r="AQ262">
            <v>-871208.10000000009</v>
          </cell>
          <cell r="AR262">
            <v>0</v>
          </cell>
          <cell r="AS262">
            <v>0</v>
          </cell>
          <cell r="AT262">
            <v>121689309.3847985</v>
          </cell>
          <cell r="AU262">
            <v>2.8267018549442331E-3</v>
          </cell>
          <cell r="AV262">
            <v>0</v>
          </cell>
          <cell r="AW262">
            <v>0</v>
          </cell>
          <cell r="AY262">
            <v>0</v>
          </cell>
          <cell r="AZ262">
            <v>0</v>
          </cell>
          <cell r="BA262">
            <v>0</v>
          </cell>
          <cell r="BB262">
            <v>0</v>
          </cell>
          <cell r="BC262">
            <v>0</v>
          </cell>
          <cell r="BD262">
            <v>0</v>
          </cell>
          <cell r="BE262">
            <v>0</v>
          </cell>
          <cell r="BF262">
            <v>0</v>
          </cell>
          <cell r="BG262">
            <v>0</v>
          </cell>
          <cell r="BH262">
            <v>0</v>
          </cell>
          <cell r="BJ262">
            <v>0</v>
          </cell>
          <cell r="BL262">
            <v>0</v>
          </cell>
          <cell r="BM262">
            <v>0</v>
          </cell>
          <cell r="BN262">
            <v>0</v>
          </cell>
          <cell r="BO262">
            <v>0</v>
          </cell>
          <cell r="BQ262">
            <v>0</v>
          </cell>
          <cell r="BR262">
            <v>0</v>
          </cell>
          <cell r="BS262">
            <v>0</v>
          </cell>
          <cell r="BT262">
            <v>0</v>
          </cell>
          <cell r="CB262">
            <v>0</v>
          </cell>
          <cell r="CC262">
            <v>0</v>
          </cell>
          <cell r="CD262">
            <v>0</v>
          </cell>
          <cell r="CE262">
            <v>0</v>
          </cell>
          <cell r="CF262">
            <v>0</v>
          </cell>
          <cell r="CI262">
            <v>0</v>
          </cell>
          <cell r="CJ262">
            <v>0</v>
          </cell>
          <cell r="CK262">
            <v>0</v>
          </cell>
          <cell r="CV262">
            <v>2.7972368238497903E-3</v>
          </cell>
          <cell r="DG262">
            <v>121689310</v>
          </cell>
          <cell r="DR262">
            <v>41825389.139999889</v>
          </cell>
          <cell r="EC262">
            <v>2.9094603182931755</v>
          </cell>
          <cell r="EN262">
            <v>2.4095909012463064E-2</v>
          </cell>
        </row>
        <row r="263">
          <cell r="B263">
            <v>38205</v>
          </cell>
          <cell r="C263" t="str">
            <v>Sampson Community College</v>
          </cell>
          <cell r="D263">
            <v>3.8287703535390649E-4</v>
          </cell>
          <cell r="E263">
            <v>662466.54621771467</v>
          </cell>
          <cell r="F263">
            <v>516540.35864640033</v>
          </cell>
          <cell r="G263">
            <v>-92956</v>
          </cell>
          <cell r="H263">
            <v>-184851.70601611573</v>
          </cell>
          <cell r="I263">
            <v>-7649.5123727752843</v>
          </cell>
          <cell r="J263">
            <v>559029.08505928819</v>
          </cell>
          <cell r="K263">
            <v>0</v>
          </cell>
          <cell r="L263">
            <v>-29372.316165650784</v>
          </cell>
          <cell r="M263">
            <v>5271.0726106377779</v>
          </cell>
          <cell r="N263">
            <v>198.70552380797039</v>
          </cell>
          <cell r="O263">
            <v>-89.673630450238434</v>
          </cell>
          <cell r="P263">
            <v>0</v>
          </cell>
          <cell r="Q263">
            <v>0</v>
          </cell>
          <cell r="R263">
            <v>0</v>
          </cell>
          <cell r="S263">
            <v>1428586.5598728573</v>
          </cell>
          <cell r="T263">
            <v>38065.229999999981</v>
          </cell>
          <cell r="U263">
            <v>2795145.4252964412</v>
          </cell>
          <cell r="V263">
            <v>21084.290442551111</v>
          </cell>
          <cell r="W263">
            <v>0</v>
          </cell>
          <cell r="X263">
            <v>2854294.9457389922</v>
          </cell>
          <cell r="Y263">
            <v>502844</v>
          </cell>
          <cell r="Z263">
            <v>0</v>
          </cell>
          <cell r="AA263">
            <v>0</v>
          </cell>
          <cell r="AB263">
            <v>38247.561863876421</v>
          </cell>
          <cell r="AC263">
            <v>541091.56186387641</v>
          </cell>
          <cell r="AD263" t="str">
            <v>N/A</v>
          </cell>
          <cell r="AE263">
            <v>463695</v>
          </cell>
          <cell r="AF263">
            <v>463695</v>
          </cell>
          <cell r="AG263">
            <v>463695</v>
          </cell>
          <cell r="AH263">
            <v>463695</v>
          </cell>
          <cell r="AI263">
            <v>458424</v>
          </cell>
          <cell r="AJ263">
            <v>0</v>
          </cell>
          <cell r="AK263">
            <v>2313204</v>
          </cell>
          <cell r="AL263">
            <v>13297507</v>
          </cell>
          <cell r="AM263">
            <v>1428586.5598728573</v>
          </cell>
          <cell r="AN263">
            <v>-382844.23</v>
          </cell>
          <cell r="AO263">
            <v>2777982.1538751158</v>
          </cell>
          <cell r="AP263">
            <v>0</v>
          </cell>
          <cell r="AQ263">
            <v>-464778.77</v>
          </cell>
          <cell r="AR263">
            <v>0</v>
          </cell>
          <cell r="AS263">
            <v>0</v>
          </cell>
          <cell r="AT263">
            <v>16656452.713747974</v>
          </cell>
          <cell r="AU263">
            <v>4.0107707127556559E-4</v>
          </cell>
          <cell r="AV263">
            <v>0</v>
          </cell>
          <cell r="AW263">
            <v>0</v>
          </cell>
          <cell r="AY263">
            <v>0</v>
          </cell>
          <cell r="AZ263">
            <v>0</v>
          </cell>
          <cell r="BA263">
            <v>0</v>
          </cell>
          <cell r="BB263">
            <v>0</v>
          </cell>
          <cell r="BC263">
            <v>0</v>
          </cell>
          <cell r="BD263">
            <v>0</v>
          </cell>
          <cell r="BE263">
            <v>0</v>
          </cell>
          <cell r="BF263">
            <v>0</v>
          </cell>
          <cell r="BG263">
            <v>0</v>
          </cell>
          <cell r="BH263">
            <v>0</v>
          </cell>
          <cell r="BJ263">
            <v>0</v>
          </cell>
          <cell r="BL263">
            <v>0</v>
          </cell>
          <cell r="BM263">
            <v>0</v>
          </cell>
          <cell r="BN263">
            <v>0</v>
          </cell>
          <cell r="BO263">
            <v>0</v>
          </cell>
          <cell r="BQ263">
            <v>0</v>
          </cell>
          <cell r="BR263">
            <v>0</v>
          </cell>
          <cell r="BS263">
            <v>0</v>
          </cell>
          <cell r="BT263">
            <v>0</v>
          </cell>
          <cell r="CB263">
            <v>0</v>
          </cell>
          <cell r="CC263">
            <v>0</v>
          </cell>
          <cell r="CD263">
            <v>0</v>
          </cell>
          <cell r="CE263">
            <v>0</v>
          </cell>
          <cell r="CF263">
            <v>0</v>
          </cell>
          <cell r="CI263">
            <v>0</v>
          </cell>
          <cell r="CJ263">
            <v>0</v>
          </cell>
          <cell r="CK263">
            <v>0</v>
          </cell>
          <cell r="CV263">
            <v>3.8287703535390649E-4</v>
          </cell>
          <cell r="DG263">
            <v>16656452</v>
          </cell>
          <cell r="DR263">
            <v>6738604.7900000019</v>
          </cell>
          <cell r="EC263">
            <v>2.4717953521651763</v>
          </cell>
          <cell r="EN263">
            <v>2.4095909012463064E-2</v>
          </cell>
        </row>
        <row r="264">
          <cell r="B264">
            <v>38210</v>
          </cell>
          <cell r="C264" t="str">
            <v>Clinton City Schools</v>
          </cell>
          <cell r="D264">
            <v>1.0224584275585027E-3</v>
          </cell>
          <cell r="E264">
            <v>1769091.485285305</v>
          </cell>
          <cell r="F264">
            <v>1379401.2022265177</v>
          </cell>
          <cell r="G264">
            <v>187969</v>
          </cell>
          <cell r="H264">
            <v>-493639.38604999409</v>
          </cell>
          <cell r="I264">
            <v>-20427.729192552961</v>
          </cell>
          <cell r="J264">
            <v>1492865.7153356127</v>
          </cell>
          <cell r="K264">
            <v>0</v>
          </cell>
          <cell r="L264">
            <v>-78437.642969949593</v>
          </cell>
          <cell r="M264">
            <v>14076.197095596857</v>
          </cell>
          <cell r="N264">
            <v>530.63547473431174</v>
          </cell>
          <cell r="O264">
            <v>-239.46998831847691</v>
          </cell>
          <cell r="P264">
            <v>0</v>
          </cell>
          <cell r="Q264">
            <v>0</v>
          </cell>
          <cell r="R264">
            <v>0</v>
          </cell>
          <cell r="S264">
            <v>4251190.0072169518</v>
          </cell>
          <cell r="T264">
            <v>968497</v>
          </cell>
          <cell r="U264">
            <v>7464328.5766780628</v>
          </cell>
          <cell r="V264">
            <v>56304.788382387429</v>
          </cell>
          <cell r="W264">
            <v>0</v>
          </cell>
          <cell r="X264">
            <v>8489130.3650604505</v>
          </cell>
          <cell r="Y264">
            <v>28657.920000000275</v>
          </cell>
          <cell r="Z264">
            <v>0</v>
          </cell>
          <cell r="AA264">
            <v>0</v>
          </cell>
          <cell r="AB264">
            <v>102138.6459627648</v>
          </cell>
          <cell r="AC264">
            <v>130796.56596276507</v>
          </cell>
          <cell r="AD264" t="str">
            <v>N/A</v>
          </cell>
          <cell r="AE264">
            <v>1674481</v>
          </cell>
          <cell r="AF264">
            <v>1674483</v>
          </cell>
          <cell r="AG264">
            <v>1674483</v>
          </cell>
          <cell r="AH264">
            <v>1674483</v>
          </cell>
          <cell r="AI264">
            <v>1660407</v>
          </cell>
          <cell r="AJ264">
            <v>0</v>
          </cell>
          <cell r="AK264">
            <v>8358337</v>
          </cell>
          <cell r="AL264">
            <v>32736894</v>
          </cell>
          <cell r="AM264">
            <v>4251190.0072169518</v>
          </cell>
          <cell r="AN264">
            <v>-866001.07999999973</v>
          </cell>
          <cell r="AO264">
            <v>7418494.719097686</v>
          </cell>
          <cell r="AP264">
            <v>0</v>
          </cell>
          <cell r="AQ264">
            <v>939839.07999999973</v>
          </cell>
          <cell r="AR264">
            <v>0</v>
          </cell>
          <cell r="AS264">
            <v>0</v>
          </cell>
          <cell r="AT264">
            <v>44480416.726314642</v>
          </cell>
          <cell r="AU264">
            <v>9.8740444543833931E-4</v>
          </cell>
          <cell r="AV264">
            <v>0</v>
          </cell>
          <cell r="AW264">
            <v>0</v>
          </cell>
          <cell r="AY264">
            <v>0</v>
          </cell>
          <cell r="AZ264">
            <v>0</v>
          </cell>
          <cell r="BA264">
            <v>0</v>
          </cell>
          <cell r="BB264">
            <v>0</v>
          </cell>
          <cell r="BC264">
            <v>0</v>
          </cell>
          <cell r="BD264">
            <v>0</v>
          </cell>
          <cell r="BE264">
            <v>0</v>
          </cell>
          <cell r="BF264">
            <v>0</v>
          </cell>
          <cell r="BG264">
            <v>0</v>
          </cell>
          <cell r="BH264">
            <v>0</v>
          </cell>
          <cell r="BJ264">
            <v>0</v>
          </cell>
          <cell r="BL264">
            <v>0</v>
          </cell>
          <cell r="BM264">
            <v>0</v>
          </cell>
          <cell r="BN264">
            <v>0</v>
          </cell>
          <cell r="BO264">
            <v>0</v>
          </cell>
          <cell r="BQ264">
            <v>0</v>
          </cell>
          <cell r="BR264">
            <v>0</v>
          </cell>
          <cell r="BS264">
            <v>0</v>
          </cell>
          <cell r="BT264">
            <v>0</v>
          </cell>
          <cell r="CB264">
            <v>0</v>
          </cell>
          <cell r="CC264">
            <v>0</v>
          </cell>
          <cell r="CD264">
            <v>0</v>
          </cell>
          <cell r="CE264">
            <v>0</v>
          </cell>
          <cell r="CF264">
            <v>0</v>
          </cell>
          <cell r="CI264">
            <v>0</v>
          </cell>
          <cell r="CJ264">
            <v>0</v>
          </cell>
          <cell r="CK264">
            <v>0</v>
          </cell>
          <cell r="CV264">
            <v>1.0224584275585027E-3</v>
          </cell>
          <cell r="DG264">
            <v>44480417</v>
          </cell>
          <cell r="DR264">
            <v>15077834.040000003</v>
          </cell>
          <cell r="EC264">
            <v>2.9500534945535182</v>
          </cell>
          <cell r="EN264">
            <v>2.4095909012463064E-2</v>
          </cell>
        </row>
        <row r="265">
          <cell r="B265">
            <v>38300</v>
          </cell>
          <cell r="C265" t="str">
            <v>Scotland County Schools</v>
          </cell>
          <cell r="D265">
            <v>2.1694012522345762E-3</v>
          </cell>
          <cell r="E265">
            <v>3753570.0034863991</v>
          </cell>
          <cell r="F265">
            <v>2926744.6135582514</v>
          </cell>
          <cell r="G265">
            <v>-143954</v>
          </cell>
          <cell r="H265">
            <v>-1047379.407695175</v>
          </cell>
          <cell r="I265">
            <v>-43342.536083793537</v>
          </cell>
          <cell r="J265">
            <v>3167487.9535205727</v>
          </cell>
          <cell r="K265">
            <v>0</v>
          </cell>
          <cell r="L265">
            <v>-166425.07538195333</v>
          </cell>
          <cell r="M265">
            <v>29866.172337986107</v>
          </cell>
          <cell r="N265">
            <v>1125.8758618847003</v>
          </cell>
          <cell r="O265">
            <v>-508.09546728586008</v>
          </cell>
          <cell r="P265">
            <v>0</v>
          </cell>
          <cell r="Q265">
            <v>0</v>
          </cell>
          <cell r="R265">
            <v>0</v>
          </cell>
          <cell r="S265">
            <v>8477185.5041368864</v>
          </cell>
          <cell r="T265">
            <v>0</v>
          </cell>
          <cell r="U265">
            <v>15837439.767602863</v>
          </cell>
          <cell r="V265">
            <v>119464.68935194443</v>
          </cell>
          <cell r="W265">
            <v>0</v>
          </cell>
          <cell r="X265">
            <v>15956904.456954807</v>
          </cell>
          <cell r="Y265">
            <v>719770.33000000007</v>
          </cell>
          <cell r="Z265">
            <v>0</v>
          </cell>
          <cell r="AA265">
            <v>0</v>
          </cell>
          <cell r="AB265">
            <v>216712.68041896768</v>
          </cell>
          <cell r="AC265">
            <v>936483.01041896781</v>
          </cell>
          <cell r="AD265" t="str">
            <v>N/A</v>
          </cell>
          <cell r="AE265">
            <v>3010058</v>
          </cell>
          <cell r="AF265">
            <v>3010057</v>
          </cell>
          <cell r="AG265">
            <v>3010057</v>
          </cell>
          <cell r="AH265">
            <v>3010057</v>
          </cell>
          <cell r="AI265">
            <v>2980190</v>
          </cell>
          <cell r="AJ265">
            <v>0</v>
          </cell>
          <cell r="AK265">
            <v>15020419</v>
          </cell>
          <cell r="AL265">
            <v>72778345</v>
          </cell>
          <cell r="AM265">
            <v>8477185.5041368864</v>
          </cell>
          <cell r="AN265">
            <v>-1899623.67</v>
          </cell>
          <cell r="AO265">
            <v>15740191.776535841</v>
          </cell>
          <cell r="AP265">
            <v>0</v>
          </cell>
          <cell r="AQ265">
            <v>-719770.33000000007</v>
          </cell>
          <cell r="AR265">
            <v>0</v>
          </cell>
          <cell r="AS265">
            <v>0</v>
          </cell>
          <cell r="AT265">
            <v>94376328.280672729</v>
          </cell>
          <cell r="AU265">
            <v>2.1951276669120081E-3</v>
          </cell>
          <cell r="AV265">
            <v>0</v>
          </cell>
          <cell r="AW265">
            <v>0</v>
          </cell>
          <cell r="AY265">
            <v>0</v>
          </cell>
          <cell r="AZ265">
            <v>0</v>
          </cell>
          <cell r="BA265">
            <v>0</v>
          </cell>
          <cell r="BB265">
            <v>0</v>
          </cell>
          <cell r="BC265">
            <v>0</v>
          </cell>
          <cell r="BD265">
            <v>0</v>
          </cell>
          <cell r="BE265">
            <v>0</v>
          </cell>
          <cell r="BF265">
            <v>0</v>
          </cell>
          <cell r="BG265">
            <v>0</v>
          </cell>
          <cell r="BH265">
            <v>0</v>
          </cell>
          <cell r="BJ265">
            <v>0</v>
          </cell>
          <cell r="BL265">
            <v>0</v>
          </cell>
          <cell r="BM265">
            <v>0</v>
          </cell>
          <cell r="BN265">
            <v>0</v>
          </cell>
          <cell r="BO265">
            <v>0</v>
          </cell>
          <cell r="BQ265">
            <v>0</v>
          </cell>
          <cell r="BR265">
            <v>0</v>
          </cell>
          <cell r="BS265">
            <v>0</v>
          </cell>
          <cell r="BT265">
            <v>0</v>
          </cell>
          <cell r="CB265">
            <v>0</v>
          </cell>
          <cell r="CC265">
            <v>0</v>
          </cell>
          <cell r="CD265">
            <v>0</v>
          </cell>
          <cell r="CE265">
            <v>0</v>
          </cell>
          <cell r="CF265">
            <v>0</v>
          </cell>
          <cell r="CI265">
            <v>0</v>
          </cell>
          <cell r="CJ265">
            <v>0</v>
          </cell>
          <cell r="CK265">
            <v>0</v>
          </cell>
          <cell r="CV265">
            <v>2.1694012522345762E-3</v>
          </cell>
          <cell r="DG265">
            <v>94376328</v>
          </cell>
          <cell r="DR265">
            <v>32869761.020000018</v>
          </cell>
          <cell r="EC265">
            <v>2.8712203883251703</v>
          </cell>
          <cell r="EN265">
            <v>2.4095909012463064E-2</v>
          </cell>
        </row>
        <row r="266">
          <cell r="B266">
            <v>38400</v>
          </cell>
          <cell r="C266" t="str">
            <v>Stanly County Schools</v>
          </cell>
          <cell r="D266">
            <v>2.6936973243421778E-3</v>
          </cell>
          <cell r="E266">
            <v>4660724.4578233873</v>
          </cell>
          <cell r="F266">
            <v>3634073.7456725114</v>
          </cell>
          <cell r="G266">
            <v>-562641</v>
          </cell>
          <cell r="H266">
            <v>-1300507.7346449876</v>
          </cell>
          <cell r="I266">
            <v>-53817.463854996728</v>
          </cell>
          <cell r="J266">
            <v>3932999.4008696456</v>
          </cell>
          <cell r="K266">
            <v>0</v>
          </cell>
          <cell r="L266">
            <v>-206646.31764089098</v>
          </cell>
          <cell r="M266">
            <v>37084.1624767701</v>
          </cell>
          <cell r="N266">
            <v>1397.9750373871034</v>
          </cell>
          <cell r="O266">
            <v>-630.89085033418144</v>
          </cell>
          <cell r="P266">
            <v>0</v>
          </cell>
          <cell r="Q266">
            <v>0</v>
          </cell>
          <cell r="R266">
            <v>0</v>
          </cell>
          <cell r="S266">
            <v>10142036.334888494</v>
          </cell>
          <cell r="T266">
            <v>0</v>
          </cell>
          <cell r="U266">
            <v>19664997.00434823</v>
          </cell>
          <cell r="V266">
            <v>148336.6499070804</v>
          </cell>
          <cell r="W266">
            <v>0</v>
          </cell>
          <cell r="X266">
            <v>19813333.654255308</v>
          </cell>
          <cell r="Y266">
            <v>2813203.05</v>
          </cell>
          <cell r="Z266">
            <v>0</v>
          </cell>
          <cell r="AA266">
            <v>0</v>
          </cell>
          <cell r="AB266">
            <v>269087.3192749836</v>
          </cell>
          <cell r="AC266">
            <v>3082290.3692749832</v>
          </cell>
          <cell r="AD266" t="str">
            <v>N/A</v>
          </cell>
          <cell r="AE266">
            <v>3353625</v>
          </cell>
          <cell r="AF266">
            <v>3353625</v>
          </cell>
          <cell r="AG266">
            <v>3353625</v>
          </cell>
          <cell r="AH266">
            <v>3353625</v>
          </cell>
          <cell r="AI266">
            <v>3316541</v>
          </cell>
          <cell r="AJ266">
            <v>0</v>
          </cell>
          <cell r="AK266">
            <v>16731041</v>
          </cell>
          <cell r="AL266">
            <v>92650101</v>
          </cell>
          <cell r="AM266">
            <v>10142036.334888494</v>
          </cell>
          <cell r="AN266">
            <v>-2338191.9500000002</v>
          </cell>
          <cell r="AO266">
            <v>19544246.334980328</v>
          </cell>
          <cell r="AP266">
            <v>0</v>
          </cell>
          <cell r="AQ266">
            <v>-2813203.05</v>
          </cell>
          <cell r="AR266">
            <v>0</v>
          </cell>
          <cell r="AS266">
            <v>0</v>
          </cell>
          <cell r="AT266">
            <v>117184988.66986881</v>
          </cell>
          <cell r="AU266">
            <v>2.7944960664973819E-3</v>
          </cell>
          <cell r="AV266">
            <v>0</v>
          </cell>
          <cell r="AW266">
            <v>0</v>
          </cell>
          <cell r="AY266">
            <v>0</v>
          </cell>
          <cell r="AZ266">
            <v>0</v>
          </cell>
          <cell r="BA266">
            <v>0</v>
          </cell>
          <cell r="BB266">
            <v>0</v>
          </cell>
          <cell r="BC266">
            <v>0</v>
          </cell>
          <cell r="BD266">
            <v>0</v>
          </cell>
          <cell r="BE266">
            <v>0</v>
          </cell>
          <cell r="BF266">
            <v>0</v>
          </cell>
          <cell r="BG266">
            <v>0</v>
          </cell>
          <cell r="BH266">
            <v>0</v>
          </cell>
          <cell r="BJ266">
            <v>0</v>
          </cell>
          <cell r="BL266">
            <v>0</v>
          </cell>
          <cell r="BM266">
            <v>0</v>
          </cell>
          <cell r="BN266">
            <v>0</v>
          </cell>
          <cell r="BO266">
            <v>0</v>
          </cell>
          <cell r="BQ266">
            <v>0</v>
          </cell>
          <cell r="BR266">
            <v>0</v>
          </cell>
          <cell r="BS266">
            <v>0</v>
          </cell>
          <cell r="BT266">
            <v>0</v>
          </cell>
          <cell r="CB266">
            <v>0</v>
          </cell>
          <cell r="CC266">
            <v>0</v>
          </cell>
          <cell r="CD266">
            <v>0</v>
          </cell>
          <cell r="CE266">
            <v>0</v>
          </cell>
          <cell r="CF266">
            <v>0</v>
          </cell>
          <cell r="CI266">
            <v>0</v>
          </cell>
          <cell r="CJ266">
            <v>0</v>
          </cell>
          <cell r="CK266">
            <v>0</v>
          </cell>
          <cell r="CV266">
            <v>2.6936973243421778E-3</v>
          </cell>
          <cell r="DG266">
            <v>117184989</v>
          </cell>
          <cell r="DR266">
            <v>40948904.550000034</v>
          </cell>
          <cell r="EC266">
            <v>2.8617368471215894</v>
          </cell>
          <cell r="EN266">
            <v>2.4095909012463064E-2</v>
          </cell>
        </row>
        <row r="267">
          <cell r="B267">
            <v>38402</v>
          </cell>
          <cell r="C267" t="str">
            <v>Gray Stone Day School</v>
          </cell>
          <cell r="D267">
            <v>9.6334000593835368E-5</v>
          </cell>
          <cell r="E267">
            <v>166680.28312991964</v>
          </cell>
          <cell r="F267">
            <v>129964.43928946275</v>
          </cell>
          <cell r="G267">
            <v>22379</v>
          </cell>
          <cell r="H267">
            <v>-46509.721693461921</v>
          </cell>
          <cell r="I267">
            <v>-1924.6600381251269</v>
          </cell>
          <cell r="J267">
            <v>140654.84016896979</v>
          </cell>
          <cell r="K267">
            <v>0</v>
          </cell>
          <cell r="L267">
            <v>-7390.2388016786363</v>
          </cell>
          <cell r="M267">
            <v>1326.2313095742793</v>
          </cell>
          <cell r="N267">
            <v>49.995419628188678</v>
          </cell>
          <cell r="O267">
            <v>-22.562386279082183</v>
          </cell>
          <cell r="P267">
            <v>0</v>
          </cell>
          <cell r="Q267">
            <v>0</v>
          </cell>
          <cell r="R267">
            <v>0</v>
          </cell>
          <cell r="S267">
            <v>405207.60639800981</v>
          </cell>
          <cell r="T267">
            <v>117947</v>
          </cell>
          <cell r="U267">
            <v>703274.20084484888</v>
          </cell>
          <cell r="V267">
            <v>5304.9252382971172</v>
          </cell>
          <cell r="W267">
            <v>0</v>
          </cell>
          <cell r="X267">
            <v>826526.12608314597</v>
          </cell>
          <cell r="Y267">
            <v>6047.3400000000111</v>
          </cell>
          <cell r="Z267">
            <v>0</v>
          </cell>
          <cell r="AA267">
            <v>0</v>
          </cell>
          <cell r="AB267">
            <v>9623.3001906256341</v>
          </cell>
          <cell r="AC267">
            <v>15670.640190625645</v>
          </cell>
          <cell r="AD267" t="str">
            <v>N/A</v>
          </cell>
          <cell r="AE267">
            <v>162436</v>
          </cell>
          <cell r="AF267">
            <v>162436</v>
          </cell>
          <cell r="AG267">
            <v>162436</v>
          </cell>
          <cell r="AH267">
            <v>162436</v>
          </cell>
          <cell r="AI267">
            <v>161110</v>
          </cell>
          <cell r="AJ267">
            <v>0</v>
          </cell>
          <cell r="AK267">
            <v>810854</v>
          </cell>
          <cell r="AL267">
            <v>3052369</v>
          </cell>
          <cell r="AM267">
            <v>405207.60639800981</v>
          </cell>
          <cell r="AN267">
            <v>-77575.659999999989</v>
          </cell>
          <cell r="AO267">
            <v>698955.82589252049</v>
          </cell>
          <cell r="AP267">
            <v>0</v>
          </cell>
          <cell r="AQ267">
            <v>111899.65999999999</v>
          </cell>
          <cell r="AR267">
            <v>0</v>
          </cell>
          <cell r="AS267">
            <v>0</v>
          </cell>
          <cell r="AT267">
            <v>4190856.4322905303</v>
          </cell>
          <cell r="AU267">
            <v>9.2065003565337255E-5</v>
          </cell>
          <cell r="AV267">
            <v>0</v>
          </cell>
          <cell r="AW267">
            <v>0</v>
          </cell>
          <cell r="AY267">
            <v>0</v>
          </cell>
          <cell r="AZ267">
            <v>0</v>
          </cell>
          <cell r="BA267">
            <v>0</v>
          </cell>
          <cell r="BB267">
            <v>0</v>
          </cell>
          <cell r="BC267">
            <v>0</v>
          </cell>
          <cell r="BD267">
            <v>0</v>
          </cell>
          <cell r="BE267">
            <v>0</v>
          </cell>
          <cell r="BF267">
            <v>0</v>
          </cell>
          <cell r="BG267">
            <v>0</v>
          </cell>
          <cell r="BH267">
            <v>0</v>
          </cell>
          <cell r="BJ267">
            <v>0</v>
          </cell>
          <cell r="BL267">
            <v>0</v>
          </cell>
          <cell r="BM267">
            <v>0</v>
          </cell>
          <cell r="BN267">
            <v>0</v>
          </cell>
          <cell r="BO267">
            <v>0</v>
          </cell>
          <cell r="BQ267">
            <v>0</v>
          </cell>
          <cell r="BR267">
            <v>0</v>
          </cell>
          <cell r="BS267">
            <v>0</v>
          </cell>
          <cell r="BT267">
            <v>0</v>
          </cell>
          <cell r="CB267">
            <v>0</v>
          </cell>
          <cell r="CC267">
            <v>0</v>
          </cell>
          <cell r="CD267">
            <v>0</v>
          </cell>
          <cell r="CE267">
            <v>0</v>
          </cell>
          <cell r="CF267">
            <v>0</v>
          </cell>
          <cell r="CI267">
            <v>0</v>
          </cell>
          <cell r="CJ267">
            <v>0</v>
          </cell>
          <cell r="CK267">
            <v>0</v>
          </cell>
          <cell r="CV267">
            <v>9.6334000593835368E-5</v>
          </cell>
          <cell r="DG267">
            <v>4190856</v>
          </cell>
          <cell r="DR267">
            <v>1315384.7700000005</v>
          </cell>
          <cell r="EC267">
            <v>3.1860305026946589</v>
          </cell>
          <cell r="EN267">
            <v>2.4095909012463064E-2</v>
          </cell>
        </row>
        <row r="268">
          <cell r="B268">
            <v>38405</v>
          </cell>
          <cell r="C268" t="str">
            <v>Stanly Community College</v>
          </cell>
          <cell r="D268">
            <v>6.8747164768666325E-4</v>
          </cell>
          <cell r="E268">
            <v>1189486.2475745468</v>
          </cell>
          <cell r="F268">
            <v>927469.70610828954</v>
          </cell>
          <cell r="G268">
            <v>78725</v>
          </cell>
          <cell r="H268">
            <v>-331908.92944290856</v>
          </cell>
          <cell r="I268">
            <v>-13735.017745450388</v>
          </cell>
          <cell r="J268">
            <v>1003759.9822492345</v>
          </cell>
          <cell r="K268">
            <v>0</v>
          </cell>
          <cell r="L268">
            <v>-52739.215795767974</v>
          </cell>
          <cell r="M268">
            <v>9464.4301906529108</v>
          </cell>
          <cell r="N268">
            <v>356.78403571642451</v>
          </cell>
          <cell r="O268">
            <v>-161.01273460469341</v>
          </cell>
          <cell r="P268">
            <v>0</v>
          </cell>
          <cell r="Q268">
            <v>0</v>
          </cell>
          <cell r="R268">
            <v>0</v>
          </cell>
          <cell r="S268">
            <v>2810717.9744397085</v>
          </cell>
          <cell r="T268">
            <v>424570</v>
          </cell>
          <cell r="U268">
            <v>5018799.9112461722</v>
          </cell>
          <cell r="V268">
            <v>37857.720762611643</v>
          </cell>
          <cell r="W268">
            <v>0</v>
          </cell>
          <cell r="X268">
            <v>5481227.6320087835</v>
          </cell>
          <cell r="Y268">
            <v>30946.070000000065</v>
          </cell>
          <cell r="Z268">
            <v>0</v>
          </cell>
          <cell r="AA268">
            <v>0</v>
          </cell>
          <cell r="AB268">
            <v>68675.088727251947</v>
          </cell>
          <cell r="AC268">
            <v>99621.158727252012</v>
          </cell>
          <cell r="AD268" t="str">
            <v>N/A</v>
          </cell>
          <cell r="AE268">
            <v>1078214</v>
          </cell>
          <cell r="AF268">
            <v>1078214</v>
          </cell>
          <cell r="AG268">
            <v>1078214</v>
          </cell>
          <cell r="AH268">
            <v>1078214</v>
          </cell>
          <cell r="AI268">
            <v>1068750</v>
          </cell>
          <cell r="AJ268">
            <v>0</v>
          </cell>
          <cell r="AK268">
            <v>5381606</v>
          </cell>
          <cell r="AL268">
            <v>22283290</v>
          </cell>
          <cell r="AM268">
            <v>2810717.9744397085</v>
          </cell>
          <cell r="AN268">
            <v>-568260.92999999993</v>
          </cell>
          <cell r="AO268">
            <v>4987982.5432815319</v>
          </cell>
          <cell r="AP268">
            <v>0</v>
          </cell>
          <cell r="AQ268">
            <v>393623.92999999993</v>
          </cell>
          <cell r="AR268">
            <v>0</v>
          </cell>
          <cell r="AS268">
            <v>0</v>
          </cell>
          <cell r="AT268">
            <v>29907353.517721243</v>
          </cell>
          <cell r="AU268">
            <v>6.7210467655146164E-4</v>
          </cell>
          <cell r="AV268">
            <v>0</v>
          </cell>
          <cell r="AW268">
            <v>0</v>
          </cell>
          <cell r="AY268">
            <v>0</v>
          </cell>
          <cell r="AZ268">
            <v>0</v>
          </cell>
          <cell r="BA268">
            <v>0</v>
          </cell>
          <cell r="BB268">
            <v>0</v>
          </cell>
          <cell r="BC268">
            <v>0</v>
          </cell>
          <cell r="BD268">
            <v>0</v>
          </cell>
          <cell r="BE268">
            <v>0</v>
          </cell>
          <cell r="BF268">
            <v>0</v>
          </cell>
          <cell r="BG268">
            <v>0</v>
          </cell>
          <cell r="BH268">
            <v>0</v>
          </cell>
          <cell r="BJ268">
            <v>0</v>
          </cell>
          <cell r="BL268">
            <v>0</v>
          </cell>
          <cell r="BM268">
            <v>0</v>
          </cell>
          <cell r="BN268">
            <v>0</v>
          </cell>
          <cell r="BO268">
            <v>0</v>
          </cell>
          <cell r="BQ268">
            <v>0</v>
          </cell>
          <cell r="BR268">
            <v>0</v>
          </cell>
          <cell r="BS268">
            <v>0</v>
          </cell>
          <cell r="BT268">
            <v>0</v>
          </cell>
          <cell r="CB268">
            <v>0</v>
          </cell>
          <cell r="CC268">
            <v>0</v>
          </cell>
          <cell r="CD268">
            <v>0</v>
          </cell>
          <cell r="CE268">
            <v>0</v>
          </cell>
          <cell r="CF268">
            <v>0</v>
          </cell>
          <cell r="CI268">
            <v>0</v>
          </cell>
          <cell r="CJ268">
            <v>0</v>
          </cell>
          <cell r="CK268">
            <v>0</v>
          </cell>
          <cell r="CV268">
            <v>6.8747164768666325E-4</v>
          </cell>
          <cell r="DG268">
            <v>29907353</v>
          </cell>
          <cell r="DR268">
            <v>10006684.970000004</v>
          </cell>
          <cell r="EC268">
            <v>2.9887373380557203</v>
          </cell>
          <cell r="EN268">
            <v>2.4095909012463064E-2</v>
          </cell>
        </row>
        <row r="269">
          <cell r="B269">
            <v>38500</v>
          </cell>
          <cell r="C269" t="str">
            <v>Stokes County Schools</v>
          </cell>
          <cell r="D269">
            <v>2.1597062547939207E-3</v>
          </cell>
          <cell r="E269">
            <v>3736795.3973412067</v>
          </cell>
          <cell r="F269">
            <v>2913665.0684493547</v>
          </cell>
          <cell r="G269">
            <v>-456385</v>
          </cell>
          <cell r="H269">
            <v>-1042698.696523583</v>
          </cell>
          <cell r="I269">
            <v>-43148.839423956604</v>
          </cell>
          <cell r="J269">
            <v>3153332.5327236787</v>
          </cell>
          <cell r="K269">
            <v>0</v>
          </cell>
          <cell r="L269">
            <v>-165681.3260740616</v>
          </cell>
          <cell r="M269">
            <v>29732.70119516239</v>
          </cell>
          <cell r="N269">
            <v>1120.8443521129491</v>
          </cell>
          <cell r="O269">
            <v>-505.8248019352842</v>
          </cell>
          <cell r="P269">
            <v>0</v>
          </cell>
          <cell r="Q269">
            <v>0</v>
          </cell>
          <cell r="R269">
            <v>0</v>
          </cell>
          <cell r="S269">
            <v>8126226.8572379788</v>
          </cell>
          <cell r="T269">
            <v>0</v>
          </cell>
          <cell r="U269">
            <v>15766662.663618393</v>
          </cell>
          <cell r="V269">
            <v>118930.80478064956</v>
          </cell>
          <cell r="W269">
            <v>0</v>
          </cell>
          <cell r="X269">
            <v>15885593.468399042</v>
          </cell>
          <cell r="Y269">
            <v>2281925.2800000003</v>
          </cell>
          <cell r="Z269">
            <v>0</v>
          </cell>
          <cell r="AA269">
            <v>0</v>
          </cell>
          <cell r="AB269">
            <v>215744.197119783</v>
          </cell>
          <cell r="AC269">
            <v>2497669.4771197834</v>
          </cell>
          <cell r="AD269" t="str">
            <v>N/A</v>
          </cell>
          <cell r="AE269">
            <v>2683531</v>
          </cell>
          <cell r="AF269">
            <v>2683530</v>
          </cell>
          <cell r="AG269">
            <v>2683530</v>
          </cell>
          <cell r="AH269">
            <v>2683530</v>
          </cell>
          <cell r="AI269">
            <v>2653798</v>
          </cell>
          <cell r="AJ269">
            <v>0</v>
          </cell>
          <cell r="AK269">
            <v>13387919</v>
          </cell>
          <cell r="AL269">
            <v>74321596</v>
          </cell>
          <cell r="AM269">
            <v>8126226.8572379788</v>
          </cell>
          <cell r="AN269">
            <v>-1881183.72</v>
          </cell>
          <cell r="AO269">
            <v>15669849.271279262</v>
          </cell>
          <cell r="AP269">
            <v>0</v>
          </cell>
          <cell r="AQ269">
            <v>-2281925.2800000003</v>
          </cell>
          <cell r="AR269">
            <v>0</v>
          </cell>
          <cell r="AS269">
            <v>0</v>
          </cell>
          <cell r="AT269">
            <v>93954563.12851724</v>
          </cell>
          <cell r="AU269">
            <v>2.2416749322209215E-3</v>
          </cell>
          <cell r="AV269">
            <v>0</v>
          </cell>
          <cell r="AW269">
            <v>0</v>
          </cell>
          <cell r="AY269">
            <v>0</v>
          </cell>
          <cell r="AZ269">
            <v>0</v>
          </cell>
          <cell r="BA269">
            <v>0</v>
          </cell>
          <cell r="BB269">
            <v>0</v>
          </cell>
          <cell r="BC269">
            <v>0</v>
          </cell>
          <cell r="BD269">
            <v>0</v>
          </cell>
          <cell r="BE269">
            <v>0</v>
          </cell>
          <cell r="BF269">
            <v>0</v>
          </cell>
          <cell r="BG269">
            <v>0</v>
          </cell>
          <cell r="BH269">
            <v>0</v>
          </cell>
          <cell r="BJ269">
            <v>0</v>
          </cell>
          <cell r="BL269">
            <v>0</v>
          </cell>
          <cell r="BM269">
            <v>0</v>
          </cell>
          <cell r="BN269">
            <v>0</v>
          </cell>
          <cell r="BO269">
            <v>0</v>
          </cell>
          <cell r="BQ269">
            <v>0</v>
          </cell>
          <cell r="BR269">
            <v>0</v>
          </cell>
          <cell r="BS269">
            <v>0</v>
          </cell>
          <cell r="BT269">
            <v>0</v>
          </cell>
          <cell r="CB269">
            <v>0</v>
          </cell>
          <cell r="CC269">
            <v>0</v>
          </cell>
          <cell r="CD269">
            <v>0</v>
          </cell>
          <cell r="CE269">
            <v>0</v>
          </cell>
          <cell r="CF269">
            <v>0</v>
          </cell>
          <cell r="CI269">
            <v>0</v>
          </cell>
          <cell r="CJ269">
            <v>0</v>
          </cell>
          <cell r="CK269">
            <v>0</v>
          </cell>
          <cell r="CV269">
            <v>2.1597062547939207E-3</v>
          </cell>
          <cell r="DG269">
            <v>93954563</v>
          </cell>
          <cell r="DR269">
            <v>33024718.000000022</v>
          </cell>
          <cell r="EC269">
            <v>2.8449769957157525</v>
          </cell>
          <cell r="EN269">
            <v>2.4095909012463064E-2</v>
          </cell>
        </row>
        <row r="270">
          <cell r="B270">
            <v>38600</v>
          </cell>
          <cell r="C270" t="str">
            <v>Surry County Schools</v>
          </cell>
          <cell r="D270">
            <v>2.6427570235023103E-3</v>
          </cell>
          <cell r="E270">
            <v>4572585.8596714102</v>
          </cell>
          <cell r="F270">
            <v>3565350.059382319</v>
          </cell>
          <cell r="G270">
            <v>-554197</v>
          </cell>
          <cell r="H270">
            <v>-1275913.9339054897</v>
          </cell>
          <cell r="I270">
            <v>-52799.725976862363</v>
          </cell>
          <cell r="J270">
            <v>3858622.7547361585</v>
          </cell>
          <cell r="K270">
            <v>0</v>
          </cell>
          <cell r="L270">
            <v>-202738.44518137162</v>
          </cell>
          <cell r="M270">
            <v>36382.866761067329</v>
          </cell>
          <cell r="N270">
            <v>1371.538040057229</v>
          </cell>
          <cell r="O270">
            <v>-618.96012247447607</v>
          </cell>
          <cell r="P270">
            <v>0</v>
          </cell>
          <cell r="Q270">
            <v>0</v>
          </cell>
          <cell r="R270">
            <v>0</v>
          </cell>
          <cell r="S270">
            <v>9948045.0134048145</v>
          </cell>
          <cell r="T270">
            <v>0</v>
          </cell>
          <cell r="U270">
            <v>19293113.773680795</v>
          </cell>
          <cell r="V270">
            <v>145531.46704426932</v>
          </cell>
          <cell r="W270">
            <v>0</v>
          </cell>
          <cell r="X270">
            <v>19438645.240725063</v>
          </cell>
          <cell r="Y270">
            <v>2770984.62</v>
          </cell>
          <cell r="Z270">
            <v>0</v>
          </cell>
          <cell r="AA270">
            <v>0</v>
          </cell>
          <cell r="AB270">
            <v>263998.62988431181</v>
          </cell>
          <cell r="AC270">
            <v>3034983.249884312</v>
          </cell>
          <cell r="AD270" t="str">
            <v>N/A</v>
          </cell>
          <cell r="AE270">
            <v>3288009</v>
          </cell>
          <cell r="AF270">
            <v>3288009</v>
          </cell>
          <cell r="AG270">
            <v>3288009</v>
          </cell>
          <cell r="AH270">
            <v>3288009</v>
          </cell>
          <cell r="AI270">
            <v>3251626</v>
          </cell>
          <cell r="AJ270">
            <v>0</v>
          </cell>
          <cell r="AK270">
            <v>16403662</v>
          </cell>
          <cell r="AL270">
            <v>90936327</v>
          </cell>
          <cell r="AM270">
            <v>9948045.0134048145</v>
          </cell>
          <cell r="AN270">
            <v>-2319120.38</v>
          </cell>
          <cell r="AO270">
            <v>19174646.610840753</v>
          </cell>
          <cell r="AP270">
            <v>0</v>
          </cell>
          <cell r="AQ270">
            <v>-2770984.62</v>
          </cell>
          <cell r="AR270">
            <v>0</v>
          </cell>
          <cell r="AS270">
            <v>0</v>
          </cell>
          <cell r="AT270">
            <v>114968913.62424557</v>
          </cell>
          <cell r="AU270">
            <v>2.7428055248050602E-3</v>
          </cell>
          <cell r="AV270">
            <v>0</v>
          </cell>
          <cell r="AW270">
            <v>0</v>
          </cell>
          <cell r="AY270">
            <v>0</v>
          </cell>
          <cell r="AZ270">
            <v>0</v>
          </cell>
          <cell r="BA270">
            <v>0</v>
          </cell>
          <cell r="BB270">
            <v>0</v>
          </cell>
          <cell r="BC270">
            <v>0</v>
          </cell>
          <cell r="BD270">
            <v>0</v>
          </cell>
          <cell r="BE270">
            <v>0</v>
          </cell>
          <cell r="BF270">
            <v>0</v>
          </cell>
          <cell r="BG270">
            <v>0</v>
          </cell>
          <cell r="BH270">
            <v>0</v>
          </cell>
          <cell r="BJ270">
            <v>0</v>
          </cell>
          <cell r="BL270">
            <v>0</v>
          </cell>
          <cell r="BM270">
            <v>0</v>
          </cell>
          <cell r="BN270">
            <v>0</v>
          </cell>
          <cell r="BO270">
            <v>0</v>
          </cell>
          <cell r="BQ270">
            <v>0</v>
          </cell>
          <cell r="BR270">
            <v>0</v>
          </cell>
          <cell r="BS270">
            <v>0</v>
          </cell>
          <cell r="BT270">
            <v>0</v>
          </cell>
          <cell r="CB270">
            <v>0</v>
          </cell>
          <cell r="CC270">
            <v>0</v>
          </cell>
          <cell r="CD270">
            <v>0</v>
          </cell>
          <cell r="CE270">
            <v>0</v>
          </cell>
          <cell r="CF270">
            <v>0</v>
          </cell>
          <cell r="CI270">
            <v>0</v>
          </cell>
          <cell r="CJ270">
            <v>0</v>
          </cell>
          <cell r="CK270">
            <v>0</v>
          </cell>
          <cell r="CV270">
            <v>2.6427570235023103E-3</v>
          </cell>
          <cell r="DG270">
            <v>114968913</v>
          </cell>
          <cell r="DR270">
            <v>40492841.820000008</v>
          </cell>
          <cell r="EC270">
            <v>2.8392404146654675</v>
          </cell>
          <cell r="EN270">
            <v>2.4095909012463064E-2</v>
          </cell>
        </row>
        <row r="271">
          <cell r="B271">
            <v>38601</v>
          </cell>
          <cell r="C271" t="str">
            <v>Bridges Charter Schools</v>
          </cell>
          <cell r="D271">
            <v>3.7248194923832202E-5</v>
          </cell>
          <cell r="E271">
            <v>64448.062342591904</v>
          </cell>
          <cell r="F271">
            <v>50251.632216862876</v>
          </cell>
          <cell r="G271">
            <v>-12690</v>
          </cell>
          <cell r="H271">
            <v>-17983.299445804572</v>
          </cell>
          <cell r="I271">
            <v>-744.1828619207439</v>
          </cell>
          <cell r="J271">
            <v>54385.148247746649</v>
          </cell>
          <cell r="K271">
            <v>0</v>
          </cell>
          <cell r="L271">
            <v>-2857.4859729868758</v>
          </cell>
          <cell r="M271">
            <v>512.7963338862229</v>
          </cell>
          <cell r="N271">
            <v>19.331068201570435</v>
          </cell>
          <cell r="O271">
            <v>-8.7238997331107395</v>
          </cell>
          <cell r="P271">
            <v>0</v>
          </cell>
          <cell r="Q271">
            <v>0</v>
          </cell>
          <cell r="R271">
            <v>0</v>
          </cell>
          <cell r="S271">
            <v>135333.27802884392</v>
          </cell>
          <cell r="T271">
            <v>0</v>
          </cell>
          <cell r="U271">
            <v>271925.74123873323</v>
          </cell>
          <cell r="V271">
            <v>2051.1853355448916</v>
          </cell>
          <cell r="W271">
            <v>0</v>
          </cell>
          <cell r="X271">
            <v>273976.9265742781</v>
          </cell>
          <cell r="Y271">
            <v>63448.209999999992</v>
          </cell>
          <cell r="Z271">
            <v>0</v>
          </cell>
          <cell r="AA271">
            <v>0</v>
          </cell>
          <cell r="AB271">
            <v>3720.9143096037192</v>
          </cell>
          <cell r="AC271">
            <v>67169.124309603707</v>
          </cell>
          <cell r="AD271" t="str">
            <v>N/A</v>
          </cell>
          <cell r="AE271">
            <v>41465</v>
          </cell>
          <cell r="AF271">
            <v>41464</v>
          </cell>
          <cell r="AG271">
            <v>41464</v>
          </cell>
          <cell r="AH271">
            <v>41464</v>
          </cell>
          <cell r="AI271">
            <v>40951</v>
          </cell>
          <cell r="AJ271">
            <v>0</v>
          </cell>
          <cell r="AK271">
            <v>206808</v>
          </cell>
          <cell r="AL271">
            <v>1306174</v>
          </cell>
          <cell r="AM271">
            <v>135333.27802884392</v>
          </cell>
          <cell r="AN271">
            <v>-27891.790000000005</v>
          </cell>
          <cell r="AO271">
            <v>270256.01226467441</v>
          </cell>
          <cell r="AP271">
            <v>0</v>
          </cell>
          <cell r="AQ271">
            <v>-63448.209999999992</v>
          </cell>
          <cell r="AR271">
            <v>0</v>
          </cell>
          <cell r="AS271">
            <v>0</v>
          </cell>
          <cell r="AT271">
            <v>1620423.2902935185</v>
          </cell>
          <cell r="AU271">
            <v>3.9396594532019387E-5</v>
          </cell>
          <cell r="AV271">
            <v>0</v>
          </cell>
          <cell r="AW271">
            <v>0</v>
          </cell>
          <cell r="AY271">
            <v>0</v>
          </cell>
          <cell r="AZ271">
            <v>0</v>
          </cell>
          <cell r="BA271">
            <v>0</v>
          </cell>
          <cell r="BB271">
            <v>0</v>
          </cell>
          <cell r="BC271">
            <v>0</v>
          </cell>
          <cell r="BD271">
            <v>0</v>
          </cell>
          <cell r="BE271">
            <v>0</v>
          </cell>
          <cell r="BF271">
            <v>0</v>
          </cell>
          <cell r="BG271">
            <v>0</v>
          </cell>
          <cell r="BH271">
            <v>0</v>
          </cell>
          <cell r="BJ271">
            <v>0</v>
          </cell>
          <cell r="BL271">
            <v>0</v>
          </cell>
          <cell r="BM271">
            <v>0</v>
          </cell>
          <cell r="BN271">
            <v>0</v>
          </cell>
          <cell r="BO271">
            <v>0</v>
          </cell>
          <cell r="BQ271">
            <v>0</v>
          </cell>
          <cell r="BR271">
            <v>0</v>
          </cell>
          <cell r="BS271">
            <v>0</v>
          </cell>
          <cell r="BT271">
            <v>0</v>
          </cell>
          <cell r="CB271">
            <v>0</v>
          </cell>
          <cell r="CC271">
            <v>0</v>
          </cell>
          <cell r="CD271">
            <v>0</v>
          </cell>
          <cell r="CE271">
            <v>0</v>
          </cell>
          <cell r="CF271">
            <v>0</v>
          </cell>
          <cell r="CI271">
            <v>0</v>
          </cell>
          <cell r="CJ271">
            <v>0</v>
          </cell>
          <cell r="CK271">
            <v>0</v>
          </cell>
          <cell r="CV271">
            <v>3.7248194923832202E-5</v>
          </cell>
          <cell r="DG271">
            <v>1620423</v>
          </cell>
          <cell r="DR271">
            <v>503972.35</v>
          </cell>
          <cell r="EC271">
            <v>3.2153013950070872</v>
          </cell>
          <cell r="EN271">
            <v>2.4095909012463064E-2</v>
          </cell>
        </row>
        <row r="272">
          <cell r="B272">
            <v>38602</v>
          </cell>
          <cell r="C272" t="str">
            <v>Millennium Charter Academy</v>
          </cell>
          <cell r="D272">
            <v>1.6666563666537258E-4</v>
          </cell>
          <cell r="E272">
            <v>288370.41269093018</v>
          </cell>
          <cell r="F272">
            <v>224849.0240674442</v>
          </cell>
          <cell r="G272">
            <v>127309</v>
          </cell>
          <cell r="H272">
            <v>-80465.591892652723</v>
          </cell>
          <cell r="I272">
            <v>-3329.8180148354768</v>
          </cell>
          <cell r="J272">
            <v>243344.28490793621</v>
          </cell>
          <cell r="K272">
            <v>0</v>
          </cell>
          <cell r="L272">
            <v>-12785.712701624572</v>
          </cell>
          <cell r="M272">
            <v>2294.4877635435059</v>
          </cell>
          <cell r="N272">
            <v>86.496132116595064</v>
          </cell>
          <cell r="O272">
            <v>-39.034758763396916</v>
          </cell>
          <cell r="P272">
            <v>0</v>
          </cell>
          <cell r="Q272">
            <v>0</v>
          </cell>
          <cell r="R272">
            <v>0</v>
          </cell>
          <cell r="S272">
            <v>789633.54819409456</v>
          </cell>
          <cell r="T272">
            <v>642711</v>
          </cell>
          <cell r="U272">
            <v>1216721.4245396811</v>
          </cell>
          <cell r="V272">
            <v>9177.9510541740237</v>
          </cell>
          <cell r="W272">
            <v>0</v>
          </cell>
          <cell r="X272">
            <v>1868610.375593855</v>
          </cell>
          <cell r="Y272">
            <v>6167.2099999999627</v>
          </cell>
          <cell r="Z272">
            <v>0</v>
          </cell>
          <cell r="AA272">
            <v>0</v>
          </cell>
          <cell r="AB272">
            <v>16649.090074177384</v>
          </cell>
          <cell r="AC272">
            <v>22816.300074177347</v>
          </cell>
          <cell r="AD272" t="str">
            <v>N/A</v>
          </cell>
          <cell r="AE272">
            <v>369618</v>
          </cell>
          <cell r="AF272">
            <v>369617</v>
          </cell>
          <cell r="AG272">
            <v>369617</v>
          </cell>
          <cell r="AH272">
            <v>369617</v>
          </cell>
          <cell r="AI272">
            <v>367322</v>
          </cell>
          <cell r="AJ272">
            <v>0</v>
          </cell>
          <cell r="AK272">
            <v>1845791</v>
          </cell>
          <cell r="AL272">
            <v>4754462</v>
          </cell>
          <cell r="AM272">
            <v>789633.54819409456</v>
          </cell>
          <cell r="AN272">
            <v>-139367.79000000004</v>
          </cell>
          <cell r="AO272">
            <v>1209250.2855196779</v>
          </cell>
          <cell r="AP272">
            <v>0</v>
          </cell>
          <cell r="AQ272">
            <v>636543.79</v>
          </cell>
          <cell r="AR272">
            <v>0</v>
          </cell>
          <cell r="AS272">
            <v>0</v>
          </cell>
          <cell r="AT272">
            <v>7250521.8337137727</v>
          </cell>
          <cell r="AU272">
            <v>1.4340323318558199E-4</v>
          </cell>
          <cell r="AV272">
            <v>0</v>
          </cell>
          <cell r="AW272">
            <v>0</v>
          </cell>
          <cell r="AY272">
            <v>0</v>
          </cell>
          <cell r="AZ272">
            <v>0</v>
          </cell>
          <cell r="BA272">
            <v>0</v>
          </cell>
          <cell r="BB272">
            <v>0</v>
          </cell>
          <cell r="BC272">
            <v>0</v>
          </cell>
          <cell r="BD272">
            <v>0</v>
          </cell>
          <cell r="BE272">
            <v>0</v>
          </cell>
          <cell r="BF272">
            <v>0</v>
          </cell>
          <cell r="BG272">
            <v>0</v>
          </cell>
          <cell r="BH272">
            <v>0</v>
          </cell>
          <cell r="BJ272">
            <v>0</v>
          </cell>
          <cell r="BL272">
            <v>0</v>
          </cell>
          <cell r="BM272">
            <v>0</v>
          </cell>
          <cell r="BN272">
            <v>0</v>
          </cell>
          <cell r="BO272">
            <v>0</v>
          </cell>
          <cell r="BQ272">
            <v>0</v>
          </cell>
          <cell r="BR272">
            <v>0</v>
          </cell>
          <cell r="BS272">
            <v>0</v>
          </cell>
          <cell r="BT272">
            <v>0</v>
          </cell>
          <cell r="CB272">
            <v>0</v>
          </cell>
          <cell r="CC272">
            <v>0</v>
          </cell>
          <cell r="CD272">
            <v>0</v>
          </cell>
          <cell r="CE272">
            <v>0</v>
          </cell>
          <cell r="CF272">
            <v>0</v>
          </cell>
          <cell r="CI272">
            <v>0</v>
          </cell>
          <cell r="CJ272">
            <v>0</v>
          </cell>
          <cell r="CK272">
            <v>0</v>
          </cell>
          <cell r="CV272">
            <v>1.6666563666537258E-4</v>
          </cell>
          <cell r="DG272">
            <v>7250522</v>
          </cell>
          <cell r="DR272">
            <v>2406930.850000001</v>
          </cell>
          <cell r="EC272">
            <v>3.012351601210312</v>
          </cell>
          <cell r="EN272">
            <v>2.4095909012463064E-2</v>
          </cell>
        </row>
        <row r="273">
          <cell r="B273">
            <v>38605</v>
          </cell>
          <cell r="C273" t="str">
            <v>Surry Community College</v>
          </cell>
          <cell r="D273">
            <v>7.4540113900093731E-4</v>
          </cell>
          <cell r="E273">
            <v>1289717.7749098013</v>
          </cell>
          <cell r="F273">
            <v>1005622.5266137552</v>
          </cell>
          <cell r="G273">
            <v>-21038</v>
          </cell>
          <cell r="H273">
            <v>-359877.08712620026</v>
          </cell>
          <cell r="I273">
            <v>-14892.39288064886</v>
          </cell>
          <cell r="J273">
            <v>1088341.3687965751</v>
          </cell>
          <cell r="K273">
            <v>0</v>
          </cell>
          <cell r="L273">
            <v>-57183.262257383001</v>
          </cell>
          <cell r="M273">
            <v>10261.946173121285</v>
          </cell>
          <cell r="N273">
            <v>386.84828311870643</v>
          </cell>
          <cell r="O273">
            <v>-174.58040076540954</v>
          </cell>
          <cell r="P273">
            <v>0</v>
          </cell>
          <cell r="Q273">
            <v>0</v>
          </cell>
          <cell r="R273">
            <v>0</v>
          </cell>
          <cell r="S273">
            <v>2941165.1421113736</v>
          </cell>
          <cell r="T273">
            <v>1639.1299999998882</v>
          </cell>
          <cell r="U273">
            <v>5441706.8439828753</v>
          </cell>
          <cell r="V273">
            <v>41047.78469248514</v>
          </cell>
          <cell r="W273">
            <v>0</v>
          </cell>
          <cell r="X273">
            <v>5484393.7586753601</v>
          </cell>
          <cell r="Y273">
            <v>106829</v>
          </cell>
          <cell r="Z273">
            <v>0</v>
          </cell>
          <cell r="AA273">
            <v>0</v>
          </cell>
          <cell r="AB273">
            <v>74461.964403244303</v>
          </cell>
          <cell r="AC273">
            <v>181290.96440324432</v>
          </cell>
          <cell r="AD273" t="str">
            <v>N/A</v>
          </cell>
          <cell r="AE273">
            <v>1062673</v>
          </cell>
          <cell r="AF273">
            <v>1062673</v>
          </cell>
          <cell r="AG273">
            <v>1062673</v>
          </cell>
          <cell r="AH273">
            <v>1062673</v>
          </cell>
          <cell r="AI273">
            <v>1052411</v>
          </cell>
          <cell r="AJ273">
            <v>0</v>
          </cell>
          <cell r="AK273">
            <v>5303103</v>
          </cell>
          <cell r="AL273">
            <v>24841592</v>
          </cell>
          <cell r="AM273">
            <v>2941165.1421113736</v>
          </cell>
          <cell r="AN273">
            <v>-658377.12999999989</v>
          </cell>
          <cell r="AO273">
            <v>5408292.6642721174</v>
          </cell>
          <cell r="AP273">
            <v>0</v>
          </cell>
          <cell r="AQ273">
            <v>-105189.87000000011</v>
          </cell>
          <cell r="AR273">
            <v>0</v>
          </cell>
          <cell r="AS273">
            <v>0</v>
          </cell>
          <cell r="AT273">
            <v>32427482.806383491</v>
          </cell>
          <cell r="AU273">
            <v>7.4926773769812261E-4</v>
          </cell>
          <cell r="AV273">
            <v>0</v>
          </cell>
          <cell r="AW273">
            <v>0</v>
          </cell>
          <cell r="AY273">
            <v>0</v>
          </cell>
          <cell r="AZ273">
            <v>0</v>
          </cell>
          <cell r="BA273">
            <v>0</v>
          </cell>
          <cell r="BB273">
            <v>0</v>
          </cell>
          <cell r="BC273">
            <v>0</v>
          </cell>
          <cell r="BD273">
            <v>0</v>
          </cell>
          <cell r="BE273">
            <v>0</v>
          </cell>
          <cell r="BF273">
            <v>0</v>
          </cell>
          <cell r="BG273">
            <v>0</v>
          </cell>
          <cell r="BH273">
            <v>0</v>
          </cell>
          <cell r="BJ273">
            <v>0</v>
          </cell>
          <cell r="BL273">
            <v>0</v>
          </cell>
          <cell r="BM273">
            <v>0</v>
          </cell>
          <cell r="BN273">
            <v>0</v>
          </cell>
          <cell r="BO273">
            <v>0</v>
          </cell>
          <cell r="BQ273">
            <v>0</v>
          </cell>
          <cell r="BR273">
            <v>0</v>
          </cell>
          <cell r="BS273">
            <v>0</v>
          </cell>
          <cell r="BT273">
            <v>0</v>
          </cell>
          <cell r="CB273">
            <v>0</v>
          </cell>
          <cell r="CC273">
            <v>0</v>
          </cell>
          <cell r="CD273">
            <v>0</v>
          </cell>
          <cell r="CE273">
            <v>0</v>
          </cell>
          <cell r="CF273">
            <v>0</v>
          </cell>
          <cell r="CI273">
            <v>0</v>
          </cell>
          <cell r="CJ273">
            <v>0</v>
          </cell>
          <cell r="CK273">
            <v>0</v>
          </cell>
          <cell r="CV273">
            <v>7.4540113900093731E-4</v>
          </cell>
          <cell r="DG273">
            <v>32427483</v>
          </cell>
          <cell r="DR273">
            <v>11448381.560000028</v>
          </cell>
          <cell r="EC273">
            <v>2.8324949539854365</v>
          </cell>
          <cell r="EN273">
            <v>2.4095909012463064E-2</v>
          </cell>
        </row>
        <row r="274">
          <cell r="B274">
            <v>38610</v>
          </cell>
          <cell r="C274" t="str">
            <v>Mount Airy City Schools</v>
          </cell>
          <cell r="D274">
            <v>5.5285532827617642E-4</v>
          </cell>
          <cell r="E274">
            <v>956568.62664182403</v>
          </cell>
          <cell r="F274">
            <v>745858.49549160188</v>
          </cell>
          <cell r="G274">
            <v>-41607</v>
          </cell>
          <cell r="H274">
            <v>-266916.63687138451</v>
          </cell>
          <cell r="I274">
            <v>-11045.514051513363</v>
          </cell>
          <cell r="J274">
            <v>807210.0956661097</v>
          </cell>
          <cell r="K274">
            <v>0</v>
          </cell>
          <cell r="L274">
            <v>-42412.158464877815</v>
          </cell>
          <cell r="M274">
            <v>7611.16575150053</v>
          </cell>
          <cell r="N274">
            <v>286.92085826877002</v>
          </cell>
          <cell r="O274">
            <v>-129.48424643556328</v>
          </cell>
          <cell r="P274">
            <v>0</v>
          </cell>
          <cell r="Q274">
            <v>0</v>
          </cell>
          <cell r="R274">
            <v>0</v>
          </cell>
          <cell r="S274">
            <v>2155424.5107750935</v>
          </cell>
          <cell r="T274">
            <v>16544.940000000061</v>
          </cell>
          <cell r="U274">
            <v>4036050.4783305484</v>
          </cell>
          <cell r="V274">
            <v>30444.66300600212</v>
          </cell>
          <cell r="W274">
            <v>0</v>
          </cell>
          <cell r="X274">
            <v>4083040.0813365504</v>
          </cell>
          <cell r="Y274">
            <v>224578</v>
          </cell>
          <cell r="Z274">
            <v>0</v>
          </cell>
          <cell r="AA274">
            <v>0</v>
          </cell>
          <cell r="AB274">
            <v>55227.570257566811</v>
          </cell>
          <cell r="AC274">
            <v>279805.57025756681</v>
          </cell>
          <cell r="AD274" t="str">
            <v>N/A</v>
          </cell>
          <cell r="AE274">
            <v>762169</v>
          </cell>
          <cell r="AF274">
            <v>762169</v>
          </cell>
          <cell r="AG274">
            <v>762169</v>
          </cell>
          <cell r="AH274">
            <v>762169</v>
          </cell>
          <cell r="AI274">
            <v>754558</v>
          </cell>
          <cell r="AJ274">
            <v>0</v>
          </cell>
          <cell r="AK274">
            <v>3803234</v>
          </cell>
          <cell r="AL274">
            <v>18599132</v>
          </cell>
          <cell r="AM274">
            <v>2155424.5107750935</v>
          </cell>
          <cell r="AN274">
            <v>-506704.94000000006</v>
          </cell>
          <cell r="AO274">
            <v>4011267.5710789841</v>
          </cell>
          <cell r="AP274">
            <v>0</v>
          </cell>
          <cell r="AQ274">
            <v>-208033.05999999994</v>
          </cell>
          <cell r="AR274">
            <v>0</v>
          </cell>
          <cell r="AS274">
            <v>0</v>
          </cell>
          <cell r="AT274">
            <v>24051086.081854079</v>
          </cell>
          <cell r="AU274">
            <v>5.609837447125022E-4</v>
          </cell>
          <cell r="AV274">
            <v>0</v>
          </cell>
          <cell r="AW274">
            <v>0</v>
          </cell>
          <cell r="AY274">
            <v>0</v>
          </cell>
          <cell r="AZ274">
            <v>0</v>
          </cell>
          <cell r="BA274">
            <v>0</v>
          </cell>
          <cell r="BB274">
            <v>0</v>
          </cell>
          <cell r="BC274">
            <v>0</v>
          </cell>
          <cell r="BD274">
            <v>0</v>
          </cell>
          <cell r="BE274">
            <v>0</v>
          </cell>
          <cell r="BF274">
            <v>0</v>
          </cell>
          <cell r="BG274">
            <v>0</v>
          </cell>
          <cell r="BH274">
            <v>0</v>
          </cell>
          <cell r="BJ274">
            <v>0</v>
          </cell>
          <cell r="BL274">
            <v>0</v>
          </cell>
          <cell r="BM274">
            <v>0</v>
          </cell>
          <cell r="BN274">
            <v>0</v>
          </cell>
          <cell r="BO274">
            <v>0</v>
          </cell>
          <cell r="BQ274">
            <v>0</v>
          </cell>
          <cell r="BR274">
            <v>0</v>
          </cell>
          <cell r="BS274">
            <v>0</v>
          </cell>
          <cell r="BT274">
            <v>0</v>
          </cell>
          <cell r="CB274">
            <v>0</v>
          </cell>
          <cell r="CC274">
            <v>0</v>
          </cell>
          <cell r="CD274">
            <v>0</v>
          </cell>
          <cell r="CE274">
            <v>0</v>
          </cell>
          <cell r="CF274">
            <v>0</v>
          </cell>
          <cell r="CI274">
            <v>0</v>
          </cell>
          <cell r="CJ274">
            <v>0</v>
          </cell>
          <cell r="CK274">
            <v>0</v>
          </cell>
          <cell r="CV274">
            <v>5.5285532827617642E-4</v>
          </cell>
          <cell r="DG274">
            <v>24051086</v>
          </cell>
          <cell r="DR274">
            <v>8723212.9699999988</v>
          </cell>
          <cell r="EC274">
            <v>2.7571361702063322</v>
          </cell>
          <cell r="EN274">
            <v>2.4095909012463064E-2</v>
          </cell>
        </row>
        <row r="275">
          <cell r="B275">
            <v>38620</v>
          </cell>
          <cell r="C275" t="str">
            <v>Elkin City Schools</v>
          </cell>
          <cell r="D275">
            <v>4.586899091346144E-4</v>
          </cell>
          <cell r="E275">
            <v>793640.49507030589</v>
          </cell>
          <cell r="F275">
            <v>618819.69482153514</v>
          </cell>
          <cell r="G275">
            <v>-738</v>
          </cell>
          <cell r="H275">
            <v>-221453.89878903705</v>
          </cell>
          <cell r="I275">
            <v>-9164.1801706627321</v>
          </cell>
          <cell r="J275">
            <v>669721.54648145125</v>
          </cell>
          <cell r="K275">
            <v>0</v>
          </cell>
          <cell r="L275">
            <v>-35188.2818478318</v>
          </cell>
          <cell r="M275">
            <v>6314.7893280686112</v>
          </cell>
          <cell r="N275">
            <v>238.05088904268217</v>
          </cell>
          <cell r="O275">
            <v>-107.42976361841804</v>
          </cell>
          <cell r="P275">
            <v>0</v>
          </cell>
          <cell r="Q275">
            <v>0</v>
          </cell>
          <cell r="R275">
            <v>0</v>
          </cell>
          <cell r="S275">
            <v>1822082.7860192535</v>
          </cell>
          <cell r="T275">
            <v>3575.960000000021</v>
          </cell>
          <cell r="U275">
            <v>3348607.732407256</v>
          </cell>
          <cell r="V275">
            <v>25259.157312274445</v>
          </cell>
          <cell r="W275">
            <v>0</v>
          </cell>
          <cell r="X275">
            <v>3377442.8497195304</v>
          </cell>
          <cell r="Y275">
            <v>7263</v>
          </cell>
          <cell r="Z275">
            <v>0</v>
          </cell>
          <cell r="AA275">
            <v>0</v>
          </cell>
          <cell r="AB275">
            <v>45820.900853313658</v>
          </cell>
          <cell r="AC275">
            <v>53083.900853313658</v>
          </cell>
          <cell r="AD275" t="str">
            <v>N/A</v>
          </cell>
          <cell r="AE275">
            <v>666134</v>
          </cell>
          <cell r="AF275">
            <v>666134</v>
          </cell>
          <cell r="AG275">
            <v>666134</v>
          </cell>
          <cell r="AH275">
            <v>666134</v>
          </cell>
          <cell r="AI275">
            <v>659819</v>
          </cell>
          <cell r="AJ275">
            <v>0</v>
          </cell>
          <cell r="AK275">
            <v>3324355</v>
          </cell>
          <cell r="AL275">
            <v>15216347</v>
          </cell>
          <cell r="AM275">
            <v>1822082.7860192535</v>
          </cell>
          <cell r="AN275">
            <v>-408218.96</v>
          </cell>
          <cell r="AO275">
            <v>3328045.988866217</v>
          </cell>
          <cell r="AP275">
            <v>0</v>
          </cell>
          <cell r="AQ275">
            <v>-3687.039999999979</v>
          </cell>
          <cell r="AR275">
            <v>0</v>
          </cell>
          <cell r="AS275">
            <v>0</v>
          </cell>
          <cell r="AT275">
            <v>19954569.774885472</v>
          </cell>
          <cell r="AU275">
            <v>4.5895278001503308E-4</v>
          </cell>
          <cell r="AV275">
            <v>0</v>
          </cell>
          <cell r="AW275">
            <v>0</v>
          </cell>
          <cell r="AY275">
            <v>0</v>
          </cell>
          <cell r="AZ275">
            <v>0</v>
          </cell>
          <cell r="BA275">
            <v>0</v>
          </cell>
          <cell r="BB275">
            <v>0</v>
          </cell>
          <cell r="BC275">
            <v>0</v>
          </cell>
          <cell r="BD275">
            <v>0</v>
          </cell>
          <cell r="BE275">
            <v>0</v>
          </cell>
          <cell r="BF275">
            <v>0</v>
          </cell>
          <cell r="BG275">
            <v>0</v>
          </cell>
          <cell r="BH275">
            <v>0</v>
          </cell>
          <cell r="BJ275">
            <v>0</v>
          </cell>
          <cell r="BL275">
            <v>0</v>
          </cell>
          <cell r="BM275">
            <v>0</v>
          </cell>
          <cell r="BN275">
            <v>0</v>
          </cell>
          <cell r="BO275">
            <v>0</v>
          </cell>
          <cell r="BQ275">
            <v>0</v>
          </cell>
          <cell r="BR275">
            <v>0</v>
          </cell>
          <cell r="BS275">
            <v>0</v>
          </cell>
          <cell r="BT275">
            <v>0</v>
          </cell>
          <cell r="CB275">
            <v>0</v>
          </cell>
          <cell r="CC275">
            <v>0</v>
          </cell>
          <cell r="CD275">
            <v>0</v>
          </cell>
          <cell r="CE275">
            <v>0</v>
          </cell>
          <cell r="CF275">
            <v>0</v>
          </cell>
          <cell r="CI275">
            <v>0</v>
          </cell>
          <cell r="CJ275">
            <v>0</v>
          </cell>
          <cell r="CK275">
            <v>0</v>
          </cell>
          <cell r="CV275">
            <v>4.586899091346144E-4</v>
          </cell>
          <cell r="DG275">
            <v>19954570</v>
          </cell>
          <cell r="DR275">
            <v>7242311.8899999987</v>
          </cell>
          <cell r="EC275">
            <v>2.7552762575100869</v>
          </cell>
          <cell r="EN275">
            <v>2.4095909012463064E-2</v>
          </cell>
        </row>
        <row r="276">
          <cell r="B276">
            <v>38700</v>
          </cell>
          <cell r="C276" t="str">
            <v>Swain County Schools</v>
          </cell>
          <cell r="D276">
            <v>7.9049572641102942E-4</v>
          </cell>
          <cell r="E276">
            <v>1367741.9257891125</v>
          </cell>
          <cell r="F276">
            <v>1066459.7464075454</v>
          </cell>
          <cell r="G276">
            <v>134558</v>
          </cell>
          <cell r="H276">
            <v>-381648.59767695266</v>
          </cell>
          <cell r="I276">
            <v>-15793.339065681466</v>
          </cell>
          <cell r="J276">
            <v>1154182.8364565203</v>
          </cell>
          <cell r="K276">
            <v>0</v>
          </cell>
          <cell r="L276">
            <v>-60642.682270767946</v>
          </cell>
          <cell r="M276">
            <v>10882.763883866553</v>
          </cell>
          <cell r="N276">
            <v>410.25147209279606</v>
          </cell>
          <cell r="O276">
            <v>-185.1420040827272</v>
          </cell>
          <cell r="P276">
            <v>0</v>
          </cell>
          <cell r="Q276">
            <v>0</v>
          </cell>
          <cell r="R276">
            <v>0</v>
          </cell>
          <cell r="S276">
            <v>3275965.7629916514</v>
          </cell>
          <cell r="T276">
            <v>673506</v>
          </cell>
          <cell r="U276">
            <v>5770914.1822826015</v>
          </cell>
          <cell r="V276">
            <v>43531.055535466214</v>
          </cell>
          <cell r="W276">
            <v>0</v>
          </cell>
          <cell r="X276">
            <v>6487951.2378180679</v>
          </cell>
          <cell r="Y276">
            <v>714.42000000004191</v>
          </cell>
          <cell r="Z276">
            <v>0</v>
          </cell>
          <cell r="AA276">
            <v>0</v>
          </cell>
          <cell r="AB276">
            <v>78966.695328407324</v>
          </cell>
          <cell r="AC276">
            <v>79681.115328407366</v>
          </cell>
          <cell r="AD276" t="str">
            <v>N/A</v>
          </cell>
          <cell r="AE276">
            <v>1283830</v>
          </cell>
          <cell r="AF276">
            <v>1283830</v>
          </cell>
          <cell r="AG276">
            <v>1283830</v>
          </cell>
          <cell r="AH276">
            <v>1283830</v>
          </cell>
          <cell r="AI276">
            <v>1272947</v>
          </cell>
          <cell r="AJ276">
            <v>0</v>
          </cell>
          <cell r="AK276">
            <v>6408267</v>
          </cell>
          <cell r="AL276">
            <v>25400278</v>
          </cell>
          <cell r="AM276">
            <v>3275965.7629916514</v>
          </cell>
          <cell r="AN276">
            <v>-695262.58</v>
          </cell>
          <cell r="AO276">
            <v>5735478.5424896609</v>
          </cell>
          <cell r="AP276">
            <v>0</v>
          </cell>
          <cell r="AQ276">
            <v>672791.58</v>
          </cell>
          <cell r="AR276">
            <v>0</v>
          </cell>
          <cell r="AS276">
            <v>0</v>
          </cell>
          <cell r="AT276">
            <v>34389251.305481315</v>
          </cell>
          <cell r="AU276">
            <v>7.6611873442585746E-4</v>
          </cell>
          <cell r="AV276">
            <v>0</v>
          </cell>
          <cell r="AW276">
            <v>0</v>
          </cell>
          <cell r="AY276">
            <v>0</v>
          </cell>
          <cell r="AZ276">
            <v>0</v>
          </cell>
          <cell r="BA276">
            <v>0</v>
          </cell>
          <cell r="BB276">
            <v>0</v>
          </cell>
          <cell r="BC276">
            <v>0</v>
          </cell>
          <cell r="BD276">
            <v>0</v>
          </cell>
          <cell r="BE276">
            <v>0</v>
          </cell>
          <cell r="BF276">
            <v>0</v>
          </cell>
          <cell r="BG276">
            <v>0</v>
          </cell>
          <cell r="BH276">
            <v>0</v>
          </cell>
          <cell r="BJ276">
            <v>0</v>
          </cell>
          <cell r="BL276">
            <v>0</v>
          </cell>
          <cell r="BM276">
            <v>0</v>
          </cell>
          <cell r="BN276">
            <v>0</v>
          </cell>
          <cell r="BO276">
            <v>0</v>
          </cell>
          <cell r="BQ276">
            <v>0</v>
          </cell>
          <cell r="BR276">
            <v>0</v>
          </cell>
          <cell r="BS276">
            <v>0</v>
          </cell>
          <cell r="BT276">
            <v>0</v>
          </cell>
          <cell r="CB276">
            <v>0</v>
          </cell>
          <cell r="CC276">
            <v>0</v>
          </cell>
          <cell r="CD276">
            <v>0</v>
          </cell>
          <cell r="CE276">
            <v>0</v>
          </cell>
          <cell r="CF276">
            <v>0</v>
          </cell>
          <cell r="CI276">
            <v>0</v>
          </cell>
          <cell r="CJ276">
            <v>0</v>
          </cell>
          <cell r="CK276">
            <v>0</v>
          </cell>
          <cell r="CV276">
            <v>7.9049572641102942E-4</v>
          </cell>
          <cell r="DG276">
            <v>34389251</v>
          </cell>
          <cell r="DR276">
            <v>11830318.769999996</v>
          </cell>
          <cell r="EC276">
            <v>2.9068744189046067</v>
          </cell>
          <cell r="EN276">
            <v>2.4095909012463064E-2</v>
          </cell>
        </row>
        <row r="277">
          <cell r="B277">
            <v>38701</v>
          </cell>
          <cell r="C277" t="str">
            <v>Mountain Discovery Charter</v>
          </cell>
          <cell r="D277">
            <v>5.057752486594943E-5</v>
          </cell>
          <cell r="E277">
            <v>87510.91112898798</v>
          </cell>
          <cell r="F277">
            <v>68234.264323417054</v>
          </cell>
          <cell r="G277">
            <v>-25154</v>
          </cell>
          <cell r="H277">
            <v>-24418.653756293705</v>
          </cell>
          <cell r="I277">
            <v>-1010.4899655023989</v>
          </cell>
          <cell r="J277">
            <v>73846.966100330843</v>
          </cell>
          <cell r="K277">
            <v>0</v>
          </cell>
          <cell r="L277">
            <v>-3880.0421912626825</v>
          </cell>
          <cell r="M277">
            <v>696.30137463933193</v>
          </cell>
          <cell r="N277">
            <v>26.248723854930436</v>
          </cell>
          <cell r="O277">
            <v>-11.845762098854015</v>
          </cell>
          <cell r="P277">
            <v>0</v>
          </cell>
          <cell r="Q277">
            <v>0</v>
          </cell>
          <cell r="R277">
            <v>0</v>
          </cell>
          <cell r="S277">
            <v>175839.65997607249</v>
          </cell>
          <cell r="T277">
            <v>1557.7400000000052</v>
          </cell>
          <cell r="U277">
            <v>369234.83050165424</v>
          </cell>
          <cell r="V277">
            <v>2785.2054985573277</v>
          </cell>
          <cell r="W277">
            <v>0</v>
          </cell>
          <cell r="X277">
            <v>373577.77600021154</v>
          </cell>
          <cell r="Y277">
            <v>127326</v>
          </cell>
          <cell r="Z277">
            <v>0</v>
          </cell>
          <cell r="AA277">
            <v>0</v>
          </cell>
          <cell r="AB277">
            <v>5052.449827511995</v>
          </cell>
          <cell r="AC277">
            <v>132378.449827512</v>
          </cell>
          <cell r="AD277" t="str">
            <v>N/A</v>
          </cell>
          <cell r="AE277">
            <v>48380</v>
          </cell>
          <cell r="AF277">
            <v>48379</v>
          </cell>
          <cell r="AG277">
            <v>48379</v>
          </cell>
          <cell r="AH277">
            <v>48379</v>
          </cell>
          <cell r="AI277">
            <v>47682</v>
          </cell>
          <cell r="AJ277">
            <v>0</v>
          </cell>
          <cell r="AK277">
            <v>241199</v>
          </cell>
          <cell r="AL277">
            <v>1829663</v>
          </cell>
          <cell r="AM277">
            <v>175839.65997607249</v>
          </cell>
          <cell r="AN277">
            <v>-46407.740000000005</v>
          </cell>
          <cell r="AO277">
            <v>366967.58617269958</v>
          </cell>
          <cell r="AP277">
            <v>0</v>
          </cell>
          <cell r="AQ277">
            <v>-125768.26</v>
          </cell>
          <cell r="AR277">
            <v>0</v>
          </cell>
          <cell r="AS277">
            <v>0</v>
          </cell>
          <cell r="AT277">
            <v>2200294.2461487725</v>
          </cell>
          <cell r="AU277">
            <v>5.5185961254208455E-5</v>
          </cell>
          <cell r="AV277">
            <v>0</v>
          </cell>
          <cell r="AW277">
            <v>0</v>
          </cell>
          <cell r="AY277">
            <v>0</v>
          </cell>
          <cell r="AZ277">
            <v>0</v>
          </cell>
          <cell r="BA277">
            <v>0</v>
          </cell>
          <cell r="BB277">
            <v>0</v>
          </cell>
          <cell r="BC277">
            <v>0</v>
          </cell>
          <cell r="BD277">
            <v>0</v>
          </cell>
          <cell r="BE277">
            <v>0</v>
          </cell>
          <cell r="BF277">
            <v>0</v>
          </cell>
          <cell r="BG277">
            <v>0</v>
          </cell>
          <cell r="BH277">
            <v>0</v>
          </cell>
          <cell r="BJ277">
            <v>0</v>
          </cell>
          <cell r="BL277">
            <v>0</v>
          </cell>
          <cell r="BM277">
            <v>0</v>
          </cell>
          <cell r="BN277">
            <v>0</v>
          </cell>
          <cell r="BO277">
            <v>0</v>
          </cell>
          <cell r="BQ277">
            <v>0</v>
          </cell>
          <cell r="BR277">
            <v>0</v>
          </cell>
          <cell r="BS277">
            <v>0</v>
          </cell>
          <cell r="BT277">
            <v>0</v>
          </cell>
          <cell r="CB277">
            <v>0</v>
          </cell>
          <cell r="CC277">
            <v>0</v>
          </cell>
          <cell r="CD277">
            <v>0</v>
          </cell>
          <cell r="CE277">
            <v>0</v>
          </cell>
          <cell r="CF277">
            <v>0</v>
          </cell>
          <cell r="CI277">
            <v>0</v>
          </cell>
          <cell r="CJ277">
            <v>0</v>
          </cell>
          <cell r="CK277">
            <v>0</v>
          </cell>
          <cell r="CV277">
            <v>5.057752486594943E-5</v>
          </cell>
          <cell r="DG277">
            <v>2200294</v>
          </cell>
          <cell r="DR277">
            <v>838007.07999999984</v>
          </cell>
          <cell r="EC277">
            <v>2.6256269815763376</v>
          </cell>
          <cell r="EN277">
            <v>2.4095909012463064E-2</v>
          </cell>
        </row>
        <row r="278">
          <cell r="B278">
            <v>38800</v>
          </cell>
          <cell r="C278" t="str">
            <v>Transylvania County Schools</v>
          </cell>
          <cell r="D278">
            <v>1.375706345486662E-3</v>
          </cell>
          <cell r="E278">
            <v>2380292.7497647963</v>
          </cell>
          <cell r="F278">
            <v>1855968.84501827</v>
          </cell>
          <cell r="G278">
            <v>80894</v>
          </cell>
          <cell r="H278">
            <v>-664186.25683659909</v>
          </cell>
          <cell r="I278">
            <v>-27485.280493196653</v>
          </cell>
          <cell r="J278">
            <v>2008634.0746887499</v>
          </cell>
          <cell r="K278">
            <v>0</v>
          </cell>
          <cell r="L278">
            <v>-105536.96879045259</v>
          </cell>
          <cell r="M278">
            <v>18939.36530111442</v>
          </cell>
          <cell r="N278">
            <v>713.96407918066791</v>
          </cell>
          <cell r="O278">
            <v>-322.20418317643112</v>
          </cell>
          <cell r="P278">
            <v>0</v>
          </cell>
          <cell r="Q278">
            <v>0</v>
          </cell>
          <cell r="R278">
            <v>0</v>
          </cell>
          <cell r="S278">
            <v>5547912.2885486865</v>
          </cell>
          <cell r="T278">
            <v>427723</v>
          </cell>
          <cell r="U278">
            <v>10043170.373443749</v>
          </cell>
          <cell r="V278">
            <v>75757.461204457679</v>
          </cell>
          <cell r="W278">
            <v>0</v>
          </cell>
          <cell r="X278">
            <v>10546650.834648207</v>
          </cell>
          <cell r="Y278">
            <v>23253.649999999907</v>
          </cell>
          <cell r="Z278">
            <v>0</v>
          </cell>
          <cell r="AA278">
            <v>0</v>
          </cell>
          <cell r="AB278">
            <v>137426.40246598326</v>
          </cell>
          <cell r="AC278">
            <v>160680.05246598317</v>
          </cell>
          <cell r="AD278" t="str">
            <v>N/A</v>
          </cell>
          <cell r="AE278">
            <v>2080982</v>
          </cell>
          <cell r="AF278">
            <v>2080982</v>
          </cell>
          <cell r="AG278">
            <v>2080982</v>
          </cell>
          <cell r="AH278">
            <v>2080982</v>
          </cell>
          <cell r="AI278">
            <v>2062043</v>
          </cell>
          <cell r="AJ278">
            <v>0</v>
          </cell>
          <cell r="AK278">
            <v>10385971</v>
          </cell>
          <cell r="AL278">
            <v>45097579</v>
          </cell>
          <cell r="AM278">
            <v>5547912.2885486865</v>
          </cell>
          <cell r="AN278">
            <v>-1183559.3500000001</v>
          </cell>
          <cell r="AO278">
            <v>9981501.4321822245</v>
          </cell>
          <cell r="AP278">
            <v>0</v>
          </cell>
          <cell r="AQ278">
            <v>404469.35000000009</v>
          </cell>
          <cell r="AR278">
            <v>0</v>
          </cell>
          <cell r="AS278">
            <v>0</v>
          </cell>
          <cell r="AT278">
            <v>59847902.720730908</v>
          </cell>
          <cell r="AU278">
            <v>1.3602252629795213E-3</v>
          </cell>
          <cell r="AV278">
            <v>0</v>
          </cell>
          <cell r="AW278">
            <v>0</v>
          </cell>
          <cell r="AY278">
            <v>0</v>
          </cell>
          <cell r="AZ278">
            <v>0</v>
          </cell>
          <cell r="BA278">
            <v>0</v>
          </cell>
          <cell r="BB278">
            <v>0</v>
          </cell>
          <cell r="BC278">
            <v>0</v>
          </cell>
          <cell r="BD278">
            <v>0</v>
          </cell>
          <cell r="BE278">
            <v>0</v>
          </cell>
          <cell r="BF278">
            <v>0</v>
          </cell>
          <cell r="BG278">
            <v>0</v>
          </cell>
          <cell r="BH278">
            <v>0</v>
          </cell>
          <cell r="BJ278">
            <v>0</v>
          </cell>
          <cell r="BL278">
            <v>0</v>
          </cell>
          <cell r="BM278">
            <v>0</v>
          </cell>
          <cell r="BN278">
            <v>0</v>
          </cell>
          <cell r="BO278">
            <v>0</v>
          </cell>
          <cell r="BQ278">
            <v>0</v>
          </cell>
          <cell r="BR278">
            <v>0</v>
          </cell>
          <cell r="BS278">
            <v>0</v>
          </cell>
          <cell r="BT278">
            <v>0</v>
          </cell>
          <cell r="CB278">
            <v>0</v>
          </cell>
          <cell r="CC278">
            <v>0</v>
          </cell>
          <cell r="CD278">
            <v>0</v>
          </cell>
          <cell r="CE278">
            <v>0</v>
          </cell>
          <cell r="CF278">
            <v>0</v>
          </cell>
          <cell r="CI278">
            <v>0</v>
          </cell>
          <cell r="CJ278">
            <v>0</v>
          </cell>
          <cell r="CK278">
            <v>0</v>
          </cell>
          <cell r="CV278">
            <v>1.375706345486662E-3</v>
          </cell>
          <cell r="DG278">
            <v>59847902</v>
          </cell>
          <cell r="DR278">
            <v>20528974.84999999</v>
          </cell>
          <cell r="EC278">
            <v>2.9152893623424174</v>
          </cell>
          <cell r="EN278">
            <v>2.4095909012463064E-2</v>
          </cell>
        </row>
        <row r="279">
          <cell r="B279">
            <v>38801</v>
          </cell>
          <cell r="C279" t="str">
            <v>Brevard Academy Charter School</v>
          </cell>
          <cell r="D279">
            <v>9.3767503745672195E-5</v>
          </cell>
          <cell r="E279">
            <v>162239.64515509378</v>
          </cell>
          <cell r="F279">
            <v>126501.9720218982</v>
          </cell>
          <cell r="G279">
            <v>101701</v>
          </cell>
          <cell r="H279">
            <v>-45270.62590797188</v>
          </cell>
          <cell r="I279">
            <v>-1873.3839165981044</v>
          </cell>
          <cell r="J279">
            <v>136907.56296935916</v>
          </cell>
          <cell r="K279">
            <v>0</v>
          </cell>
          <cell r="L279">
            <v>-7193.3506368068129</v>
          </cell>
          <cell r="M279">
            <v>1290.8983175364137</v>
          </cell>
          <cell r="N279">
            <v>48.663459093928957</v>
          </cell>
          <cell r="O279">
            <v>-21.961287052273885</v>
          </cell>
          <cell r="P279">
            <v>0</v>
          </cell>
          <cell r="Q279">
            <v>0</v>
          </cell>
          <cell r="R279">
            <v>0</v>
          </cell>
          <cell r="S279">
            <v>474330.42017455248</v>
          </cell>
          <cell r="T279">
            <v>520923</v>
          </cell>
          <cell r="U279">
            <v>684537.81484679575</v>
          </cell>
          <cell r="V279">
            <v>5163.593270145655</v>
          </cell>
          <cell r="W279">
            <v>0</v>
          </cell>
          <cell r="X279">
            <v>1210624.4081169413</v>
          </cell>
          <cell r="Y279">
            <v>12420.680000000008</v>
          </cell>
          <cell r="Z279">
            <v>0</v>
          </cell>
          <cell r="AA279">
            <v>0</v>
          </cell>
          <cell r="AB279">
            <v>9366.919582990522</v>
          </cell>
          <cell r="AC279">
            <v>21787.59958299053</v>
          </cell>
          <cell r="AD279" t="str">
            <v>N/A</v>
          </cell>
          <cell r="AE279">
            <v>238026</v>
          </cell>
          <cell r="AF279">
            <v>238026</v>
          </cell>
          <cell r="AG279">
            <v>238026</v>
          </cell>
          <cell r="AH279">
            <v>238026</v>
          </cell>
          <cell r="AI279">
            <v>236735</v>
          </cell>
          <cell r="AJ279">
            <v>0</v>
          </cell>
          <cell r="AK279">
            <v>1188839</v>
          </cell>
          <cell r="AL279">
            <v>2483706</v>
          </cell>
          <cell r="AM279">
            <v>474330.42017455248</v>
          </cell>
          <cell r="AN279">
            <v>-67668.319999999992</v>
          </cell>
          <cell r="AO279">
            <v>680334.48853395099</v>
          </cell>
          <cell r="AP279">
            <v>0</v>
          </cell>
          <cell r="AQ279">
            <v>508502.32</v>
          </cell>
          <cell r="AR279">
            <v>0</v>
          </cell>
          <cell r="AS279">
            <v>0</v>
          </cell>
          <cell r="AT279">
            <v>4079204.9087085035</v>
          </cell>
          <cell r="AU279">
            <v>7.4913116459634409E-5</v>
          </cell>
          <cell r="AV279">
            <v>0</v>
          </cell>
          <cell r="AW279">
            <v>0</v>
          </cell>
          <cell r="AY279">
            <v>0</v>
          </cell>
          <cell r="AZ279">
            <v>0</v>
          </cell>
          <cell r="BA279">
            <v>0</v>
          </cell>
          <cell r="BB279">
            <v>0</v>
          </cell>
          <cell r="BC279">
            <v>0</v>
          </cell>
          <cell r="BD279">
            <v>0</v>
          </cell>
          <cell r="BE279">
            <v>0</v>
          </cell>
          <cell r="BF279">
            <v>0</v>
          </cell>
          <cell r="BG279">
            <v>0</v>
          </cell>
          <cell r="BH279">
            <v>0</v>
          </cell>
          <cell r="BJ279">
            <v>0</v>
          </cell>
          <cell r="BL279">
            <v>0</v>
          </cell>
          <cell r="BM279">
            <v>0</v>
          </cell>
          <cell r="BN279">
            <v>0</v>
          </cell>
          <cell r="BO279">
            <v>0</v>
          </cell>
          <cell r="BQ279">
            <v>0</v>
          </cell>
          <cell r="BR279">
            <v>0</v>
          </cell>
          <cell r="BS279">
            <v>0</v>
          </cell>
          <cell r="BT279">
            <v>0</v>
          </cell>
          <cell r="CB279">
            <v>0</v>
          </cell>
          <cell r="CC279">
            <v>0</v>
          </cell>
          <cell r="CD279">
            <v>0</v>
          </cell>
          <cell r="CE279">
            <v>0</v>
          </cell>
          <cell r="CF279">
            <v>0</v>
          </cell>
          <cell r="CI279">
            <v>0</v>
          </cell>
          <cell r="CJ279">
            <v>0</v>
          </cell>
          <cell r="CK279">
            <v>0</v>
          </cell>
          <cell r="CV279">
            <v>9.3767503745672195E-5</v>
          </cell>
          <cell r="DG279">
            <v>4079205</v>
          </cell>
          <cell r="DR279">
            <v>1091578.8099999996</v>
          </cell>
          <cell r="EC279">
            <v>3.7369770855115827</v>
          </cell>
          <cell r="EN279">
            <v>2.4095909012463064E-2</v>
          </cell>
        </row>
        <row r="280">
          <cell r="B280">
            <v>38900</v>
          </cell>
          <cell r="C280" t="str">
            <v>Tyrrell County Schools</v>
          </cell>
          <cell r="D280">
            <v>3.0670444720009053E-4</v>
          </cell>
          <cell r="E280">
            <v>530670.20762540586</v>
          </cell>
          <cell r="F280">
            <v>413775.73091774178</v>
          </cell>
          <cell r="G280">
            <v>166344</v>
          </cell>
          <cell r="H280">
            <v>-148075.8443902529</v>
          </cell>
          <cell r="I280">
            <v>-6127.6578300750743</v>
          </cell>
          <cell r="J280">
            <v>447811.41376995359</v>
          </cell>
          <cell r="K280">
            <v>0</v>
          </cell>
          <cell r="L280">
            <v>-23528.75508515476</v>
          </cell>
          <cell r="M280">
            <v>4222.4037012375566</v>
          </cell>
          <cell r="N280">
            <v>159.17347400790297</v>
          </cell>
          <cell r="O280">
            <v>-71.833248578733205</v>
          </cell>
          <cell r="P280">
            <v>0</v>
          </cell>
          <cell r="Q280">
            <v>0</v>
          </cell>
          <cell r="R280">
            <v>0</v>
          </cell>
          <cell r="S280">
            <v>1385178.8389342856</v>
          </cell>
          <cell r="T280">
            <v>849882</v>
          </cell>
          <cell r="U280">
            <v>2239057.068849768</v>
          </cell>
          <cell r="V280">
            <v>16889.614804950226</v>
          </cell>
          <cell r="W280">
            <v>0</v>
          </cell>
          <cell r="X280">
            <v>3105828.6836547181</v>
          </cell>
          <cell r="Y280">
            <v>18162.280000000028</v>
          </cell>
          <cell r="Z280">
            <v>0</v>
          </cell>
          <cell r="AA280">
            <v>0</v>
          </cell>
          <cell r="AB280">
            <v>30638.289150375374</v>
          </cell>
          <cell r="AC280">
            <v>48800.569150375406</v>
          </cell>
          <cell r="AD280" t="str">
            <v>N/A</v>
          </cell>
          <cell r="AE280">
            <v>612250</v>
          </cell>
          <cell r="AF280">
            <v>612250</v>
          </cell>
          <cell r="AG280">
            <v>612250</v>
          </cell>
          <cell r="AH280">
            <v>612250</v>
          </cell>
          <cell r="AI280">
            <v>608028</v>
          </cell>
          <cell r="AJ280">
            <v>0</v>
          </cell>
          <cell r="AK280">
            <v>3057028</v>
          </cell>
          <cell r="AL280">
            <v>9148771</v>
          </cell>
          <cell r="AM280">
            <v>1385178.8389342856</v>
          </cell>
          <cell r="AN280">
            <v>-248292.71999999997</v>
          </cell>
          <cell r="AO280">
            <v>2225308.3945043432</v>
          </cell>
          <cell r="AP280">
            <v>0</v>
          </cell>
          <cell r="AQ280">
            <v>831719.72</v>
          </cell>
          <cell r="AR280">
            <v>0</v>
          </cell>
          <cell r="AS280">
            <v>0</v>
          </cell>
          <cell r="AT280">
            <v>13342685.233438628</v>
          </cell>
          <cell r="AU280">
            <v>2.7594363778227297E-4</v>
          </cell>
          <cell r="AV280">
            <v>0</v>
          </cell>
          <cell r="AW280">
            <v>0</v>
          </cell>
          <cell r="AY280">
            <v>0</v>
          </cell>
          <cell r="AZ280">
            <v>0</v>
          </cell>
          <cell r="BA280">
            <v>0</v>
          </cell>
          <cell r="BB280">
            <v>0</v>
          </cell>
          <cell r="BC280">
            <v>0</v>
          </cell>
          <cell r="BD280">
            <v>0</v>
          </cell>
          <cell r="BE280">
            <v>0</v>
          </cell>
          <cell r="BF280">
            <v>0</v>
          </cell>
          <cell r="BG280">
            <v>0</v>
          </cell>
          <cell r="BH280">
            <v>0</v>
          </cell>
          <cell r="BJ280">
            <v>0</v>
          </cell>
          <cell r="BL280">
            <v>0</v>
          </cell>
          <cell r="BM280">
            <v>0</v>
          </cell>
          <cell r="BN280">
            <v>0</v>
          </cell>
          <cell r="BO280">
            <v>0</v>
          </cell>
          <cell r="BQ280">
            <v>0</v>
          </cell>
          <cell r="BR280">
            <v>0</v>
          </cell>
          <cell r="BS280">
            <v>0</v>
          </cell>
          <cell r="BT280">
            <v>0</v>
          </cell>
          <cell r="CB280">
            <v>0</v>
          </cell>
          <cell r="CC280">
            <v>0</v>
          </cell>
          <cell r="CD280">
            <v>0</v>
          </cell>
          <cell r="CE280">
            <v>0</v>
          </cell>
          <cell r="CF280">
            <v>0</v>
          </cell>
          <cell r="CI280">
            <v>0</v>
          </cell>
          <cell r="CJ280">
            <v>0</v>
          </cell>
          <cell r="CK280">
            <v>0</v>
          </cell>
          <cell r="CV280">
            <v>3.0670444720009053E-4</v>
          </cell>
          <cell r="DG280">
            <v>13342686</v>
          </cell>
          <cell r="DR280">
            <v>4694135.16</v>
          </cell>
          <cell r="EC280">
            <v>2.8424162375418263</v>
          </cell>
          <cell r="EN280">
            <v>2.4095909012463064E-2</v>
          </cell>
        </row>
        <row r="281">
          <cell r="B281">
            <v>39000</v>
          </cell>
          <cell r="C281" t="str">
            <v>Union County Schools</v>
          </cell>
          <cell r="D281">
            <v>1.3912259251114766E-2</v>
          </cell>
          <cell r="E281">
            <v>24071452.412005868</v>
          </cell>
          <cell r="F281">
            <v>18769063.484076627</v>
          </cell>
          <cell r="G281">
            <v>309528</v>
          </cell>
          <cell r="H281">
            <v>-6716790.5610477189</v>
          </cell>
          <cell r="I281">
            <v>-277953.46664312284</v>
          </cell>
          <cell r="J281">
            <v>20312938.2076139</v>
          </cell>
          <cell r="K281">
            <v>0</v>
          </cell>
          <cell r="L281">
            <v>-1067275.494662476</v>
          </cell>
          <cell r="M281">
            <v>191530.23534790819</v>
          </cell>
          <cell r="N281">
            <v>7220.1843061435411</v>
          </cell>
          <cell r="O281">
            <v>-3258.3902392035893</v>
          </cell>
          <cell r="P281">
            <v>0</v>
          </cell>
          <cell r="Q281">
            <v>0</v>
          </cell>
          <cell r="R281">
            <v>0</v>
          </cell>
          <cell r="S281">
            <v>55596454.610757925</v>
          </cell>
          <cell r="T281">
            <v>2212122</v>
          </cell>
          <cell r="U281">
            <v>101564691.0380695</v>
          </cell>
          <cell r="V281">
            <v>766120.94139163278</v>
          </cell>
          <cell r="W281">
            <v>0</v>
          </cell>
          <cell r="X281">
            <v>104542933.97946113</v>
          </cell>
          <cell r="Y281">
            <v>664486.50000000186</v>
          </cell>
          <cell r="Z281">
            <v>0</v>
          </cell>
          <cell r="AA281">
            <v>0</v>
          </cell>
          <cell r="AB281">
            <v>1389767.3332156141</v>
          </cell>
          <cell r="AC281">
            <v>2054253.8332156159</v>
          </cell>
          <cell r="AD281" t="str">
            <v>N/A</v>
          </cell>
          <cell r="AE281">
            <v>20536042</v>
          </cell>
          <cell r="AF281">
            <v>20536043</v>
          </cell>
          <cell r="AG281">
            <v>20536043</v>
          </cell>
          <cell r="AH281">
            <v>20536043</v>
          </cell>
          <cell r="AI281">
            <v>20344513</v>
          </cell>
          <cell r="AJ281">
            <v>0</v>
          </cell>
          <cell r="AK281">
            <v>102488684</v>
          </cell>
          <cell r="AL281">
            <v>458599356</v>
          </cell>
          <cell r="AM281">
            <v>55596454.610757925</v>
          </cell>
          <cell r="AN281">
            <v>-11453925.499999998</v>
          </cell>
          <cell r="AO281">
            <v>100941044.64624552</v>
          </cell>
          <cell r="AP281">
            <v>0</v>
          </cell>
          <cell r="AQ281">
            <v>1547635.4999999981</v>
          </cell>
          <cell r="AR281">
            <v>0</v>
          </cell>
          <cell r="AS281">
            <v>0</v>
          </cell>
          <cell r="AT281">
            <v>605230565.25700343</v>
          </cell>
          <cell r="AU281">
            <v>1.3832193252420312E-2</v>
          </cell>
          <cell r="AV281">
            <v>0</v>
          </cell>
          <cell r="AW281">
            <v>0</v>
          </cell>
          <cell r="AY281">
            <v>0</v>
          </cell>
          <cell r="AZ281">
            <v>0</v>
          </cell>
          <cell r="BA281">
            <v>0</v>
          </cell>
          <cell r="BB281">
            <v>0</v>
          </cell>
          <cell r="BC281">
            <v>0</v>
          </cell>
          <cell r="BD281">
            <v>0</v>
          </cell>
          <cell r="BE281">
            <v>0</v>
          </cell>
          <cell r="BF281">
            <v>0</v>
          </cell>
          <cell r="BG281">
            <v>0</v>
          </cell>
          <cell r="BH281">
            <v>0</v>
          </cell>
          <cell r="BJ281">
            <v>0</v>
          </cell>
          <cell r="BL281">
            <v>0</v>
          </cell>
          <cell r="BM281">
            <v>0</v>
          </cell>
          <cell r="BN281">
            <v>0</v>
          </cell>
          <cell r="BO281">
            <v>0</v>
          </cell>
          <cell r="BQ281">
            <v>0</v>
          </cell>
          <cell r="BR281">
            <v>0</v>
          </cell>
          <cell r="BS281">
            <v>0</v>
          </cell>
          <cell r="BT281">
            <v>0</v>
          </cell>
          <cell r="CB281">
            <v>0</v>
          </cell>
          <cell r="CC281">
            <v>0</v>
          </cell>
          <cell r="CD281">
            <v>0</v>
          </cell>
          <cell r="CE281">
            <v>0</v>
          </cell>
          <cell r="CF281">
            <v>0</v>
          </cell>
          <cell r="CI281">
            <v>0</v>
          </cell>
          <cell r="CJ281">
            <v>0</v>
          </cell>
          <cell r="CK281">
            <v>0</v>
          </cell>
          <cell r="CV281">
            <v>1.3912259251114766E-2</v>
          </cell>
          <cell r="DG281">
            <v>605230565</v>
          </cell>
          <cell r="DR281">
            <v>197758811.1799998</v>
          </cell>
          <cell r="EC281">
            <v>3.0604480345966478</v>
          </cell>
          <cell r="EN281">
            <v>2.4095909012463064E-2</v>
          </cell>
        </row>
        <row r="282">
          <cell r="B282">
            <v>39100</v>
          </cell>
          <cell r="C282" t="str">
            <v>Vance County Schools</v>
          </cell>
          <cell r="D282">
            <v>2.1343134136276353E-3</v>
          </cell>
          <cell r="E282">
            <v>3692859.8613001513</v>
          </cell>
          <cell r="F282">
            <v>2879407.5234102267</v>
          </cell>
          <cell r="G282">
            <v>-37320</v>
          </cell>
          <cell r="H282">
            <v>-1030439.1207936222</v>
          </cell>
          <cell r="I282">
            <v>-42641.51504890791</v>
          </cell>
          <cell r="J282">
            <v>3116257.0869447929</v>
          </cell>
          <cell r="K282">
            <v>0</v>
          </cell>
          <cell r="L282">
            <v>-163733.32060439198</v>
          </cell>
          <cell r="M282">
            <v>29383.117654707523</v>
          </cell>
          <cell r="N282">
            <v>1107.6659754044701</v>
          </cell>
          <cell r="O282">
            <v>-499.87754460572847</v>
          </cell>
          <cell r="P282">
            <v>0</v>
          </cell>
          <cell r="Q282">
            <v>0</v>
          </cell>
          <cell r="R282">
            <v>0</v>
          </cell>
          <cell r="S282">
            <v>8444381.421293756</v>
          </cell>
          <cell r="T282">
            <v>121488.72999999975</v>
          </cell>
          <cell r="U282">
            <v>15581285.434723964</v>
          </cell>
          <cell r="V282">
            <v>117532.47061883009</v>
          </cell>
          <cell r="W282">
            <v>0</v>
          </cell>
          <cell r="X282">
            <v>15820306.635342795</v>
          </cell>
          <cell r="Y282">
            <v>308092</v>
          </cell>
          <cell r="Z282">
            <v>0</v>
          </cell>
          <cell r="AA282">
            <v>0</v>
          </cell>
          <cell r="AB282">
            <v>213207.57524453953</v>
          </cell>
          <cell r="AC282">
            <v>521299.57524453953</v>
          </cell>
          <cell r="AD282" t="str">
            <v>N/A</v>
          </cell>
          <cell r="AE282">
            <v>3065679</v>
          </cell>
          <cell r="AF282">
            <v>3065678</v>
          </cell>
          <cell r="AG282">
            <v>3065678</v>
          </cell>
          <cell r="AH282">
            <v>3065678</v>
          </cell>
          <cell r="AI282">
            <v>3036295</v>
          </cell>
          <cell r="AJ282">
            <v>0</v>
          </cell>
          <cell r="AK282">
            <v>15299008</v>
          </cell>
          <cell r="AL282">
            <v>71131789</v>
          </cell>
          <cell r="AM282">
            <v>8444381.421293756</v>
          </cell>
          <cell r="AN282">
            <v>-2025289.7299999997</v>
          </cell>
          <cell r="AO282">
            <v>15485610.330098255</v>
          </cell>
          <cell r="AP282">
            <v>0</v>
          </cell>
          <cell r="AQ282">
            <v>-186603.27000000025</v>
          </cell>
          <cell r="AR282">
            <v>0</v>
          </cell>
          <cell r="AS282">
            <v>0</v>
          </cell>
          <cell r="AT282">
            <v>92849887.751392007</v>
          </cell>
          <cell r="AU282">
            <v>2.1454645216955467E-3</v>
          </cell>
          <cell r="AV282">
            <v>0</v>
          </cell>
          <cell r="AW282">
            <v>0</v>
          </cell>
          <cell r="AY282">
            <v>0</v>
          </cell>
          <cell r="AZ282">
            <v>0</v>
          </cell>
          <cell r="BA282">
            <v>0</v>
          </cell>
          <cell r="BB282">
            <v>0</v>
          </cell>
          <cell r="BC282">
            <v>0</v>
          </cell>
          <cell r="BD282">
            <v>0</v>
          </cell>
          <cell r="BE282">
            <v>0</v>
          </cell>
          <cell r="BF282">
            <v>0</v>
          </cell>
          <cell r="BG282">
            <v>0</v>
          </cell>
          <cell r="BH282">
            <v>0</v>
          </cell>
          <cell r="BJ282">
            <v>0</v>
          </cell>
          <cell r="BL282">
            <v>0</v>
          </cell>
          <cell r="BM282">
            <v>0</v>
          </cell>
          <cell r="BN282">
            <v>0</v>
          </cell>
          <cell r="BO282">
            <v>0</v>
          </cell>
          <cell r="BQ282">
            <v>0</v>
          </cell>
          <cell r="BR282">
            <v>0</v>
          </cell>
          <cell r="BS282">
            <v>0</v>
          </cell>
          <cell r="BT282">
            <v>0</v>
          </cell>
          <cell r="CB282">
            <v>0</v>
          </cell>
          <cell r="CC282">
            <v>0</v>
          </cell>
          <cell r="CD282">
            <v>0</v>
          </cell>
          <cell r="CE282">
            <v>0</v>
          </cell>
          <cell r="CF282">
            <v>0</v>
          </cell>
          <cell r="CI282">
            <v>0</v>
          </cell>
          <cell r="CJ282">
            <v>0</v>
          </cell>
          <cell r="CK282">
            <v>0</v>
          </cell>
          <cell r="CV282">
            <v>2.1343134136276353E-3</v>
          </cell>
          <cell r="DG282">
            <v>92849888</v>
          </cell>
          <cell r="DR282">
            <v>34567866.200000018</v>
          </cell>
          <cell r="EC282">
            <v>2.6860173394214293</v>
          </cell>
          <cell r="EN282">
            <v>2.4095909012463064E-2</v>
          </cell>
        </row>
        <row r="283">
          <cell r="B283">
            <v>39101</v>
          </cell>
          <cell r="C283" t="str">
            <v>Vance Charter School</v>
          </cell>
          <cell r="D283">
            <v>1.5215746481731001E-4</v>
          </cell>
          <cell r="E283">
            <v>263267.89253786032</v>
          </cell>
          <cell r="F283">
            <v>205276.0134198486</v>
          </cell>
          <cell r="G283">
            <v>36828</v>
          </cell>
          <cell r="H283">
            <v>-73461.096794610581</v>
          </cell>
          <cell r="I283">
            <v>-3039.9587916111809</v>
          </cell>
          <cell r="J283">
            <v>222161.26977460878</v>
          </cell>
          <cell r="K283">
            <v>0</v>
          </cell>
          <cell r="L283">
            <v>-11672.721920882152</v>
          </cell>
          <cell r="M283">
            <v>2094.7535925241823</v>
          </cell>
          <cell r="N283">
            <v>78.966681090887548</v>
          </cell>
          <cell r="O283">
            <v>-35.636799834862174</v>
          </cell>
          <cell r="P283">
            <v>0</v>
          </cell>
          <cell r="Q283">
            <v>0</v>
          </cell>
          <cell r="R283">
            <v>0</v>
          </cell>
          <cell r="S283">
            <v>641497.48169899406</v>
          </cell>
          <cell r="T283">
            <v>186264</v>
          </cell>
          <cell r="U283">
            <v>1110806.3488730439</v>
          </cell>
          <cell r="V283">
            <v>8379.0143700967292</v>
          </cell>
          <cell r="W283">
            <v>0</v>
          </cell>
          <cell r="X283">
            <v>1305449.3632431405</v>
          </cell>
          <cell r="Y283">
            <v>2125.3099999999977</v>
          </cell>
          <cell r="Z283">
            <v>0</v>
          </cell>
          <cell r="AA283">
            <v>0</v>
          </cell>
          <cell r="AB283">
            <v>15199.793958055903</v>
          </cell>
          <cell r="AC283">
            <v>17325.103958055901</v>
          </cell>
          <cell r="AD283" t="str">
            <v>N/A</v>
          </cell>
          <cell r="AE283">
            <v>258044</v>
          </cell>
          <cell r="AF283">
            <v>258044</v>
          </cell>
          <cell r="AG283">
            <v>258044</v>
          </cell>
          <cell r="AH283">
            <v>258044</v>
          </cell>
          <cell r="AI283">
            <v>255949</v>
          </cell>
          <cell r="AJ283">
            <v>0</v>
          </cell>
          <cell r="AK283">
            <v>1288125</v>
          </cell>
          <cell r="AL283">
            <v>4821187</v>
          </cell>
          <cell r="AM283">
            <v>641497.48169899406</v>
          </cell>
          <cell r="AN283">
            <v>-131441.69</v>
          </cell>
          <cell r="AO283">
            <v>1103985.569285085</v>
          </cell>
          <cell r="AP283">
            <v>0</v>
          </cell>
          <cell r="AQ283">
            <v>184138.69</v>
          </cell>
          <cell r="AR283">
            <v>0</v>
          </cell>
          <cell r="AS283">
            <v>0</v>
          </cell>
          <cell r="AT283">
            <v>6619367.0509840781</v>
          </cell>
          <cell r="AU283">
            <v>1.4541579333947972E-4</v>
          </cell>
          <cell r="AV283">
            <v>0</v>
          </cell>
          <cell r="AW283">
            <v>0</v>
          </cell>
          <cell r="AY283">
            <v>0</v>
          </cell>
          <cell r="AZ283">
            <v>0</v>
          </cell>
          <cell r="BA283">
            <v>0</v>
          </cell>
          <cell r="BB283">
            <v>0</v>
          </cell>
          <cell r="BC283">
            <v>0</v>
          </cell>
          <cell r="BD283">
            <v>0</v>
          </cell>
          <cell r="BE283">
            <v>0</v>
          </cell>
          <cell r="BF283">
            <v>0</v>
          </cell>
          <cell r="BG283">
            <v>0</v>
          </cell>
          <cell r="BH283">
            <v>0</v>
          </cell>
          <cell r="BJ283">
            <v>0</v>
          </cell>
          <cell r="BL283">
            <v>0</v>
          </cell>
          <cell r="BM283">
            <v>0</v>
          </cell>
          <cell r="BN283">
            <v>0</v>
          </cell>
          <cell r="BO283">
            <v>0</v>
          </cell>
          <cell r="BQ283">
            <v>0</v>
          </cell>
          <cell r="BR283">
            <v>0</v>
          </cell>
          <cell r="BS283">
            <v>0</v>
          </cell>
          <cell r="BT283">
            <v>0</v>
          </cell>
          <cell r="CB283">
            <v>0</v>
          </cell>
          <cell r="CC283">
            <v>0</v>
          </cell>
          <cell r="CD283">
            <v>0</v>
          </cell>
          <cell r="CE283">
            <v>0</v>
          </cell>
          <cell r="CF283">
            <v>0</v>
          </cell>
          <cell r="CI283">
            <v>0</v>
          </cell>
          <cell r="CJ283">
            <v>0</v>
          </cell>
          <cell r="CK283">
            <v>0</v>
          </cell>
          <cell r="CV283">
            <v>1.5215746481731001E-4</v>
          </cell>
          <cell r="DG283">
            <v>6619367</v>
          </cell>
          <cell r="DR283">
            <v>2334424.14</v>
          </cell>
          <cell r="EC283">
            <v>2.8355459860863159</v>
          </cell>
          <cell r="EN283">
            <v>2.4095909012463064E-2</v>
          </cell>
        </row>
        <row r="284">
          <cell r="B284">
            <v>39105</v>
          </cell>
          <cell r="C284" t="str">
            <v>Vance-Granville Community College</v>
          </cell>
          <cell r="D284">
            <v>8.8130321561062132E-4</v>
          </cell>
          <cell r="E284">
            <v>1524860.0555958557</v>
          </cell>
          <cell r="F284">
            <v>1188968.3554589599</v>
          </cell>
          <cell r="G284">
            <v>-15710</v>
          </cell>
          <cell r="H284">
            <v>-425490.13881840237</v>
          </cell>
          <cell r="I284">
            <v>-17607.584758246609</v>
          </cell>
          <cell r="J284">
            <v>1286768.5569786616</v>
          </cell>
          <cell r="K284">
            <v>0</v>
          </cell>
          <cell r="L284">
            <v>-67608.95613076564</v>
          </cell>
          <cell r="M284">
            <v>12132.911646628871</v>
          </cell>
          <cell r="N284">
            <v>457.37874283760027</v>
          </cell>
          <cell r="O284">
            <v>-206.41002612816362</v>
          </cell>
          <cell r="P284">
            <v>0</v>
          </cell>
          <cell r="Q284">
            <v>0</v>
          </cell>
          <cell r="R284">
            <v>0</v>
          </cell>
          <cell r="S284">
            <v>3486564.1686894009</v>
          </cell>
          <cell r="T284">
            <v>24041.95000000007</v>
          </cell>
          <cell r="U284">
            <v>6433842.7848933078</v>
          </cell>
          <cell r="V284">
            <v>48531.646586515482</v>
          </cell>
          <cell r="W284">
            <v>0</v>
          </cell>
          <cell r="X284">
            <v>6506416.381479824</v>
          </cell>
          <cell r="Y284">
            <v>102591</v>
          </cell>
          <cell r="Z284">
            <v>0</v>
          </cell>
          <cell r="AA284">
            <v>0</v>
          </cell>
          <cell r="AB284">
            <v>88037.923791233043</v>
          </cell>
          <cell r="AC284">
            <v>190628.92379123304</v>
          </cell>
          <cell r="AD284" t="str">
            <v>N/A</v>
          </cell>
          <cell r="AE284">
            <v>1265584</v>
          </cell>
          <cell r="AF284">
            <v>1265584</v>
          </cell>
          <cell r="AG284">
            <v>1265584</v>
          </cell>
          <cell r="AH284">
            <v>1265584</v>
          </cell>
          <cell r="AI284">
            <v>1253451</v>
          </cell>
          <cell r="AJ284">
            <v>0</v>
          </cell>
          <cell r="AK284">
            <v>6315787</v>
          </cell>
          <cell r="AL284">
            <v>29342270</v>
          </cell>
          <cell r="AM284">
            <v>3486564.1686894009</v>
          </cell>
          <cell r="AN284">
            <v>-804936.95000000007</v>
          </cell>
          <cell r="AO284">
            <v>6394336.5076885903</v>
          </cell>
          <cell r="AP284">
            <v>0</v>
          </cell>
          <cell r="AQ284">
            <v>-78549.04999999993</v>
          </cell>
          <cell r="AR284">
            <v>0</v>
          </cell>
          <cell r="AS284">
            <v>0</v>
          </cell>
          <cell r="AT284">
            <v>38339684.676377997</v>
          </cell>
          <cell r="AU284">
            <v>8.8501638459836463E-4</v>
          </cell>
          <cell r="AV284">
            <v>0</v>
          </cell>
          <cell r="AW284">
            <v>0</v>
          </cell>
          <cell r="AY284">
            <v>0</v>
          </cell>
          <cell r="AZ284">
            <v>0</v>
          </cell>
          <cell r="BA284">
            <v>0</v>
          </cell>
          <cell r="BB284">
            <v>0</v>
          </cell>
          <cell r="BC284">
            <v>0</v>
          </cell>
          <cell r="BD284">
            <v>0</v>
          </cell>
          <cell r="BE284">
            <v>0</v>
          </cell>
          <cell r="BF284">
            <v>0</v>
          </cell>
          <cell r="BG284">
            <v>0</v>
          </cell>
          <cell r="BH284">
            <v>0</v>
          </cell>
          <cell r="BJ284">
            <v>0</v>
          </cell>
          <cell r="BL284">
            <v>0</v>
          </cell>
          <cell r="BM284">
            <v>0</v>
          </cell>
          <cell r="BN284">
            <v>0</v>
          </cell>
          <cell r="BO284">
            <v>0</v>
          </cell>
          <cell r="BQ284">
            <v>0</v>
          </cell>
          <cell r="BR284">
            <v>0</v>
          </cell>
          <cell r="BS284">
            <v>0</v>
          </cell>
          <cell r="BT284">
            <v>0</v>
          </cell>
          <cell r="CB284">
            <v>0</v>
          </cell>
          <cell r="CC284">
            <v>0</v>
          </cell>
          <cell r="CD284">
            <v>0</v>
          </cell>
          <cell r="CE284">
            <v>0</v>
          </cell>
          <cell r="CF284">
            <v>0</v>
          </cell>
          <cell r="CI284">
            <v>0</v>
          </cell>
          <cell r="CJ284">
            <v>0</v>
          </cell>
          <cell r="CK284">
            <v>0</v>
          </cell>
          <cell r="CV284">
            <v>8.8130321561062132E-4</v>
          </cell>
          <cell r="DG284">
            <v>38339685</v>
          </cell>
          <cell r="DR284">
            <v>13797491.369999997</v>
          </cell>
          <cell r="EC284">
            <v>2.7787431767025637</v>
          </cell>
          <cell r="EN284">
            <v>2.4095909012463064E-2</v>
          </cell>
        </row>
        <row r="285">
          <cell r="B285">
            <v>39200</v>
          </cell>
          <cell r="C285" t="str">
            <v>Wake County Schools</v>
          </cell>
          <cell r="D285">
            <v>5.6205005681760727E-2</v>
          </cell>
          <cell r="E285">
            <v>97247765.094415873</v>
          </cell>
          <cell r="F285">
            <v>75826312.658695325</v>
          </cell>
          <cell r="G285">
            <v>12440559</v>
          </cell>
          <cell r="H285">
            <v>-27135581.995184142</v>
          </cell>
          <cell r="I285">
            <v>-1122921.5823224408</v>
          </cell>
          <cell r="J285">
            <v>82063508.648367971</v>
          </cell>
          <cell r="K285">
            <v>0</v>
          </cell>
          <cell r="L285">
            <v>-4311752.9769078922</v>
          </cell>
          <cell r="M285">
            <v>773774.96865547355</v>
          </cell>
          <cell r="N285">
            <v>29169.273848720182</v>
          </cell>
          <cell r="O285">
            <v>-13163.774380725179</v>
          </cell>
          <cell r="P285">
            <v>0</v>
          </cell>
          <cell r="Q285">
            <v>0</v>
          </cell>
          <cell r="R285">
            <v>0</v>
          </cell>
          <cell r="S285">
            <v>235797669.31518814</v>
          </cell>
          <cell r="T285">
            <v>64262666</v>
          </cell>
          <cell r="U285">
            <v>410317543.24183983</v>
          </cell>
          <cell r="V285">
            <v>3095099.8746218942</v>
          </cell>
          <cell r="W285">
            <v>0</v>
          </cell>
          <cell r="X285">
            <v>477675309.11646169</v>
          </cell>
          <cell r="Y285">
            <v>2059870.0199999958</v>
          </cell>
          <cell r="Z285">
            <v>0</v>
          </cell>
          <cell r="AA285">
            <v>0</v>
          </cell>
          <cell r="AB285">
            <v>5614607.9116122043</v>
          </cell>
          <cell r="AC285">
            <v>7674477.9316122001</v>
          </cell>
          <cell r="AD285" t="str">
            <v>N/A</v>
          </cell>
          <cell r="AE285">
            <v>94154921</v>
          </cell>
          <cell r="AF285">
            <v>94154921</v>
          </cell>
          <cell r="AG285">
            <v>94154921</v>
          </cell>
          <cell r="AH285">
            <v>94154921</v>
          </cell>
          <cell r="AI285">
            <v>93381146</v>
          </cell>
          <cell r="AJ285">
            <v>0</v>
          </cell>
          <cell r="AK285">
            <v>470000830</v>
          </cell>
          <cell r="AL285">
            <v>1786333274</v>
          </cell>
          <cell r="AM285">
            <v>235797669.31518814</v>
          </cell>
          <cell r="AN285">
            <v>-47022986.980000004</v>
          </cell>
          <cell r="AO285">
            <v>407798035.20484954</v>
          </cell>
          <cell r="AP285">
            <v>0</v>
          </cell>
          <cell r="AQ285">
            <v>62202795.980000004</v>
          </cell>
          <cell r="AR285">
            <v>0</v>
          </cell>
          <cell r="AS285">
            <v>0</v>
          </cell>
          <cell r="AT285">
            <v>2445108787.5200377</v>
          </cell>
          <cell r="AU285">
            <v>5.3879070587080385E-2</v>
          </cell>
          <cell r="AV285">
            <v>0</v>
          </cell>
          <cell r="AW285">
            <v>0</v>
          </cell>
          <cell r="AY285">
            <v>0</v>
          </cell>
          <cell r="AZ285">
            <v>0</v>
          </cell>
          <cell r="BA285">
            <v>0</v>
          </cell>
          <cell r="BB285">
            <v>0</v>
          </cell>
          <cell r="BC285">
            <v>0</v>
          </cell>
          <cell r="BD285">
            <v>0</v>
          </cell>
          <cell r="BE285">
            <v>0</v>
          </cell>
          <cell r="BF285">
            <v>0</v>
          </cell>
          <cell r="BG285">
            <v>0</v>
          </cell>
          <cell r="BH285">
            <v>0</v>
          </cell>
          <cell r="BJ285">
            <v>0</v>
          </cell>
          <cell r="BL285">
            <v>0</v>
          </cell>
          <cell r="BM285">
            <v>0</v>
          </cell>
          <cell r="BN285">
            <v>0</v>
          </cell>
          <cell r="BO285">
            <v>0</v>
          </cell>
          <cell r="BQ285">
            <v>0</v>
          </cell>
          <cell r="BR285">
            <v>0</v>
          </cell>
          <cell r="BS285">
            <v>0</v>
          </cell>
          <cell r="BT285">
            <v>0</v>
          </cell>
          <cell r="CB285">
            <v>0</v>
          </cell>
          <cell r="CC285">
            <v>0</v>
          </cell>
          <cell r="CD285">
            <v>0</v>
          </cell>
          <cell r="CE285">
            <v>0</v>
          </cell>
          <cell r="CF285">
            <v>0</v>
          </cell>
          <cell r="CI285">
            <v>0</v>
          </cell>
          <cell r="CJ285">
            <v>0</v>
          </cell>
          <cell r="CK285">
            <v>0</v>
          </cell>
          <cell r="CV285">
            <v>5.6205005681760727E-2</v>
          </cell>
          <cell r="DG285">
            <v>2445108788</v>
          </cell>
          <cell r="DR285">
            <v>801554623.66998684</v>
          </cell>
          <cell r="EC285">
            <v>3.0504580920572311</v>
          </cell>
          <cell r="EN285">
            <v>2.4095909012463064E-2</v>
          </cell>
        </row>
        <row r="286">
          <cell r="B286">
            <v>39201</v>
          </cell>
          <cell r="C286" t="str">
            <v>Endeavor Charter School</v>
          </cell>
          <cell r="D286">
            <v>1.7905342645631924E-4</v>
          </cell>
          <cell r="E286">
            <v>309804.17747782567</v>
          </cell>
          <cell r="F286">
            <v>241561.42201927534</v>
          </cell>
          <cell r="G286">
            <v>58806</v>
          </cell>
          <cell r="H286">
            <v>-86446.373880553554</v>
          </cell>
          <cell r="I286">
            <v>-3577.3140580222807</v>
          </cell>
          <cell r="J286">
            <v>261431.38377595413</v>
          </cell>
          <cell r="K286">
            <v>0</v>
          </cell>
          <cell r="L286">
            <v>-13736.038902298844</v>
          </cell>
          <cell r="M286">
            <v>2465.0306100556791</v>
          </cell>
          <cell r="N286">
            <v>92.925147262300555</v>
          </cell>
          <cell r="O286">
            <v>-41.936103010334527</v>
          </cell>
          <cell r="P286">
            <v>0</v>
          </cell>
          <cell r="Q286">
            <v>0</v>
          </cell>
          <cell r="R286">
            <v>0</v>
          </cell>
          <cell r="S286">
            <v>770359.27608648804</v>
          </cell>
          <cell r="T286">
            <v>326181</v>
          </cell>
          <cell r="U286">
            <v>1307156.9188797707</v>
          </cell>
          <cell r="V286">
            <v>9860.1224402227162</v>
          </cell>
          <cell r="W286">
            <v>0</v>
          </cell>
          <cell r="X286">
            <v>1643198.0413199933</v>
          </cell>
          <cell r="Y286">
            <v>32152.429999999993</v>
          </cell>
          <cell r="Z286">
            <v>0</v>
          </cell>
          <cell r="AA286">
            <v>0</v>
          </cell>
          <cell r="AB286">
            <v>17886.570290111402</v>
          </cell>
          <cell r="AC286">
            <v>50039.000290111391</v>
          </cell>
          <cell r="AD286" t="str">
            <v>N/A</v>
          </cell>
          <cell r="AE286">
            <v>319125</v>
          </cell>
          <cell r="AF286">
            <v>319124</v>
          </cell>
          <cell r="AG286">
            <v>319124</v>
          </cell>
          <cell r="AH286">
            <v>319124</v>
          </cell>
          <cell r="AI286">
            <v>316659</v>
          </cell>
          <cell r="AJ286">
            <v>0</v>
          </cell>
          <cell r="AK286">
            <v>1593156</v>
          </cell>
          <cell r="AL286">
            <v>5545009</v>
          </cell>
          <cell r="AM286">
            <v>770359.27608648804</v>
          </cell>
          <cell r="AN286">
            <v>-119094.57</v>
          </cell>
          <cell r="AO286">
            <v>1299130.4710298821</v>
          </cell>
          <cell r="AP286">
            <v>0</v>
          </cell>
          <cell r="AQ286">
            <v>294028.57</v>
          </cell>
          <cell r="AR286">
            <v>0</v>
          </cell>
          <cell r="AS286">
            <v>0</v>
          </cell>
          <cell r="AT286">
            <v>7789432.7471163701</v>
          </cell>
          <cell r="AU286">
            <v>1.6724759613249247E-4</v>
          </cell>
          <cell r="AV286">
            <v>0</v>
          </cell>
          <cell r="AW286">
            <v>0</v>
          </cell>
          <cell r="AY286">
            <v>0</v>
          </cell>
          <cell r="AZ286">
            <v>0</v>
          </cell>
          <cell r="BA286">
            <v>0</v>
          </cell>
          <cell r="BB286">
            <v>0</v>
          </cell>
          <cell r="BC286">
            <v>0</v>
          </cell>
          <cell r="BD286">
            <v>0</v>
          </cell>
          <cell r="BE286">
            <v>0</v>
          </cell>
          <cell r="BF286">
            <v>0</v>
          </cell>
          <cell r="BG286">
            <v>0</v>
          </cell>
          <cell r="BH286">
            <v>0</v>
          </cell>
          <cell r="BJ286">
            <v>0</v>
          </cell>
          <cell r="BL286">
            <v>0</v>
          </cell>
          <cell r="BM286">
            <v>0</v>
          </cell>
          <cell r="BN286">
            <v>0</v>
          </cell>
          <cell r="BO286">
            <v>0</v>
          </cell>
          <cell r="BQ286">
            <v>0</v>
          </cell>
          <cell r="BR286">
            <v>0</v>
          </cell>
          <cell r="BS286">
            <v>0</v>
          </cell>
          <cell r="BT286">
            <v>0</v>
          </cell>
          <cell r="CB286">
            <v>0</v>
          </cell>
          <cell r="CC286">
            <v>0</v>
          </cell>
          <cell r="CD286">
            <v>0</v>
          </cell>
          <cell r="CE286">
            <v>0</v>
          </cell>
          <cell r="CF286">
            <v>0</v>
          </cell>
          <cell r="CI286">
            <v>0</v>
          </cell>
          <cell r="CJ286">
            <v>0</v>
          </cell>
          <cell r="CK286">
            <v>0</v>
          </cell>
          <cell r="CV286">
            <v>1.7905342645631924E-4</v>
          </cell>
          <cell r="DG286">
            <v>7789433</v>
          </cell>
          <cell r="DR286">
            <v>2039344.5000000002</v>
          </cell>
          <cell r="EC286">
            <v>3.8195768297117034</v>
          </cell>
          <cell r="EN286">
            <v>2.4095909012463064E-2</v>
          </cell>
        </row>
        <row r="287">
          <cell r="B287">
            <v>39204</v>
          </cell>
          <cell r="C287" t="str">
            <v>Southern Wake Academy</v>
          </cell>
          <cell r="D287">
            <v>1.1647535282977027E-4</v>
          </cell>
          <cell r="E287">
            <v>201529.51883704652</v>
          </cell>
          <cell r="F287">
            <v>157137.18757914976</v>
          </cell>
          <cell r="G287">
            <v>72091</v>
          </cell>
          <cell r="H287">
            <v>-56233.896764036799</v>
          </cell>
          <cell r="I287">
            <v>-2327.0647500995483</v>
          </cell>
          <cell r="J287">
            <v>170062.71965148798</v>
          </cell>
          <cell r="K287">
            <v>0</v>
          </cell>
          <cell r="L287">
            <v>-8935.3776093137876</v>
          </cell>
          <cell r="M287">
            <v>1603.5175406847741</v>
          </cell>
          <cell r="N287">
            <v>60.448378611594173</v>
          </cell>
          <cell r="O287">
            <v>-27.279692386260496</v>
          </cell>
          <cell r="P287">
            <v>0</v>
          </cell>
          <cell r="Q287">
            <v>0</v>
          </cell>
          <cell r="R287">
            <v>0</v>
          </cell>
          <cell r="S287">
            <v>534960.77317114419</v>
          </cell>
          <cell r="T287">
            <v>370823</v>
          </cell>
          <cell r="U287">
            <v>850313.59825743979</v>
          </cell>
          <cell r="V287">
            <v>6414.0701627390963</v>
          </cell>
          <cell r="W287">
            <v>0</v>
          </cell>
          <cell r="X287">
            <v>1227550.6684201788</v>
          </cell>
          <cell r="Y287">
            <v>10371.540000000008</v>
          </cell>
          <cell r="Z287">
            <v>0</v>
          </cell>
          <cell r="AA287">
            <v>0</v>
          </cell>
          <cell r="AB287">
            <v>11635.323750497742</v>
          </cell>
          <cell r="AC287">
            <v>22006.863750497752</v>
          </cell>
          <cell r="AD287" t="str">
            <v>N/A</v>
          </cell>
          <cell r="AE287">
            <v>241430</v>
          </cell>
          <cell r="AF287">
            <v>241430</v>
          </cell>
          <cell r="AG287">
            <v>241430</v>
          </cell>
          <cell r="AH287">
            <v>241430</v>
          </cell>
          <cell r="AI287">
            <v>239827</v>
          </cell>
          <cell r="AJ287">
            <v>0</v>
          </cell>
          <cell r="AK287">
            <v>1205547</v>
          </cell>
          <cell r="AL287">
            <v>3416693</v>
          </cell>
          <cell r="AM287">
            <v>534960.77317114419</v>
          </cell>
          <cell r="AN287">
            <v>-90124.459999999992</v>
          </cell>
          <cell r="AO287">
            <v>845092.34466968128</v>
          </cell>
          <cell r="AP287">
            <v>0</v>
          </cell>
          <cell r="AQ287">
            <v>360451.45999999996</v>
          </cell>
          <cell r="AR287">
            <v>0</v>
          </cell>
          <cell r="AS287">
            <v>0</v>
          </cell>
          <cell r="AT287">
            <v>5067073.1178408256</v>
          </cell>
          <cell r="AU287">
            <v>1.0305369739751568E-4</v>
          </cell>
          <cell r="AV287">
            <v>0</v>
          </cell>
          <cell r="AW287">
            <v>0</v>
          </cell>
          <cell r="AY287">
            <v>0</v>
          </cell>
          <cell r="AZ287">
            <v>0</v>
          </cell>
          <cell r="BA287">
            <v>0</v>
          </cell>
          <cell r="BB287">
            <v>0</v>
          </cell>
          <cell r="BC287">
            <v>0</v>
          </cell>
          <cell r="BD287">
            <v>0</v>
          </cell>
          <cell r="BE287">
            <v>0</v>
          </cell>
          <cell r="BF287">
            <v>0</v>
          </cell>
          <cell r="BG287">
            <v>0</v>
          </cell>
          <cell r="BH287">
            <v>0</v>
          </cell>
          <cell r="BJ287">
            <v>0</v>
          </cell>
          <cell r="BL287">
            <v>0</v>
          </cell>
          <cell r="BM287">
            <v>0</v>
          </cell>
          <cell r="BN287">
            <v>0</v>
          </cell>
          <cell r="BO287">
            <v>0</v>
          </cell>
          <cell r="BQ287">
            <v>0</v>
          </cell>
          <cell r="BR287">
            <v>0</v>
          </cell>
          <cell r="BS287">
            <v>0</v>
          </cell>
          <cell r="BT287">
            <v>0</v>
          </cell>
          <cell r="CB287">
            <v>0</v>
          </cell>
          <cell r="CC287">
            <v>0</v>
          </cell>
          <cell r="CD287">
            <v>0</v>
          </cell>
          <cell r="CE287">
            <v>0</v>
          </cell>
          <cell r="CF287">
            <v>0</v>
          </cell>
          <cell r="CI287">
            <v>0</v>
          </cell>
          <cell r="CJ287">
            <v>0</v>
          </cell>
          <cell r="CK287">
            <v>0</v>
          </cell>
          <cell r="CV287">
            <v>1.1647535282977027E-4</v>
          </cell>
          <cell r="DG287">
            <v>5067074</v>
          </cell>
          <cell r="DR287">
            <v>1435585.1600000004</v>
          </cell>
          <cell r="EC287">
            <v>3.529622721928944</v>
          </cell>
          <cell r="EN287">
            <v>2.4095909012463064E-2</v>
          </cell>
        </row>
        <row r="288">
          <cell r="B288">
            <v>39205</v>
          </cell>
          <cell r="C288" t="str">
            <v>Wake Technical College</v>
          </cell>
          <cell r="D288">
            <v>4.3781538993554296E-3</v>
          </cell>
          <cell r="E288">
            <v>7575227.0956514524</v>
          </cell>
          <cell r="F288">
            <v>5906578.2916225661</v>
          </cell>
          <cell r="G288">
            <v>1450691</v>
          </cell>
          <cell r="H288">
            <v>-2113757.532490524</v>
          </cell>
          <cell r="I288">
            <v>-87471.274927933613</v>
          </cell>
          <cell r="J288">
            <v>6392431.8844119171</v>
          </cell>
          <cell r="K288">
            <v>0</v>
          </cell>
          <cell r="L288">
            <v>-335868.98319685925</v>
          </cell>
          <cell r="M288">
            <v>60274.095788267885</v>
          </cell>
          <cell r="N288">
            <v>2272.174310687481</v>
          </cell>
          <cell r="O288">
            <v>-1025.4074247680351</v>
          </cell>
          <cell r="P288">
            <v>0</v>
          </cell>
          <cell r="Q288">
            <v>0</v>
          </cell>
          <cell r="R288">
            <v>0</v>
          </cell>
          <cell r="S288">
            <v>18849351.343744811</v>
          </cell>
          <cell r="T288">
            <v>7253455.8300000001</v>
          </cell>
          <cell r="U288">
            <v>31962159.422059588</v>
          </cell>
          <cell r="V288">
            <v>241096.38315307154</v>
          </cell>
          <cell r="W288">
            <v>0</v>
          </cell>
          <cell r="X288">
            <v>39456711.63521266</v>
          </cell>
          <cell r="Y288">
            <v>0</v>
          </cell>
          <cell r="Z288">
            <v>0</v>
          </cell>
          <cell r="AA288">
            <v>0</v>
          </cell>
          <cell r="AB288">
            <v>437356.37463966809</v>
          </cell>
          <cell r="AC288">
            <v>437356.37463966809</v>
          </cell>
          <cell r="AD288" t="str">
            <v>N/A</v>
          </cell>
          <cell r="AE288">
            <v>7815926</v>
          </cell>
          <cell r="AF288">
            <v>7815926</v>
          </cell>
          <cell r="AG288">
            <v>7815926</v>
          </cell>
          <cell r="AH288">
            <v>7815926</v>
          </cell>
          <cell r="AI288">
            <v>7755652</v>
          </cell>
          <cell r="AJ288">
            <v>0</v>
          </cell>
          <cell r="AK288">
            <v>39019356</v>
          </cell>
          <cell r="AL288">
            <v>136626690</v>
          </cell>
          <cell r="AM288">
            <v>18849351.343744811</v>
          </cell>
          <cell r="AN288">
            <v>-4030820.8299999996</v>
          </cell>
          <cell r="AO288">
            <v>31765899.430572994</v>
          </cell>
          <cell r="AP288">
            <v>0</v>
          </cell>
          <cell r="AQ288">
            <v>7253455.8300000001</v>
          </cell>
          <cell r="AR288">
            <v>0</v>
          </cell>
          <cell r="AS288">
            <v>0</v>
          </cell>
          <cell r="AT288">
            <v>190464575.7743178</v>
          </cell>
          <cell r="AU288">
            <v>4.1209102446008112E-3</v>
          </cell>
          <cell r="AV288">
            <v>0</v>
          </cell>
          <cell r="AW288">
            <v>0</v>
          </cell>
          <cell r="AY288">
            <v>0</v>
          </cell>
          <cell r="AZ288">
            <v>0</v>
          </cell>
          <cell r="BA288">
            <v>0</v>
          </cell>
          <cell r="BB288">
            <v>0</v>
          </cell>
          <cell r="BC288">
            <v>0</v>
          </cell>
          <cell r="BD288">
            <v>0</v>
          </cell>
          <cell r="BE288">
            <v>0</v>
          </cell>
          <cell r="BF288">
            <v>0</v>
          </cell>
          <cell r="BG288">
            <v>0</v>
          </cell>
          <cell r="BH288">
            <v>0</v>
          </cell>
          <cell r="BJ288">
            <v>0</v>
          </cell>
          <cell r="BL288">
            <v>0</v>
          </cell>
          <cell r="BM288">
            <v>0</v>
          </cell>
          <cell r="BN288">
            <v>0</v>
          </cell>
          <cell r="BO288">
            <v>0</v>
          </cell>
          <cell r="BQ288">
            <v>0</v>
          </cell>
          <cell r="BR288">
            <v>0</v>
          </cell>
          <cell r="BS288">
            <v>0</v>
          </cell>
          <cell r="BT288">
            <v>0</v>
          </cell>
          <cell r="CB288">
            <v>0</v>
          </cell>
          <cell r="CC288">
            <v>0</v>
          </cell>
          <cell r="CD288">
            <v>0</v>
          </cell>
          <cell r="CE288">
            <v>0</v>
          </cell>
          <cell r="CF288">
            <v>0</v>
          </cell>
          <cell r="CI288">
            <v>0</v>
          </cell>
          <cell r="CJ288">
            <v>0</v>
          </cell>
          <cell r="CK288">
            <v>0</v>
          </cell>
          <cell r="CV288">
            <v>4.3781538993554296E-3</v>
          </cell>
          <cell r="DG288">
            <v>190464576</v>
          </cell>
          <cell r="DR288">
            <v>68393645.809999987</v>
          </cell>
          <cell r="EC288">
            <v>2.7848285282103173</v>
          </cell>
          <cell r="EN288">
            <v>2.4095909012463064E-2</v>
          </cell>
        </row>
        <row r="289">
          <cell r="B289">
            <v>39208</v>
          </cell>
          <cell r="C289" t="str">
            <v>East Wake Academy</v>
          </cell>
          <cell r="D289">
            <v>3.6078335581388513E-4</v>
          </cell>
          <cell r="E289">
            <v>624239.329052313</v>
          </cell>
          <cell r="F289">
            <v>486733.7207453507</v>
          </cell>
          <cell r="G289">
            <v>89574</v>
          </cell>
          <cell r="H289">
            <v>-174184.95408785951</v>
          </cell>
          <cell r="I289">
            <v>-7208.1020519778831</v>
          </cell>
          <cell r="J289">
            <v>526770.66181007249</v>
          </cell>
          <cell r="K289">
            <v>0</v>
          </cell>
          <cell r="L289">
            <v>-27677.405056364121</v>
          </cell>
          <cell r="M289">
            <v>4966.9086667648598</v>
          </cell>
          <cell r="N289">
            <v>187.23934600029011</v>
          </cell>
          <cell r="O289">
            <v>-84.499069765170034</v>
          </cell>
          <cell r="P289">
            <v>0</v>
          </cell>
          <cell r="Q289">
            <v>0</v>
          </cell>
          <cell r="R289">
            <v>0</v>
          </cell>
          <cell r="S289">
            <v>1523316.8993545347</v>
          </cell>
          <cell r="T289">
            <v>499557</v>
          </cell>
          <cell r="U289">
            <v>2633853.3090503621</v>
          </cell>
          <cell r="V289">
            <v>19867.634667059439</v>
          </cell>
          <cell r="W289">
            <v>0</v>
          </cell>
          <cell r="X289">
            <v>3153277.9437174215</v>
          </cell>
          <cell r="Y289">
            <v>51686.150000000023</v>
          </cell>
          <cell r="Z289">
            <v>0</v>
          </cell>
          <cell r="AA289">
            <v>0</v>
          </cell>
          <cell r="AB289">
            <v>36040.510259889415</v>
          </cell>
          <cell r="AC289">
            <v>87726.660259889439</v>
          </cell>
          <cell r="AD289" t="str">
            <v>N/A</v>
          </cell>
          <cell r="AE289">
            <v>614103</v>
          </cell>
          <cell r="AF289">
            <v>614104</v>
          </cell>
          <cell r="AG289">
            <v>614104</v>
          </cell>
          <cell r="AH289">
            <v>614104</v>
          </cell>
          <cell r="AI289">
            <v>609138</v>
          </cell>
          <cell r="AJ289">
            <v>0</v>
          </cell>
          <cell r="AK289">
            <v>3065553</v>
          </cell>
          <cell r="AL289">
            <v>11362121</v>
          </cell>
          <cell r="AM289">
            <v>1523316.8993545347</v>
          </cell>
          <cell r="AN289">
            <v>-255686.84999999998</v>
          </cell>
          <cell r="AO289">
            <v>2617680.4334575324</v>
          </cell>
          <cell r="AP289">
            <v>0</v>
          </cell>
          <cell r="AQ289">
            <v>447870.85</v>
          </cell>
          <cell r="AR289">
            <v>0</v>
          </cell>
          <cell r="AS289">
            <v>0</v>
          </cell>
          <cell r="AT289">
            <v>15695302.332812067</v>
          </cell>
          <cell r="AU289">
            <v>3.427022837792467E-4</v>
          </cell>
          <cell r="AV289">
            <v>0</v>
          </cell>
          <cell r="AW289">
            <v>0</v>
          </cell>
          <cell r="AY289">
            <v>0</v>
          </cell>
          <cell r="AZ289">
            <v>0</v>
          </cell>
          <cell r="BA289">
            <v>0</v>
          </cell>
          <cell r="BB289">
            <v>0</v>
          </cell>
          <cell r="BC289">
            <v>0</v>
          </cell>
          <cell r="BD289">
            <v>0</v>
          </cell>
          <cell r="BE289">
            <v>0</v>
          </cell>
          <cell r="BF289">
            <v>0</v>
          </cell>
          <cell r="BG289">
            <v>0</v>
          </cell>
          <cell r="BH289">
            <v>0</v>
          </cell>
          <cell r="BJ289">
            <v>0</v>
          </cell>
          <cell r="BL289">
            <v>0</v>
          </cell>
          <cell r="BM289">
            <v>0</v>
          </cell>
          <cell r="BN289">
            <v>0</v>
          </cell>
          <cell r="BO289">
            <v>0</v>
          </cell>
          <cell r="BQ289">
            <v>0</v>
          </cell>
          <cell r="BR289">
            <v>0</v>
          </cell>
          <cell r="BS289">
            <v>0</v>
          </cell>
          <cell r="BT289">
            <v>0</v>
          </cell>
          <cell r="CB289">
            <v>0</v>
          </cell>
          <cell r="CC289">
            <v>0</v>
          </cell>
          <cell r="CD289">
            <v>0</v>
          </cell>
          <cell r="CE289">
            <v>0</v>
          </cell>
          <cell r="CF289">
            <v>0</v>
          </cell>
          <cell r="CI289">
            <v>0</v>
          </cell>
          <cell r="CJ289">
            <v>0</v>
          </cell>
          <cell r="CK289">
            <v>0</v>
          </cell>
          <cell r="CV289">
            <v>3.6078335581388513E-4</v>
          </cell>
          <cell r="DG289">
            <v>15695302</v>
          </cell>
          <cell r="DR289">
            <v>4537560.049999998</v>
          </cell>
          <cell r="EC289">
            <v>3.458973947904008</v>
          </cell>
          <cell r="EN289">
            <v>2.4095909012463064E-2</v>
          </cell>
        </row>
        <row r="290">
          <cell r="B290">
            <v>39209</v>
          </cell>
          <cell r="C290" t="str">
            <v>Casa Esperanza Montessori</v>
          </cell>
          <cell r="D290">
            <v>1.7782890442666379E-4</v>
          </cell>
          <cell r="E290">
            <v>307685.46884594462</v>
          </cell>
          <cell r="F290">
            <v>239909.41630996455</v>
          </cell>
          <cell r="G290">
            <v>111430</v>
          </cell>
          <cell r="H290">
            <v>-85855.178887552989</v>
          </cell>
          <cell r="I290">
            <v>-3552.8492937463898</v>
          </cell>
          <cell r="J290">
            <v>259643.49010079424</v>
          </cell>
          <cell r="K290">
            <v>0</v>
          </cell>
          <cell r="L290">
            <v>-13642.100000547793</v>
          </cell>
          <cell r="M290">
            <v>2448.1726009936488</v>
          </cell>
          <cell r="N290">
            <v>92.289644819349974</v>
          </cell>
          <cell r="O290">
            <v>-41.649307705768926</v>
          </cell>
          <cell r="P290">
            <v>0</v>
          </cell>
          <cell r="Q290">
            <v>0</v>
          </cell>
          <cell r="R290">
            <v>0</v>
          </cell>
          <cell r="S290">
            <v>818117.06001296337</v>
          </cell>
          <cell r="T290">
            <v>583101</v>
          </cell>
          <cell r="U290">
            <v>1298217.4505039712</v>
          </cell>
          <cell r="V290">
            <v>9792.690403974595</v>
          </cell>
          <cell r="W290">
            <v>0</v>
          </cell>
          <cell r="X290">
            <v>1891111.1409079458</v>
          </cell>
          <cell r="Y290">
            <v>25949.479999999996</v>
          </cell>
          <cell r="Z290">
            <v>0</v>
          </cell>
          <cell r="AA290">
            <v>0</v>
          </cell>
          <cell r="AB290">
            <v>17764.246468731948</v>
          </cell>
          <cell r="AC290">
            <v>43713.72646873194</v>
          </cell>
          <cell r="AD290" t="str">
            <v>N/A</v>
          </cell>
          <cell r="AE290">
            <v>369969</v>
          </cell>
          <cell r="AF290">
            <v>369969</v>
          </cell>
          <cell r="AG290">
            <v>369969</v>
          </cell>
          <cell r="AH290">
            <v>369969</v>
          </cell>
          <cell r="AI290">
            <v>367521</v>
          </cell>
          <cell r="AJ290">
            <v>0</v>
          </cell>
          <cell r="AK290">
            <v>1847397</v>
          </cell>
          <cell r="AL290">
            <v>5196106</v>
          </cell>
          <cell r="AM290">
            <v>818117.06001296337</v>
          </cell>
          <cell r="AN290">
            <v>-125458.52</v>
          </cell>
          <cell r="AO290">
            <v>1290245.8944392139</v>
          </cell>
          <cell r="AP290">
            <v>0</v>
          </cell>
          <cell r="AQ290">
            <v>557151.52</v>
          </cell>
          <cell r="AR290">
            <v>0</v>
          </cell>
          <cell r="AS290">
            <v>0</v>
          </cell>
          <cell r="AT290">
            <v>7736161.9544521775</v>
          </cell>
          <cell r="AU290">
            <v>1.5672403443852371E-4</v>
          </cell>
          <cell r="AV290">
            <v>0</v>
          </cell>
          <cell r="AW290">
            <v>0</v>
          </cell>
          <cell r="AY290">
            <v>0</v>
          </cell>
          <cell r="AZ290">
            <v>0</v>
          </cell>
          <cell r="BA290">
            <v>0</v>
          </cell>
          <cell r="BB290">
            <v>0</v>
          </cell>
          <cell r="BC290">
            <v>0</v>
          </cell>
          <cell r="BD290">
            <v>0</v>
          </cell>
          <cell r="BE290">
            <v>0</v>
          </cell>
          <cell r="BF290">
            <v>0</v>
          </cell>
          <cell r="BG290">
            <v>0</v>
          </cell>
          <cell r="BH290">
            <v>0</v>
          </cell>
          <cell r="BJ290">
            <v>0</v>
          </cell>
          <cell r="BL290">
            <v>0</v>
          </cell>
          <cell r="BM290">
            <v>0</v>
          </cell>
          <cell r="BN290">
            <v>0</v>
          </cell>
          <cell r="BO290">
            <v>0</v>
          </cell>
          <cell r="BQ290">
            <v>0</v>
          </cell>
          <cell r="BR290">
            <v>0</v>
          </cell>
          <cell r="BS290">
            <v>0</v>
          </cell>
          <cell r="BT290">
            <v>0</v>
          </cell>
          <cell r="CB290">
            <v>0</v>
          </cell>
          <cell r="CC290">
            <v>0</v>
          </cell>
          <cell r="CD290">
            <v>0</v>
          </cell>
          <cell r="CE290">
            <v>0</v>
          </cell>
          <cell r="CF290">
            <v>0</v>
          </cell>
          <cell r="CI290">
            <v>0</v>
          </cell>
          <cell r="CJ290">
            <v>0</v>
          </cell>
          <cell r="CK290">
            <v>0</v>
          </cell>
          <cell r="CV290">
            <v>1.7782890442666379E-4</v>
          </cell>
          <cell r="DG290">
            <v>7736162</v>
          </cell>
          <cell r="DR290">
            <v>2186947.2299999995</v>
          </cell>
          <cell r="EC290">
            <v>3.5374250891275514</v>
          </cell>
          <cell r="EN290">
            <v>2.4095909012463064E-2</v>
          </cell>
        </row>
        <row r="291">
          <cell r="B291">
            <v>39300</v>
          </cell>
          <cell r="C291" t="str">
            <v>Warren County Schools</v>
          </cell>
          <cell r="D291">
            <v>8.4495419907795039E-4</v>
          </cell>
          <cell r="E291">
            <v>1461967.781530499</v>
          </cell>
          <cell r="F291">
            <v>1139929.8070412551</v>
          </cell>
          <cell r="G291">
            <v>69747</v>
          </cell>
          <cell r="H291">
            <v>-407940.95958423527</v>
          </cell>
          <cell r="I291">
            <v>-16881.366609780569</v>
          </cell>
          <cell r="J291">
            <v>1233696.2763800579</v>
          </cell>
          <cell r="K291">
            <v>0</v>
          </cell>
          <cell r="L291">
            <v>-64820.450403538605</v>
          </cell>
          <cell r="M291">
            <v>11632.494312139534</v>
          </cell>
          <cell r="N291">
            <v>438.51433023747467</v>
          </cell>
          <cell r="O291">
            <v>-197.89672296604675</v>
          </cell>
          <cell r="P291">
            <v>0</v>
          </cell>
          <cell r="Q291">
            <v>0</v>
          </cell>
          <cell r="R291">
            <v>0</v>
          </cell>
          <cell r="S291">
            <v>3427571.2002736693</v>
          </cell>
          <cell r="T291">
            <v>348735.02</v>
          </cell>
          <cell r="U291">
            <v>6168481.38190029</v>
          </cell>
          <cell r="V291">
            <v>46529.977248558134</v>
          </cell>
          <cell r="W291">
            <v>0</v>
          </cell>
          <cell r="X291">
            <v>6563746.3791488474</v>
          </cell>
          <cell r="Y291">
            <v>0</v>
          </cell>
          <cell r="Z291">
            <v>0</v>
          </cell>
          <cell r="AA291">
            <v>0</v>
          </cell>
          <cell r="AB291">
            <v>84406.833048902845</v>
          </cell>
          <cell r="AC291">
            <v>84406.833048902845</v>
          </cell>
          <cell r="AD291" t="str">
            <v>N/A</v>
          </cell>
          <cell r="AE291">
            <v>1298194</v>
          </cell>
          <cell r="AF291">
            <v>1298194</v>
          </cell>
          <cell r="AG291">
            <v>1298194</v>
          </cell>
          <cell r="AH291">
            <v>1298194</v>
          </cell>
          <cell r="AI291">
            <v>1286562</v>
          </cell>
          <cell r="AJ291">
            <v>0</v>
          </cell>
          <cell r="AK291">
            <v>6479338</v>
          </cell>
          <cell r="AL291">
            <v>27604301</v>
          </cell>
          <cell r="AM291">
            <v>3427571.2002736693</v>
          </cell>
          <cell r="AN291">
            <v>-752832.02</v>
          </cell>
          <cell r="AO291">
            <v>6130604.5260999454</v>
          </cell>
          <cell r="AP291">
            <v>0</v>
          </cell>
          <cell r="AQ291">
            <v>348735.02</v>
          </cell>
          <cell r="AR291">
            <v>0</v>
          </cell>
          <cell r="AS291">
            <v>0</v>
          </cell>
          <cell r="AT291">
            <v>36758379.72637362</v>
          </cell>
          <cell r="AU291">
            <v>8.3259607708030536E-4</v>
          </cell>
          <cell r="AV291">
            <v>0</v>
          </cell>
          <cell r="AW291">
            <v>0</v>
          </cell>
          <cell r="AY291">
            <v>0</v>
          </cell>
          <cell r="AZ291">
            <v>0</v>
          </cell>
          <cell r="BA291">
            <v>0</v>
          </cell>
          <cell r="BB291">
            <v>0</v>
          </cell>
          <cell r="BC291">
            <v>0</v>
          </cell>
          <cell r="BD291">
            <v>0</v>
          </cell>
          <cell r="BE291">
            <v>0</v>
          </cell>
          <cell r="BF291">
            <v>0</v>
          </cell>
          <cell r="BG291">
            <v>0</v>
          </cell>
          <cell r="BH291">
            <v>0</v>
          </cell>
          <cell r="BJ291">
            <v>0</v>
          </cell>
          <cell r="BL291">
            <v>0</v>
          </cell>
          <cell r="BM291">
            <v>0</v>
          </cell>
          <cell r="BN291">
            <v>0</v>
          </cell>
          <cell r="BO291">
            <v>0</v>
          </cell>
          <cell r="BQ291">
            <v>0</v>
          </cell>
          <cell r="BR291">
            <v>0</v>
          </cell>
          <cell r="BS291">
            <v>0</v>
          </cell>
          <cell r="BT291">
            <v>0</v>
          </cell>
          <cell r="CB291">
            <v>0</v>
          </cell>
          <cell r="CC291">
            <v>0</v>
          </cell>
          <cell r="CD291">
            <v>0</v>
          </cell>
          <cell r="CE291">
            <v>0</v>
          </cell>
          <cell r="CF291">
            <v>0</v>
          </cell>
          <cell r="CI291">
            <v>0</v>
          </cell>
          <cell r="CJ291">
            <v>0</v>
          </cell>
          <cell r="CK291">
            <v>0</v>
          </cell>
          <cell r="CV291">
            <v>8.4495419907795039E-4</v>
          </cell>
          <cell r="DG291">
            <v>36758380</v>
          </cell>
          <cell r="DR291">
            <v>13365534.219999993</v>
          </cell>
          <cell r="EC291">
            <v>2.7502364959715031</v>
          </cell>
          <cell r="EN291">
            <v>2.4095909012463064E-2</v>
          </cell>
        </row>
        <row r="292">
          <cell r="B292">
            <v>39301</v>
          </cell>
          <cell r="C292" t="str">
            <v>Haliwa-Saponi Tribal Charter</v>
          </cell>
          <cell r="D292">
            <v>4.8431575802644976E-5</v>
          </cell>
          <cell r="E292">
            <v>83797.918880674129</v>
          </cell>
          <cell r="F292">
            <v>65339.159116149676</v>
          </cell>
          <cell r="G292">
            <v>-24057</v>
          </cell>
          <cell r="H292">
            <v>-23382.596984153148</v>
          </cell>
          <cell r="I292">
            <v>-967.61598144138168</v>
          </cell>
          <cell r="J292">
            <v>70713.720095294135</v>
          </cell>
          <cell r="K292">
            <v>0</v>
          </cell>
          <cell r="L292">
            <v>-3715.4162446986679</v>
          </cell>
          <cell r="M292">
            <v>666.75806885983445</v>
          </cell>
          <cell r="N292">
            <v>25.13501921005669</v>
          </cell>
          <cell r="O292">
            <v>-11.34315936873748</v>
          </cell>
          <cell r="P292">
            <v>0</v>
          </cell>
          <cell r="Q292">
            <v>0</v>
          </cell>
          <cell r="R292">
            <v>0</v>
          </cell>
          <cell r="S292">
            <v>168408.71881052593</v>
          </cell>
          <cell r="T292">
            <v>742.86000000000058</v>
          </cell>
          <cell r="U292">
            <v>353568.60047647072</v>
          </cell>
          <cell r="V292">
            <v>2667.0322754393378</v>
          </cell>
          <cell r="W292">
            <v>0</v>
          </cell>
          <cell r="X292">
            <v>356978.49275191006</v>
          </cell>
          <cell r="Y292">
            <v>121027</v>
          </cell>
          <cell r="Z292">
            <v>0</v>
          </cell>
          <cell r="AA292">
            <v>0</v>
          </cell>
          <cell r="AB292">
            <v>4838.0799072069076</v>
          </cell>
          <cell r="AC292">
            <v>125865.07990720691</v>
          </cell>
          <cell r="AD292" t="str">
            <v>N/A</v>
          </cell>
          <cell r="AE292">
            <v>46357</v>
          </cell>
          <cell r="AF292">
            <v>46355</v>
          </cell>
          <cell r="AG292">
            <v>46355</v>
          </cell>
          <cell r="AH292">
            <v>46355</v>
          </cell>
          <cell r="AI292">
            <v>45688</v>
          </cell>
          <cell r="AJ292">
            <v>0</v>
          </cell>
          <cell r="AK292">
            <v>231110</v>
          </cell>
          <cell r="AL292">
            <v>1750956</v>
          </cell>
          <cell r="AM292">
            <v>168408.71881052593</v>
          </cell>
          <cell r="AN292">
            <v>-43539.86</v>
          </cell>
          <cell r="AO292">
            <v>351397.55284470314</v>
          </cell>
          <cell r="AP292">
            <v>0</v>
          </cell>
          <cell r="AQ292">
            <v>-120284.14</v>
          </cell>
          <cell r="AR292">
            <v>0</v>
          </cell>
          <cell r="AS292">
            <v>0</v>
          </cell>
          <cell r="AT292">
            <v>2106938.2716552289</v>
          </cell>
          <cell r="AU292">
            <v>5.2812032318405054E-5</v>
          </cell>
          <cell r="AV292">
            <v>0</v>
          </cell>
          <cell r="AW292">
            <v>0</v>
          </cell>
          <cell r="AY292">
            <v>0</v>
          </cell>
          <cell r="AZ292">
            <v>0</v>
          </cell>
          <cell r="BA292">
            <v>0</v>
          </cell>
          <cell r="BB292">
            <v>0</v>
          </cell>
          <cell r="BC292">
            <v>0</v>
          </cell>
          <cell r="BD292">
            <v>0</v>
          </cell>
          <cell r="BE292">
            <v>0</v>
          </cell>
          <cell r="BF292">
            <v>0</v>
          </cell>
          <cell r="BG292">
            <v>0</v>
          </cell>
          <cell r="BH292">
            <v>0</v>
          </cell>
          <cell r="BJ292">
            <v>0</v>
          </cell>
          <cell r="BL292">
            <v>0</v>
          </cell>
          <cell r="BM292">
            <v>0</v>
          </cell>
          <cell r="BN292">
            <v>0</v>
          </cell>
          <cell r="BO292">
            <v>0</v>
          </cell>
          <cell r="BQ292">
            <v>0</v>
          </cell>
          <cell r="BR292">
            <v>0</v>
          </cell>
          <cell r="BS292">
            <v>0</v>
          </cell>
          <cell r="BT292">
            <v>0</v>
          </cell>
          <cell r="CB292">
            <v>0</v>
          </cell>
          <cell r="CC292">
            <v>0</v>
          </cell>
          <cell r="CD292">
            <v>0</v>
          </cell>
          <cell r="CE292">
            <v>0</v>
          </cell>
          <cell r="CF292">
            <v>0</v>
          </cell>
          <cell r="CI292">
            <v>0</v>
          </cell>
          <cell r="CJ292">
            <v>0</v>
          </cell>
          <cell r="CK292">
            <v>0</v>
          </cell>
          <cell r="CV292">
            <v>4.8431575802644976E-5</v>
          </cell>
          <cell r="DG292">
            <v>2106938</v>
          </cell>
          <cell r="DR292">
            <v>722763.86</v>
          </cell>
          <cell r="EC292">
            <v>2.9151125514217049</v>
          </cell>
          <cell r="EN292">
            <v>2.4095909012463064E-2</v>
          </cell>
        </row>
        <row r="293">
          <cell r="B293">
            <v>39400</v>
          </cell>
          <cell r="C293" t="str">
            <v>Washington County Schools</v>
          </cell>
          <cell r="D293">
            <v>5.6869916031392E-4</v>
          </cell>
          <cell r="E293">
            <v>983982.15035759285</v>
          </cell>
          <cell r="F293">
            <v>767233.44861602911</v>
          </cell>
          <cell r="G293">
            <v>-63367</v>
          </cell>
          <cell r="H293">
            <v>-274565.98408099852</v>
          </cell>
          <cell r="I293">
            <v>-11362.058471820175</v>
          </cell>
          <cell r="J293">
            <v>830343.2744938914</v>
          </cell>
          <cell r="K293">
            <v>0</v>
          </cell>
          <cell r="L293">
            <v>-43627.614083567278</v>
          </cell>
          <cell r="M293">
            <v>7829.2879719269931</v>
          </cell>
          <cell r="N293">
            <v>295.14349021971822</v>
          </cell>
          <cell r="O293">
            <v>-133.1950303371232</v>
          </cell>
          <cell r="P293">
            <v>0</v>
          </cell>
          <cell r="Q293">
            <v>0</v>
          </cell>
          <cell r="R293">
            <v>0</v>
          </cell>
          <cell r="S293">
            <v>2196627.4532629368</v>
          </cell>
          <cell r="T293">
            <v>41530.339999999967</v>
          </cell>
          <cell r="U293">
            <v>4151716.3724694573</v>
          </cell>
          <cell r="V293">
            <v>31317.151887707972</v>
          </cell>
          <cell r="W293">
            <v>0</v>
          </cell>
          <cell r="X293">
            <v>4224563.8643571651</v>
          </cell>
          <cell r="Y293">
            <v>358362</v>
          </cell>
          <cell r="Z293">
            <v>0</v>
          </cell>
          <cell r="AA293">
            <v>0</v>
          </cell>
          <cell r="AB293">
            <v>56810.292359100873</v>
          </cell>
          <cell r="AC293">
            <v>415172.29235910089</v>
          </cell>
          <cell r="AD293" t="str">
            <v>N/A</v>
          </cell>
          <cell r="AE293">
            <v>763445</v>
          </cell>
          <cell r="AF293">
            <v>763444</v>
          </cell>
          <cell r="AG293">
            <v>763444</v>
          </cell>
          <cell r="AH293">
            <v>763444</v>
          </cell>
          <cell r="AI293">
            <v>755614</v>
          </cell>
          <cell r="AJ293">
            <v>0</v>
          </cell>
          <cell r="AK293">
            <v>3809391</v>
          </cell>
          <cell r="AL293">
            <v>19284967</v>
          </cell>
          <cell r="AM293">
            <v>2196627.4532629368</v>
          </cell>
          <cell r="AN293">
            <v>-550640.34</v>
          </cell>
          <cell r="AO293">
            <v>4126223.2319980646</v>
          </cell>
          <cell r="AP293">
            <v>0</v>
          </cell>
          <cell r="AQ293">
            <v>-316831.66000000003</v>
          </cell>
          <cell r="AR293">
            <v>0</v>
          </cell>
          <cell r="AS293">
            <v>0</v>
          </cell>
          <cell r="AT293">
            <v>24740345.685261</v>
          </cell>
          <cell r="AU293">
            <v>5.8166978741913244E-4</v>
          </cell>
          <cell r="AV293">
            <v>0</v>
          </cell>
          <cell r="AW293">
            <v>0</v>
          </cell>
          <cell r="AY293">
            <v>0</v>
          </cell>
          <cell r="AZ293">
            <v>0</v>
          </cell>
          <cell r="BA293">
            <v>0</v>
          </cell>
          <cell r="BB293">
            <v>0</v>
          </cell>
          <cell r="BC293">
            <v>0</v>
          </cell>
          <cell r="BD293">
            <v>0</v>
          </cell>
          <cell r="BE293">
            <v>0</v>
          </cell>
          <cell r="BF293">
            <v>0</v>
          </cell>
          <cell r="BG293">
            <v>0</v>
          </cell>
          <cell r="BH293">
            <v>0</v>
          </cell>
          <cell r="BJ293">
            <v>0</v>
          </cell>
          <cell r="BL293">
            <v>0</v>
          </cell>
          <cell r="BM293">
            <v>0</v>
          </cell>
          <cell r="BN293">
            <v>0</v>
          </cell>
          <cell r="BO293">
            <v>0</v>
          </cell>
          <cell r="BQ293">
            <v>0</v>
          </cell>
          <cell r="BR293">
            <v>0</v>
          </cell>
          <cell r="BS293">
            <v>0</v>
          </cell>
          <cell r="BT293">
            <v>0</v>
          </cell>
          <cell r="CB293">
            <v>0</v>
          </cell>
          <cell r="CC293">
            <v>0</v>
          </cell>
          <cell r="CD293">
            <v>0</v>
          </cell>
          <cell r="CE293">
            <v>0</v>
          </cell>
          <cell r="CF293">
            <v>0</v>
          </cell>
          <cell r="CI293">
            <v>0</v>
          </cell>
          <cell r="CJ293">
            <v>0</v>
          </cell>
          <cell r="CK293">
            <v>0</v>
          </cell>
          <cell r="CV293">
            <v>5.6869916031392E-4</v>
          </cell>
          <cell r="DG293">
            <v>24740346</v>
          </cell>
          <cell r="DR293">
            <v>9595562.179999996</v>
          </cell>
          <cell r="EC293">
            <v>2.5783112584655266</v>
          </cell>
          <cell r="EN293">
            <v>2.4095909012463064E-2</v>
          </cell>
        </row>
        <row r="294">
          <cell r="B294">
            <v>39401</v>
          </cell>
          <cell r="C294" t="str">
            <v>Henderson Collegiate Charter School</v>
          </cell>
          <cell r="D294">
            <v>1.9702544604855199E-4</v>
          </cell>
          <cell r="E294">
            <v>340899.96189022466</v>
          </cell>
          <cell r="F294">
            <v>265807.51825534547</v>
          </cell>
          <cell r="G294">
            <v>350176</v>
          </cell>
          <cell r="H294">
            <v>-95123.202667394988</v>
          </cell>
          <cell r="I294">
            <v>-3936.3776046449434</v>
          </cell>
          <cell r="J294">
            <v>287671.87547853641</v>
          </cell>
          <cell r="K294">
            <v>0</v>
          </cell>
          <cell r="L294">
            <v>-15114.757897838477</v>
          </cell>
          <cell r="M294">
            <v>2712.4516133626539</v>
          </cell>
          <cell r="N294">
            <v>102.25226599027751</v>
          </cell>
          <cell r="O294">
            <v>-46.145329719031359</v>
          </cell>
          <cell r="P294">
            <v>0</v>
          </cell>
          <cell r="Q294">
            <v>0</v>
          </cell>
          <cell r="R294">
            <v>0</v>
          </cell>
          <cell r="S294">
            <v>1133149.5760038621</v>
          </cell>
          <cell r="T294">
            <v>1778939</v>
          </cell>
          <cell r="U294">
            <v>1438359.377392682</v>
          </cell>
          <cell r="V294">
            <v>10849.806453450616</v>
          </cell>
          <cell r="W294">
            <v>0</v>
          </cell>
          <cell r="X294">
            <v>3228148.1838461328</v>
          </cell>
          <cell r="Y294">
            <v>28058.580000000016</v>
          </cell>
          <cell r="Z294">
            <v>0</v>
          </cell>
          <cell r="AA294">
            <v>0</v>
          </cell>
          <cell r="AB294">
            <v>19681.888023224717</v>
          </cell>
          <cell r="AC294">
            <v>47740.468023224734</v>
          </cell>
          <cell r="AD294" t="str">
            <v>N/A</v>
          </cell>
          <cell r="AE294">
            <v>636624</v>
          </cell>
          <cell r="AF294">
            <v>636624</v>
          </cell>
          <cell r="AG294">
            <v>636624</v>
          </cell>
          <cell r="AH294">
            <v>636624</v>
          </cell>
          <cell r="AI294">
            <v>633911</v>
          </cell>
          <cell r="AJ294">
            <v>0</v>
          </cell>
          <cell r="AK294">
            <v>3180407</v>
          </cell>
          <cell r="AL294">
            <v>4397552</v>
          </cell>
          <cell r="AM294">
            <v>1133149.5760038621</v>
          </cell>
          <cell r="AN294">
            <v>-139832.41999999998</v>
          </cell>
          <cell r="AO294">
            <v>1429527.2958229079</v>
          </cell>
          <cell r="AP294">
            <v>0</v>
          </cell>
          <cell r="AQ294">
            <v>1750880.42</v>
          </cell>
          <cell r="AR294">
            <v>0</v>
          </cell>
          <cell r="AS294">
            <v>0</v>
          </cell>
          <cell r="AT294">
            <v>8571276.8718267716</v>
          </cell>
          <cell r="AU294">
            <v>1.3263820463390417E-4</v>
          </cell>
          <cell r="AV294">
            <v>0</v>
          </cell>
          <cell r="AW294">
            <v>0</v>
          </cell>
          <cell r="AY294">
            <v>0</v>
          </cell>
          <cell r="AZ294">
            <v>0</v>
          </cell>
          <cell r="BA294">
            <v>0</v>
          </cell>
          <cell r="BB294">
            <v>0</v>
          </cell>
          <cell r="BC294">
            <v>0</v>
          </cell>
          <cell r="BD294">
            <v>0</v>
          </cell>
          <cell r="BE294">
            <v>0</v>
          </cell>
          <cell r="BF294">
            <v>0</v>
          </cell>
          <cell r="BG294">
            <v>0</v>
          </cell>
          <cell r="BH294">
            <v>0</v>
          </cell>
          <cell r="BJ294">
            <v>0</v>
          </cell>
          <cell r="BL294">
            <v>0</v>
          </cell>
          <cell r="BM294">
            <v>0</v>
          </cell>
          <cell r="BN294">
            <v>0</v>
          </cell>
          <cell r="BO294">
            <v>0</v>
          </cell>
          <cell r="BQ294">
            <v>0</v>
          </cell>
          <cell r="BR294">
            <v>0</v>
          </cell>
          <cell r="BS294">
            <v>0</v>
          </cell>
          <cell r="BT294">
            <v>0</v>
          </cell>
          <cell r="CB294">
            <v>0</v>
          </cell>
          <cell r="CC294">
            <v>0</v>
          </cell>
          <cell r="CD294">
            <v>0</v>
          </cell>
          <cell r="CE294">
            <v>0</v>
          </cell>
          <cell r="CF294">
            <v>0</v>
          </cell>
          <cell r="CI294">
            <v>0</v>
          </cell>
          <cell r="CJ294">
            <v>0</v>
          </cell>
          <cell r="CK294">
            <v>0</v>
          </cell>
          <cell r="CV294">
            <v>1.9702544604855199E-4</v>
          </cell>
          <cell r="DG294">
            <v>8571277</v>
          </cell>
          <cell r="DR294">
            <v>2125000.5299999989</v>
          </cell>
          <cell r="EC294">
            <v>4.0335411116344542</v>
          </cell>
          <cell r="EN294">
            <v>2.4095909012463064E-2</v>
          </cell>
        </row>
        <row r="295">
          <cell r="B295">
            <v>39500</v>
          </cell>
          <cell r="C295" t="str">
            <v>Watauga County Schools</v>
          </cell>
          <cell r="D295">
            <v>1.7248036797073152E-3</v>
          </cell>
          <cell r="E295">
            <v>2984312.536642849</v>
          </cell>
          <cell r="F295">
            <v>2326936.9250290226</v>
          </cell>
          <cell r="G295">
            <v>77506</v>
          </cell>
          <cell r="H295">
            <v>-832729.24019081728</v>
          </cell>
          <cell r="I295">
            <v>-34459.907150957384</v>
          </cell>
          <cell r="J295">
            <v>2518342.2716445145</v>
          </cell>
          <cell r="K295">
            <v>0</v>
          </cell>
          <cell r="L295">
            <v>-132317.88361820386</v>
          </cell>
          <cell r="M295">
            <v>23745.392372328715</v>
          </cell>
          <cell r="N295">
            <v>895.1386136945024</v>
          </cell>
          <cell r="O295">
            <v>-403.96626982425028</v>
          </cell>
          <cell r="P295">
            <v>0</v>
          </cell>
          <cell r="Q295">
            <v>0</v>
          </cell>
          <cell r="R295">
            <v>0</v>
          </cell>
          <cell r="S295">
            <v>6931827.2670726059</v>
          </cell>
          <cell r="T295">
            <v>412412</v>
          </cell>
          <cell r="U295">
            <v>12591711.358222572</v>
          </cell>
          <cell r="V295">
            <v>94981.569489314861</v>
          </cell>
          <cell r="W295">
            <v>0</v>
          </cell>
          <cell r="X295">
            <v>13099104.927711887</v>
          </cell>
          <cell r="Y295">
            <v>24886.360000000102</v>
          </cell>
          <cell r="Z295">
            <v>0</v>
          </cell>
          <cell r="AA295">
            <v>0</v>
          </cell>
          <cell r="AB295">
            <v>172299.53575478692</v>
          </cell>
          <cell r="AC295">
            <v>197185.89575478702</v>
          </cell>
          <cell r="AD295" t="str">
            <v>N/A</v>
          </cell>
          <cell r="AE295">
            <v>2585133</v>
          </cell>
          <cell r="AF295">
            <v>2585134</v>
          </cell>
          <cell r="AG295">
            <v>2585134</v>
          </cell>
          <cell r="AH295">
            <v>2585134</v>
          </cell>
          <cell r="AI295">
            <v>2561388</v>
          </cell>
          <cell r="AJ295">
            <v>0</v>
          </cell>
          <cell r="AK295">
            <v>12901923</v>
          </cell>
          <cell r="AL295">
            <v>56690097</v>
          </cell>
          <cell r="AM295">
            <v>6931827.2670726059</v>
          </cell>
          <cell r="AN295">
            <v>-1489020.64</v>
          </cell>
          <cell r="AO295">
            <v>12514393.391957102</v>
          </cell>
          <cell r="AP295">
            <v>0</v>
          </cell>
          <cell r="AQ295">
            <v>387525.6399999999</v>
          </cell>
          <cell r="AR295">
            <v>0</v>
          </cell>
          <cell r="AS295">
            <v>0</v>
          </cell>
          <cell r="AT295">
            <v>75034822.659029707</v>
          </cell>
          <cell r="AU295">
            <v>1.7098767393972417E-3</v>
          </cell>
          <cell r="AV295">
            <v>0</v>
          </cell>
          <cell r="AW295">
            <v>0</v>
          </cell>
          <cell r="AY295">
            <v>0</v>
          </cell>
          <cell r="AZ295">
            <v>0</v>
          </cell>
          <cell r="BA295">
            <v>0</v>
          </cell>
          <cell r="BB295">
            <v>0</v>
          </cell>
          <cell r="BC295">
            <v>0</v>
          </cell>
          <cell r="BD295">
            <v>0</v>
          </cell>
          <cell r="BE295">
            <v>0</v>
          </cell>
          <cell r="BF295">
            <v>0</v>
          </cell>
          <cell r="BG295">
            <v>0</v>
          </cell>
          <cell r="BH295">
            <v>0</v>
          </cell>
          <cell r="BJ295">
            <v>0</v>
          </cell>
          <cell r="BL295">
            <v>0</v>
          </cell>
          <cell r="BM295">
            <v>0</v>
          </cell>
          <cell r="BN295">
            <v>0</v>
          </cell>
          <cell r="BO295">
            <v>0</v>
          </cell>
          <cell r="BQ295">
            <v>0</v>
          </cell>
          <cell r="BR295">
            <v>0</v>
          </cell>
          <cell r="BS295">
            <v>0</v>
          </cell>
          <cell r="BT295">
            <v>0</v>
          </cell>
          <cell r="CB295">
            <v>0</v>
          </cell>
          <cell r="CC295">
            <v>0</v>
          </cell>
          <cell r="CD295">
            <v>0</v>
          </cell>
          <cell r="CE295">
            <v>0</v>
          </cell>
          <cell r="CF295">
            <v>0</v>
          </cell>
          <cell r="CI295">
            <v>0</v>
          </cell>
          <cell r="CJ295">
            <v>0</v>
          </cell>
          <cell r="CK295">
            <v>0</v>
          </cell>
          <cell r="CV295">
            <v>1.7248036797073152E-3</v>
          </cell>
          <cell r="DG295">
            <v>75034823</v>
          </cell>
          <cell r="DR295">
            <v>25922978.730000019</v>
          </cell>
          <cell r="EC295">
            <v>2.8945293587408636</v>
          </cell>
          <cell r="EN295">
            <v>2.4095909012463064E-2</v>
          </cell>
        </row>
        <row r="296">
          <cell r="B296">
            <v>39501</v>
          </cell>
          <cell r="C296" t="str">
            <v>Two Rivers Community School</v>
          </cell>
          <cell r="D296">
            <v>5.6765281817118127E-5</v>
          </cell>
          <cell r="E296">
            <v>98217.173447610374</v>
          </cell>
          <cell r="F296">
            <v>76582.182583437665</v>
          </cell>
          <cell r="G296">
            <v>-64214</v>
          </cell>
          <cell r="H296">
            <v>-27406.081372001558</v>
          </cell>
          <cell r="I296">
            <v>-1134.1153569128276</v>
          </cell>
          <cell r="J296">
            <v>82881.55367694977</v>
          </cell>
          <cell r="K296">
            <v>0</v>
          </cell>
          <cell r="L296">
            <v>-4354.7344207350861</v>
          </cell>
          <cell r="M296">
            <v>781.48829674459898</v>
          </cell>
          <cell r="N296">
            <v>29.460045957447967</v>
          </cell>
          <cell r="O296">
            <v>-13.294996654387237</v>
          </cell>
          <cell r="P296">
            <v>0</v>
          </cell>
          <cell r="Q296">
            <v>0</v>
          </cell>
          <cell r="R296">
            <v>0</v>
          </cell>
          <cell r="S296">
            <v>161369.631904396</v>
          </cell>
          <cell r="T296">
            <v>0</v>
          </cell>
          <cell r="U296">
            <v>414407.76838474884</v>
          </cell>
          <cell r="V296">
            <v>3125.9531869783959</v>
          </cell>
          <cell r="W296">
            <v>0</v>
          </cell>
          <cell r="X296">
            <v>417533.72157172725</v>
          </cell>
          <cell r="Y296">
            <v>321071.34000000003</v>
          </cell>
          <cell r="Z296">
            <v>0</v>
          </cell>
          <cell r="AA296">
            <v>0</v>
          </cell>
          <cell r="AB296">
            <v>5670.5767845641376</v>
          </cell>
          <cell r="AC296">
            <v>326741.91678456415</v>
          </cell>
          <cell r="AD296" t="str">
            <v>N/A</v>
          </cell>
          <cell r="AE296">
            <v>18315</v>
          </cell>
          <cell r="AF296">
            <v>18315</v>
          </cell>
          <cell r="AG296">
            <v>18315</v>
          </cell>
          <cell r="AH296">
            <v>18315</v>
          </cell>
          <cell r="AI296">
            <v>17533</v>
          </cell>
          <cell r="AJ296">
            <v>0</v>
          </cell>
          <cell r="AK296">
            <v>90793</v>
          </cell>
          <cell r="AL296">
            <v>2264603</v>
          </cell>
          <cell r="AM296">
            <v>161369.631904396</v>
          </cell>
          <cell r="AN296">
            <v>-47281.659999999996</v>
          </cell>
          <cell r="AO296">
            <v>411863.14478716312</v>
          </cell>
          <cell r="AP296">
            <v>0</v>
          </cell>
          <cell r="AQ296">
            <v>-321071.34000000003</v>
          </cell>
          <cell r="AR296">
            <v>0</v>
          </cell>
          <cell r="AS296">
            <v>0</v>
          </cell>
          <cell r="AT296">
            <v>2469482.7766915592</v>
          </cell>
          <cell r="AU296">
            <v>6.8304563929972694E-5</v>
          </cell>
          <cell r="AV296">
            <v>0</v>
          </cell>
          <cell r="AW296">
            <v>0</v>
          </cell>
          <cell r="AY296">
            <v>0</v>
          </cell>
          <cell r="AZ296">
            <v>0</v>
          </cell>
          <cell r="BA296">
            <v>0</v>
          </cell>
          <cell r="BB296">
            <v>0</v>
          </cell>
          <cell r="BC296">
            <v>0</v>
          </cell>
          <cell r="BD296">
            <v>0</v>
          </cell>
          <cell r="BE296">
            <v>0</v>
          </cell>
          <cell r="BF296">
            <v>0</v>
          </cell>
          <cell r="BG296">
            <v>0</v>
          </cell>
          <cell r="BH296">
            <v>0</v>
          </cell>
          <cell r="BJ296">
            <v>0</v>
          </cell>
          <cell r="BL296">
            <v>0</v>
          </cell>
          <cell r="BM296">
            <v>0</v>
          </cell>
          <cell r="BN296">
            <v>0</v>
          </cell>
          <cell r="BO296">
            <v>0</v>
          </cell>
          <cell r="BQ296">
            <v>0</v>
          </cell>
          <cell r="BR296">
            <v>0</v>
          </cell>
          <cell r="BS296">
            <v>0</v>
          </cell>
          <cell r="BT296">
            <v>0</v>
          </cell>
          <cell r="CB296">
            <v>0</v>
          </cell>
          <cell r="CC296">
            <v>0</v>
          </cell>
          <cell r="CD296">
            <v>0</v>
          </cell>
          <cell r="CE296">
            <v>0</v>
          </cell>
          <cell r="CF296">
            <v>0</v>
          </cell>
          <cell r="CI296">
            <v>0</v>
          </cell>
          <cell r="CJ296">
            <v>0</v>
          </cell>
          <cell r="CK296">
            <v>0</v>
          </cell>
          <cell r="CV296">
            <v>5.6765281817118127E-5</v>
          </cell>
          <cell r="DG296">
            <v>2469483</v>
          </cell>
          <cell r="DR296">
            <v>832761.98999999976</v>
          </cell>
          <cell r="EC296">
            <v>2.9654127225475322</v>
          </cell>
          <cell r="EN296">
            <v>2.4095909012463064E-2</v>
          </cell>
        </row>
        <row r="297">
          <cell r="B297">
            <v>39600</v>
          </cell>
          <cell r="C297" t="str">
            <v>Wayne County Schools</v>
          </cell>
          <cell r="D297">
            <v>5.5737648517659062E-3</v>
          </cell>
          <cell r="E297">
            <v>9643912.8227317389</v>
          </cell>
          <cell r="F297">
            <v>7519579.9948686752</v>
          </cell>
          <cell r="G297">
            <v>-200228</v>
          </cell>
          <cell r="H297">
            <v>-2690994.3575728685</v>
          </cell>
          <cell r="I297">
            <v>-111358.42387912565</v>
          </cell>
          <cell r="J297">
            <v>8138113.2261907076</v>
          </cell>
          <cell r="K297">
            <v>0</v>
          </cell>
          <cell r="L297">
            <v>-427589.97887594119</v>
          </cell>
          <cell r="M297">
            <v>76734.085712720043</v>
          </cell>
          <cell r="N297">
            <v>2892.6724827694702</v>
          </cell>
          <cell r="O297">
            <v>-1305.4314659320928</v>
          </cell>
          <cell r="P297">
            <v>0</v>
          </cell>
          <cell r="Q297">
            <v>0</v>
          </cell>
          <cell r="R297">
            <v>0</v>
          </cell>
          <cell r="S297">
            <v>21949756.610192742</v>
          </cell>
          <cell r="T297">
            <v>109015.99999999907</v>
          </cell>
          <cell r="U297">
            <v>40690566.130953535</v>
          </cell>
          <cell r="V297">
            <v>306936.34285088017</v>
          </cell>
          <cell r="W297">
            <v>0</v>
          </cell>
          <cell r="X297">
            <v>41106518.473804414</v>
          </cell>
          <cell r="Y297">
            <v>1110154</v>
          </cell>
          <cell r="Z297">
            <v>0</v>
          </cell>
          <cell r="AA297">
            <v>0</v>
          </cell>
          <cell r="AB297">
            <v>556792.11939562822</v>
          </cell>
          <cell r="AC297">
            <v>1666946.1193956281</v>
          </cell>
          <cell r="AD297" t="str">
            <v>N/A</v>
          </cell>
          <cell r="AE297">
            <v>7903261</v>
          </cell>
          <cell r="AF297">
            <v>7903261</v>
          </cell>
          <cell r="AG297">
            <v>7903261</v>
          </cell>
          <cell r="AH297">
            <v>7903261</v>
          </cell>
          <cell r="AI297">
            <v>7826527</v>
          </cell>
          <cell r="AJ297">
            <v>0</v>
          </cell>
          <cell r="AK297">
            <v>39439571</v>
          </cell>
          <cell r="AL297">
            <v>186127533</v>
          </cell>
          <cell r="AM297">
            <v>21949756.610192742</v>
          </cell>
          <cell r="AN297">
            <v>-5039145.9999999991</v>
          </cell>
          <cell r="AO297">
            <v>40440710.354408793</v>
          </cell>
          <cell r="AP297">
            <v>0</v>
          </cell>
          <cell r="AQ297">
            <v>-1001138.0000000009</v>
          </cell>
          <cell r="AR297">
            <v>0</v>
          </cell>
          <cell r="AS297">
            <v>0</v>
          </cell>
          <cell r="AT297">
            <v>242477715.96460155</v>
          </cell>
          <cell r="AU297">
            <v>5.6139459631843868E-3</v>
          </cell>
          <cell r="AV297">
            <v>0</v>
          </cell>
          <cell r="AW297">
            <v>0</v>
          </cell>
          <cell r="AY297">
            <v>0</v>
          </cell>
          <cell r="AZ297">
            <v>0</v>
          </cell>
          <cell r="BA297">
            <v>0</v>
          </cell>
          <cell r="BB297">
            <v>0</v>
          </cell>
          <cell r="BC297">
            <v>0</v>
          </cell>
          <cell r="BD297">
            <v>0</v>
          </cell>
          <cell r="BE297">
            <v>0</v>
          </cell>
          <cell r="BF297">
            <v>0</v>
          </cell>
          <cell r="BG297">
            <v>0</v>
          </cell>
          <cell r="BH297">
            <v>0</v>
          </cell>
          <cell r="BJ297">
            <v>0</v>
          </cell>
          <cell r="BL297">
            <v>0</v>
          </cell>
          <cell r="BM297">
            <v>0</v>
          </cell>
          <cell r="BN297">
            <v>0</v>
          </cell>
          <cell r="BO297">
            <v>0</v>
          </cell>
          <cell r="BQ297">
            <v>0</v>
          </cell>
          <cell r="BR297">
            <v>0</v>
          </cell>
          <cell r="BS297">
            <v>0</v>
          </cell>
          <cell r="BT297">
            <v>0</v>
          </cell>
          <cell r="CB297">
            <v>0</v>
          </cell>
          <cell r="CC297">
            <v>0</v>
          </cell>
          <cell r="CD297">
            <v>0</v>
          </cell>
          <cell r="CE297">
            <v>0</v>
          </cell>
          <cell r="CF297">
            <v>0</v>
          </cell>
          <cell r="CI297">
            <v>0</v>
          </cell>
          <cell r="CJ297">
            <v>0</v>
          </cell>
          <cell r="CK297">
            <v>0</v>
          </cell>
          <cell r="CV297">
            <v>5.5737648517659062E-3</v>
          </cell>
          <cell r="DG297">
            <v>242477716</v>
          </cell>
          <cell r="DR297">
            <v>87409006.83999984</v>
          </cell>
          <cell r="EC297">
            <v>2.7740587013401243</v>
          </cell>
          <cell r="EN297">
            <v>2.4095909012463064E-2</v>
          </cell>
        </row>
        <row r="298">
          <cell r="B298">
            <v>39605</v>
          </cell>
          <cell r="C298" t="str">
            <v>Wayne Community College</v>
          </cell>
          <cell r="D298">
            <v>8.0206600992329302E-4</v>
          </cell>
          <cell r="E298">
            <v>1387761.2140967648</v>
          </cell>
          <cell r="F298">
            <v>1082069.2446098621</v>
          </cell>
          <cell r="G298">
            <v>-137595</v>
          </cell>
          <cell r="H298">
            <v>-387234.69046613004</v>
          </cell>
          <cell r="I298">
            <v>-16024.502125126304</v>
          </cell>
          <cell r="J298">
            <v>1171076.3150631925</v>
          </cell>
          <cell r="K298">
            <v>0</v>
          </cell>
          <cell r="L298">
            <v>-61530.293681398231</v>
          </cell>
          <cell r="M298">
            <v>11042.052111906747</v>
          </cell>
          <cell r="N298">
            <v>416.25621782999059</v>
          </cell>
          <cell r="O298">
            <v>-187.85188018413447</v>
          </cell>
          <cell r="P298">
            <v>0</v>
          </cell>
          <cell r="Q298">
            <v>0</v>
          </cell>
          <cell r="R298">
            <v>0</v>
          </cell>
          <cell r="S298">
            <v>3049792.7439467176</v>
          </cell>
          <cell r="T298">
            <v>48022.260000000126</v>
          </cell>
          <cell r="U298">
            <v>5855381.5753159625</v>
          </cell>
          <cell r="V298">
            <v>44168.208447626988</v>
          </cell>
          <cell r="W298">
            <v>0</v>
          </cell>
          <cell r="X298">
            <v>5947572.0437635891</v>
          </cell>
          <cell r="Y298">
            <v>735996</v>
          </cell>
          <cell r="Z298">
            <v>0</v>
          </cell>
          <cell r="AA298">
            <v>0</v>
          </cell>
          <cell r="AB298">
            <v>80122.510625631519</v>
          </cell>
          <cell r="AC298">
            <v>816118.51062563155</v>
          </cell>
          <cell r="AD298" t="str">
            <v>N/A</v>
          </cell>
          <cell r="AE298">
            <v>1028499</v>
          </cell>
          <cell r="AF298">
            <v>1028500</v>
          </cell>
          <cell r="AG298">
            <v>1028500</v>
          </cell>
          <cell r="AH298">
            <v>1028500</v>
          </cell>
          <cell r="AI298">
            <v>1017458</v>
          </cell>
          <cell r="AJ298">
            <v>0</v>
          </cell>
          <cell r="AK298">
            <v>5131457</v>
          </cell>
          <cell r="AL298">
            <v>27475287</v>
          </cell>
          <cell r="AM298">
            <v>3049792.7439467176</v>
          </cell>
          <cell r="AN298">
            <v>-763935.26000000013</v>
          </cell>
          <cell r="AO298">
            <v>5819427.2731379578</v>
          </cell>
          <cell r="AP298">
            <v>0</v>
          </cell>
          <cell r="AQ298">
            <v>-687973.73999999987</v>
          </cell>
          <cell r="AR298">
            <v>0</v>
          </cell>
          <cell r="AS298">
            <v>0</v>
          </cell>
          <cell r="AT298">
            <v>34892598.017084673</v>
          </cell>
          <cell r="AU298">
            <v>8.2870476980727954E-4</v>
          </cell>
          <cell r="AV298">
            <v>0</v>
          </cell>
          <cell r="AW298">
            <v>0</v>
          </cell>
          <cell r="AY298">
            <v>0</v>
          </cell>
          <cell r="AZ298">
            <v>0</v>
          </cell>
          <cell r="BA298">
            <v>0</v>
          </cell>
          <cell r="BB298">
            <v>0</v>
          </cell>
          <cell r="BC298">
            <v>0</v>
          </cell>
          <cell r="BD298">
            <v>0</v>
          </cell>
          <cell r="BE298">
            <v>0</v>
          </cell>
          <cell r="BF298">
            <v>0</v>
          </cell>
          <cell r="BG298">
            <v>0</v>
          </cell>
          <cell r="BH298">
            <v>0</v>
          </cell>
          <cell r="BJ298">
            <v>0</v>
          </cell>
          <cell r="BL298">
            <v>0</v>
          </cell>
          <cell r="BM298">
            <v>0</v>
          </cell>
          <cell r="BN298">
            <v>0</v>
          </cell>
          <cell r="BO298">
            <v>0</v>
          </cell>
          <cell r="BQ298">
            <v>0</v>
          </cell>
          <cell r="BR298">
            <v>0</v>
          </cell>
          <cell r="BS298">
            <v>0</v>
          </cell>
          <cell r="BT298">
            <v>0</v>
          </cell>
          <cell r="CB298">
            <v>0</v>
          </cell>
          <cell r="CC298">
            <v>0</v>
          </cell>
          <cell r="CD298">
            <v>0</v>
          </cell>
          <cell r="CE298">
            <v>0</v>
          </cell>
          <cell r="CF298">
            <v>0</v>
          </cell>
          <cell r="CI298">
            <v>0</v>
          </cell>
          <cell r="CJ298">
            <v>0</v>
          </cell>
          <cell r="CK298">
            <v>0</v>
          </cell>
          <cell r="CV298">
            <v>8.0206600992329302E-4</v>
          </cell>
          <cell r="DG298">
            <v>34892598</v>
          </cell>
          <cell r="DR298">
            <v>13057119.070000004</v>
          </cell>
          <cell r="EC298">
            <v>2.6723044963394051</v>
          </cell>
          <cell r="EN298">
            <v>2.4095909012463064E-2</v>
          </cell>
        </row>
        <row r="299">
          <cell r="B299">
            <v>39700</v>
          </cell>
          <cell r="C299" t="str">
            <v>Wilkes County Schools</v>
          </cell>
          <cell r="D299">
            <v>3.3775978740848297E-3</v>
          </cell>
          <cell r="E299">
            <v>5844031.8732854575</v>
          </cell>
          <cell r="F299">
            <v>4556725.6746815396</v>
          </cell>
          <cell r="G299">
            <v>-236735</v>
          </cell>
          <cell r="H299">
            <v>-1630692.5503742308</v>
          </cell>
          <cell r="I299">
            <v>-67481.134521921354</v>
          </cell>
          <cell r="J299">
            <v>4931545.3132427577</v>
          </cell>
          <cell r="K299">
            <v>0</v>
          </cell>
          <cell r="L299">
            <v>-259111.57754956049</v>
          </cell>
          <cell r="M299">
            <v>46499.429320383453</v>
          </cell>
          <cell r="N299">
            <v>1752.9057446925449</v>
          </cell>
          <cell r="O299">
            <v>-791.06719808940795</v>
          </cell>
          <cell r="P299">
            <v>0</v>
          </cell>
          <cell r="Q299">
            <v>0</v>
          </cell>
          <cell r="R299">
            <v>0</v>
          </cell>
          <cell r="S299">
            <v>13185743.866631029</v>
          </cell>
          <cell r="T299">
            <v>0</v>
          </cell>
          <cell r="U299">
            <v>24657726.56621379</v>
          </cell>
          <cell r="V299">
            <v>185997.71728153381</v>
          </cell>
          <cell r="W299">
            <v>0</v>
          </cell>
          <cell r="X299">
            <v>24843724.283495326</v>
          </cell>
          <cell r="Y299">
            <v>1183675.69</v>
          </cell>
          <cell r="Z299">
            <v>0</v>
          </cell>
          <cell r="AA299">
            <v>0</v>
          </cell>
          <cell r="AB299">
            <v>337405.67260960676</v>
          </cell>
          <cell r="AC299">
            <v>1521081.3626096067</v>
          </cell>
          <cell r="AD299" t="str">
            <v>N/A</v>
          </cell>
          <cell r="AE299">
            <v>4673829</v>
          </cell>
          <cell r="AF299">
            <v>4673829</v>
          </cell>
          <cell r="AG299">
            <v>4673829</v>
          </cell>
          <cell r="AH299">
            <v>4673829</v>
          </cell>
          <cell r="AI299">
            <v>4627329</v>
          </cell>
          <cell r="AJ299">
            <v>0</v>
          </cell>
          <cell r="AK299">
            <v>23322645</v>
          </cell>
          <cell r="AL299">
            <v>113304758</v>
          </cell>
          <cell r="AM299">
            <v>13185743.866631029</v>
          </cell>
          <cell r="AN299">
            <v>-2876157.31</v>
          </cell>
          <cell r="AO299">
            <v>24506318.610885717</v>
          </cell>
          <cell r="AP299">
            <v>0</v>
          </cell>
          <cell r="AQ299">
            <v>-1183675.69</v>
          </cell>
          <cell r="AR299">
            <v>0</v>
          </cell>
          <cell r="AS299">
            <v>0</v>
          </cell>
          <cell r="AT299">
            <v>146936987.47751674</v>
          </cell>
          <cell r="AU299">
            <v>3.4174782282730752E-3</v>
          </cell>
          <cell r="AV299">
            <v>0</v>
          </cell>
          <cell r="AW299">
            <v>0</v>
          </cell>
          <cell r="AY299">
            <v>0</v>
          </cell>
          <cell r="AZ299">
            <v>0</v>
          </cell>
          <cell r="BA299">
            <v>0</v>
          </cell>
          <cell r="BB299">
            <v>0</v>
          </cell>
          <cell r="BC299">
            <v>0</v>
          </cell>
          <cell r="BD299">
            <v>0</v>
          </cell>
          <cell r="BE299">
            <v>0</v>
          </cell>
          <cell r="BF299">
            <v>0</v>
          </cell>
          <cell r="BG299">
            <v>0</v>
          </cell>
          <cell r="BH299">
            <v>0</v>
          </cell>
          <cell r="BJ299">
            <v>0</v>
          </cell>
          <cell r="BL299">
            <v>0</v>
          </cell>
          <cell r="BM299">
            <v>0</v>
          </cell>
          <cell r="BN299">
            <v>0</v>
          </cell>
          <cell r="BO299">
            <v>0</v>
          </cell>
          <cell r="BQ299">
            <v>0</v>
          </cell>
          <cell r="BR299">
            <v>0</v>
          </cell>
          <cell r="BS299">
            <v>0</v>
          </cell>
          <cell r="BT299">
            <v>0</v>
          </cell>
          <cell r="CB299">
            <v>0</v>
          </cell>
          <cell r="CC299">
            <v>0</v>
          </cell>
          <cell r="CD299">
            <v>0</v>
          </cell>
          <cell r="CE299">
            <v>0</v>
          </cell>
          <cell r="CF299">
            <v>0</v>
          </cell>
          <cell r="CI299">
            <v>0</v>
          </cell>
          <cell r="CJ299">
            <v>0</v>
          </cell>
          <cell r="CK299">
            <v>0</v>
          </cell>
          <cell r="CV299">
            <v>3.3775978740848297E-3</v>
          </cell>
          <cell r="DG299">
            <v>146936988</v>
          </cell>
          <cell r="DR299">
            <v>50024277.060000062</v>
          </cell>
          <cell r="EC299">
            <v>2.9373135732428679</v>
          </cell>
          <cell r="EN299">
            <v>2.4095909012463064E-2</v>
          </cell>
        </row>
        <row r="300">
          <cell r="B300">
            <v>39703</v>
          </cell>
          <cell r="C300" t="str">
            <v>Pinnacle Classical Academy</v>
          </cell>
          <cell r="D300">
            <v>1.0526279690453541E-4</v>
          </cell>
          <cell r="E300">
            <v>182129.1826659377</v>
          </cell>
          <cell r="F300">
            <v>142010.30055232631</v>
          </cell>
          <cell r="G300">
            <v>160430</v>
          </cell>
          <cell r="H300">
            <v>-50820.51361436594</v>
          </cell>
          <cell r="I300">
            <v>-2103.0487414056915</v>
          </cell>
          <cell r="J300">
            <v>153691.55005583365</v>
          </cell>
          <cell r="K300">
            <v>0</v>
          </cell>
          <cell r="L300">
            <v>-8075.2091812005174</v>
          </cell>
          <cell r="M300">
            <v>1449.1541525068449</v>
          </cell>
          <cell r="N300">
            <v>54.629286337515786</v>
          </cell>
          <cell r="O300">
            <v>-24.653599663011239</v>
          </cell>
          <cell r="P300">
            <v>0</v>
          </cell>
          <cell r="Q300">
            <v>0</v>
          </cell>
          <cell r="R300">
            <v>0</v>
          </cell>
          <cell r="S300">
            <v>578741.39157630678</v>
          </cell>
          <cell r="T300">
            <v>818365</v>
          </cell>
          <cell r="U300">
            <v>768457.75027916825</v>
          </cell>
          <cell r="V300">
            <v>5796.6166100273795</v>
          </cell>
          <cell r="W300">
            <v>0</v>
          </cell>
          <cell r="X300">
            <v>1592619.3668891955</v>
          </cell>
          <cell r="Y300">
            <v>16213.239999999991</v>
          </cell>
          <cell r="Z300">
            <v>0</v>
          </cell>
          <cell r="AA300">
            <v>0</v>
          </cell>
          <cell r="AB300">
            <v>10515.243707028458</v>
          </cell>
          <cell r="AC300">
            <v>26728.483707028448</v>
          </cell>
          <cell r="AD300" t="str">
            <v>N/A</v>
          </cell>
          <cell r="AE300">
            <v>313468</v>
          </cell>
          <cell r="AF300">
            <v>313468</v>
          </cell>
          <cell r="AG300">
            <v>313468</v>
          </cell>
          <cell r="AH300">
            <v>313468</v>
          </cell>
          <cell r="AI300">
            <v>312019</v>
          </cell>
          <cell r="AJ300">
            <v>0</v>
          </cell>
          <cell r="AK300">
            <v>1565891</v>
          </cell>
          <cell r="AL300">
            <v>2507897</v>
          </cell>
          <cell r="AM300">
            <v>578741.39157630678</v>
          </cell>
          <cell r="AN300">
            <v>-73239.760000000009</v>
          </cell>
          <cell r="AO300">
            <v>763739.12318216718</v>
          </cell>
          <cell r="AP300">
            <v>0</v>
          </cell>
          <cell r="AQ300">
            <v>802151.76</v>
          </cell>
          <cell r="AR300">
            <v>0</v>
          </cell>
          <cell r="AS300">
            <v>0</v>
          </cell>
          <cell r="AT300">
            <v>4579289.5147584742</v>
          </cell>
          <cell r="AU300">
            <v>7.564273928515392E-5</v>
          </cell>
          <cell r="AV300">
            <v>0</v>
          </cell>
          <cell r="AW300">
            <v>0</v>
          </cell>
          <cell r="AY300">
            <v>0</v>
          </cell>
          <cell r="AZ300">
            <v>0</v>
          </cell>
          <cell r="BA300">
            <v>0</v>
          </cell>
          <cell r="BB300">
            <v>0</v>
          </cell>
          <cell r="BC300">
            <v>0</v>
          </cell>
          <cell r="BD300">
            <v>0</v>
          </cell>
          <cell r="BE300">
            <v>0</v>
          </cell>
          <cell r="BF300">
            <v>0</v>
          </cell>
          <cell r="BG300">
            <v>0</v>
          </cell>
          <cell r="BH300">
            <v>0</v>
          </cell>
          <cell r="BJ300">
            <v>0</v>
          </cell>
          <cell r="BL300">
            <v>0</v>
          </cell>
          <cell r="BM300">
            <v>0</v>
          </cell>
          <cell r="BN300">
            <v>0</v>
          </cell>
          <cell r="BO300">
            <v>0</v>
          </cell>
          <cell r="BQ300">
            <v>0</v>
          </cell>
          <cell r="BR300">
            <v>0</v>
          </cell>
          <cell r="BS300">
            <v>0</v>
          </cell>
          <cell r="BT300">
            <v>0</v>
          </cell>
          <cell r="CB300">
            <v>0</v>
          </cell>
          <cell r="CC300">
            <v>0</v>
          </cell>
          <cell r="CD300">
            <v>0</v>
          </cell>
          <cell r="CE300">
            <v>0</v>
          </cell>
          <cell r="CF300">
            <v>0</v>
          </cell>
          <cell r="CI300">
            <v>0</v>
          </cell>
          <cell r="CJ300">
            <v>0</v>
          </cell>
          <cell r="CK300">
            <v>0</v>
          </cell>
          <cell r="CV300">
            <v>1.0526279690453541E-4</v>
          </cell>
          <cell r="DG300">
            <v>4579289</v>
          </cell>
          <cell r="DR300">
            <v>1235890.25</v>
          </cell>
          <cell r="EC300">
            <v>3.7052553816975253</v>
          </cell>
          <cell r="EN300">
            <v>2.4095909012463064E-2</v>
          </cell>
        </row>
        <row r="301">
          <cell r="B301">
            <v>39705</v>
          </cell>
          <cell r="C301" t="str">
            <v>Wilkes Community College</v>
          </cell>
          <cell r="D301">
            <v>7.9264599698215235E-4</v>
          </cell>
          <cell r="E301">
            <v>1371462.3952535938</v>
          </cell>
          <cell r="F301">
            <v>1069360.6817717361</v>
          </cell>
          <cell r="G301">
            <v>88452</v>
          </cell>
          <cell r="H301">
            <v>-382686.74085809418</v>
          </cell>
          <cell r="I301">
            <v>-15836.299389283575</v>
          </cell>
          <cell r="J301">
            <v>1157322.3921859299</v>
          </cell>
          <cell r="K301">
            <v>0</v>
          </cell>
          <cell r="L301">
            <v>-60807.639740725208</v>
          </cell>
          <cell r="M301">
            <v>10912.366683894583</v>
          </cell>
          <cell r="N301">
            <v>411.36741951379742</v>
          </cell>
          <cell r="O301">
            <v>-185.64561895318991</v>
          </cell>
          <cell r="P301">
            <v>0</v>
          </cell>
          <cell r="Q301">
            <v>0</v>
          </cell>
          <cell r="R301">
            <v>0</v>
          </cell>
          <cell r="S301">
            <v>3238404.8777076122</v>
          </cell>
          <cell r="T301">
            <v>442255.12</v>
          </cell>
          <cell r="U301">
            <v>5786611.9609296499</v>
          </cell>
          <cell r="V301">
            <v>43649.466735578331</v>
          </cell>
          <cell r="W301">
            <v>0</v>
          </cell>
          <cell r="X301">
            <v>6272516.5476652281</v>
          </cell>
          <cell r="Y301">
            <v>0</v>
          </cell>
          <cell r="Z301">
            <v>0</v>
          </cell>
          <cell r="AA301">
            <v>0</v>
          </cell>
          <cell r="AB301">
            <v>79181.496946417872</v>
          </cell>
          <cell r="AC301">
            <v>79181.496946417872</v>
          </cell>
          <cell r="AD301" t="str">
            <v>N/A</v>
          </cell>
          <cell r="AE301">
            <v>1240849</v>
          </cell>
          <cell r="AF301">
            <v>1240850</v>
          </cell>
          <cell r="AG301">
            <v>1240850</v>
          </cell>
          <cell r="AH301">
            <v>1240850</v>
          </cell>
          <cell r="AI301">
            <v>1229938</v>
          </cell>
          <cell r="AJ301">
            <v>0</v>
          </cell>
          <cell r="AK301">
            <v>6193337</v>
          </cell>
          <cell r="AL301">
            <v>25783213</v>
          </cell>
          <cell r="AM301">
            <v>3238404.8777076122</v>
          </cell>
          <cell r="AN301">
            <v>-732158.12</v>
          </cell>
          <cell r="AO301">
            <v>5751079.9307188103</v>
          </cell>
          <cell r="AP301">
            <v>0</v>
          </cell>
          <cell r="AQ301">
            <v>442255.12</v>
          </cell>
          <cell r="AR301">
            <v>0</v>
          </cell>
          <cell r="AS301">
            <v>0</v>
          </cell>
          <cell r="AT301">
            <v>34482794.808426417</v>
          </cell>
          <cell r="AU301">
            <v>7.7766875144774574E-4</v>
          </cell>
          <cell r="AV301">
            <v>0</v>
          </cell>
          <cell r="AW301">
            <v>0</v>
          </cell>
          <cell r="AY301">
            <v>0</v>
          </cell>
          <cell r="AZ301">
            <v>0</v>
          </cell>
          <cell r="BA301">
            <v>0</v>
          </cell>
          <cell r="BB301">
            <v>0</v>
          </cell>
          <cell r="BC301">
            <v>0</v>
          </cell>
          <cell r="BD301">
            <v>0</v>
          </cell>
          <cell r="BE301">
            <v>0</v>
          </cell>
          <cell r="BF301">
            <v>0</v>
          </cell>
          <cell r="BG301">
            <v>0</v>
          </cell>
          <cell r="BH301">
            <v>0</v>
          </cell>
          <cell r="BJ301">
            <v>0</v>
          </cell>
          <cell r="BL301">
            <v>0</v>
          </cell>
          <cell r="BM301">
            <v>0</v>
          </cell>
          <cell r="BN301">
            <v>0</v>
          </cell>
          <cell r="BO301">
            <v>0</v>
          </cell>
          <cell r="BQ301">
            <v>0</v>
          </cell>
          <cell r="BR301">
            <v>0</v>
          </cell>
          <cell r="BS301">
            <v>0</v>
          </cell>
          <cell r="BT301">
            <v>0</v>
          </cell>
          <cell r="CB301">
            <v>0</v>
          </cell>
          <cell r="CC301">
            <v>0</v>
          </cell>
          <cell r="CD301">
            <v>0</v>
          </cell>
          <cell r="CE301">
            <v>0</v>
          </cell>
          <cell r="CF301">
            <v>0</v>
          </cell>
          <cell r="CI301">
            <v>0</v>
          </cell>
          <cell r="CJ301">
            <v>0</v>
          </cell>
          <cell r="CK301">
            <v>0</v>
          </cell>
          <cell r="CV301">
            <v>7.9264599698215235E-4</v>
          </cell>
          <cell r="DG301">
            <v>34482795</v>
          </cell>
          <cell r="DR301">
            <v>12760252.279999996</v>
          </cell>
          <cell r="EC301">
            <v>2.7023599724628653</v>
          </cell>
          <cell r="EN301">
            <v>2.4095909012463064E-2</v>
          </cell>
        </row>
        <row r="302">
          <cell r="B302">
            <v>39800</v>
          </cell>
          <cell r="C302" t="str">
            <v>Wilson County Schools</v>
          </cell>
          <cell r="D302">
            <v>3.7380233468300756E-3</v>
          </cell>
          <cell r="E302">
            <v>6467651.9811817873</v>
          </cell>
          <cell r="F302">
            <v>5042976.5744907707</v>
          </cell>
          <cell r="G302">
            <v>-562933</v>
          </cell>
          <cell r="H302">
            <v>-1804704.7197566011</v>
          </cell>
          <cell r="I302">
            <v>-74682.086416776248</v>
          </cell>
          <cell r="J302">
            <v>5457793.4390270412</v>
          </cell>
          <cell r="K302">
            <v>0</v>
          </cell>
          <cell r="L302">
            <v>-286761.52769567468</v>
          </cell>
          <cell r="M302">
            <v>51461.411006768903</v>
          </cell>
          <cell r="N302">
            <v>1939.9593565378725</v>
          </cell>
          <cell r="O302">
            <v>-875.48244806107198</v>
          </cell>
          <cell r="P302">
            <v>0</v>
          </cell>
          <cell r="Q302">
            <v>0</v>
          </cell>
          <cell r="R302">
            <v>0</v>
          </cell>
          <cell r="S302">
            <v>14291866.548745792</v>
          </cell>
          <cell r="T302">
            <v>0</v>
          </cell>
          <cell r="U302">
            <v>27288967.195135206</v>
          </cell>
          <cell r="V302">
            <v>205845.64402707561</v>
          </cell>
          <cell r="W302">
            <v>0</v>
          </cell>
          <cell r="X302">
            <v>27494812.839162283</v>
          </cell>
          <cell r="Y302">
            <v>2814661.5700000008</v>
          </cell>
          <cell r="Z302">
            <v>0</v>
          </cell>
          <cell r="AA302">
            <v>0</v>
          </cell>
          <cell r="AB302">
            <v>373410.43208388123</v>
          </cell>
          <cell r="AC302">
            <v>3188072.0020838818</v>
          </cell>
          <cell r="AD302" t="str">
            <v>N/A</v>
          </cell>
          <cell r="AE302">
            <v>4871640</v>
          </cell>
          <cell r="AF302">
            <v>4871640</v>
          </cell>
          <cell r="AG302">
            <v>4871640</v>
          </cell>
          <cell r="AH302">
            <v>4871640</v>
          </cell>
          <cell r="AI302">
            <v>4820178</v>
          </cell>
          <cell r="AJ302">
            <v>0</v>
          </cell>
          <cell r="AK302">
            <v>24306738</v>
          </cell>
          <cell r="AL302">
            <v>127292513</v>
          </cell>
          <cell r="AM302">
            <v>14291866.548745792</v>
          </cell>
          <cell r="AN302">
            <v>-3274399.4299999992</v>
          </cell>
          <cell r="AO302">
            <v>27121402.407078404</v>
          </cell>
          <cell r="AP302">
            <v>0</v>
          </cell>
          <cell r="AQ302">
            <v>-2814661.5700000008</v>
          </cell>
          <cell r="AR302">
            <v>0</v>
          </cell>
          <cell r="AS302">
            <v>0</v>
          </cell>
          <cell r="AT302">
            <v>162616720.9558242</v>
          </cell>
          <cell r="AU302">
            <v>3.8393744410324645E-3</v>
          </cell>
          <cell r="AV302">
            <v>0</v>
          </cell>
          <cell r="AW302">
            <v>0</v>
          </cell>
          <cell r="AY302">
            <v>0</v>
          </cell>
          <cell r="AZ302">
            <v>0</v>
          </cell>
          <cell r="BA302">
            <v>0</v>
          </cell>
          <cell r="BB302">
            <v>0</v>
          </cell>
          <cell r="BC302">
            <v>0</v>
          </cell>
          <cell r="BD302">
            <v>0</v>
          </cell>
          <cell r="BE302">
            <v>0</v>
          </cell>
          <cell r="BF302">
            <v>0</v>
          </cell>
          <cell r="BG302">
            <v>0</v>
          </cell>
          <cell r="BH302">
            <v>0</v>
          </cell>
          <cell r="BJ302">
            <v>0</v>
          </cell>
          <cell r="BL302">
            <v>0</v>
          </cell>
          <cell r="BM302">
            <v>0</v>
          </cell>
          <cell r="BN302">
            <v>0</v>
          </cell>
          <cell r="BO302">
            <v>0</v>
          </cell>
          <cell r="BQ302">
            <v>0</v>
          </cell>
          <cell r="BR302">
            <v>0</v>
          </cell>
          <cell r="BS302">
            <v>0</v>
          </cell>
          <cell r="BT302">
            <v>0</v>
          </cell>
          <cell r="CB302">
            <v>0</v>
          </cell>
          <cell r="CC302">
            <v>0</v>
          </cell>
          <cell r="CD302">
            <v>0</v>
          </cell>
          <cell r="CE302">
            <v>0</v>
          </cell>
          <cell r="CF302">
            <v>0</v>
          </cell>
          <cell r="CI302">
            <v>0</v>
          </cell>
          <cell r="CJ302">
            <v>0</v>
          </cell>
          <cell r="CK302">
            <v>0</v>
          </cell>
          <cell r="CV302">
            <v>3.7380233468300756E-3</v>
          </cell>
          <cell r="DG302">
            <v>162616721</v>
          </cell>
          <cell r="DR302">
            <v>56969445.149999999</v>
          </cell>
          <cell r="EC302">
            <v>2.854455060459721</v>
          </cell>
          <cell r="EN302">
            <v>2.4095909012463064E-2</v>
          </cell>
        </row>
        <row r="303">
          <cell r="B303">
            <v>39805</v>
          </cell>
          <cell r="C303" t="str">
            <v>Wilson Community College</v>
          </cell>
          <cell r="D303">
            <v>4.2042356770365802E-4</v>
          </cell>
          <cell r="E303">
            <v>727430.80187018623</v>
          </cell>
          <cell r="F303">
            <v>567194.47862500523</v>
          </cell>
          <cell r="G303">
            <v>-37148</v>
          </cell>
          <cell r="H303">
            <v>-202979.04173742756</v>
          </cell>
          <cell r="I303">
            <v>-8399.6557275438754</v>
          </cell>
          <cell r="J303">
            <v>613849.82824444456</v>
          </cell>
          <cell r="K303">
            <v>0</v>
          </cell>
          <cell r="L303">
            <v>-32252.689019774443</v>
          </cell>
          <cell r="M303">
            <v>5787.9761593456933</v>
          </cell>
          <cell r="N303">
            <v>218.19142316684443</v>
          </cell>
          <cell r="O303">
            <v>-98.46740379187375</v>
          </cell>
          <cell r="P303">
            <v>0</v>
          </cell>
          <cell r="Q303">
            <v>0</v>
          </cell>
          <cell r="R303">
            <v>0</v>
          </cell>
          <cell r="S303">
            <v>1633603.4224336105</v>
          </cell>
          <cell r="T303">
            <v>37708.669999999984</v>
          </cell>
          <cell r="U303">
            <v>3069249.1412222232</v>
          </cell>
          <cell r="V303">
            <v>23151.904637382773</v>
          </cell>
          <cell r="W303">
            <v>0</v>
          </cell>
          <cell r="X303">
            <v>3130109.7158596059</v>
          </cell>
          <cell r="Y303">
            <v>223449</v>
          </cell>
          <cell r="Z303">
            <v>0</v>
          </cell>
          <cell r="AA303">
            <v>0</v>
          </cell>
          <cell r="AB303">
            <v>41998.27863771937</v>
          </cell>
          <cell r="AC303">
            <v>265447.27863771934</v>
          </cell>
          <cell r="AD303" t="str">
            <v>N/A</v>
          </cell>
          <cell r="AE303">
            <v>574090</v>
          </cell>
          <cell r="AF303">
            <v>574090</v>
          </cell>
          <cell r="AG303">
            <v>574090</v>
          </cell>
          <cell r="AH303">
            <v>574090</v>
          </cell>
          <cell r="AI303">
            <v>568302</v>
          </cell>
          <cell r="AJ303">
            <v>0</v>
          </cell>
          <cell r="AK303">
            <v>2864662</v>
          </cell>
          <cell r="AL303">
            <v>14207069</v>
          </cell>
          <cell r="AM303">
            <v>1633603.4224336105</v>
          </cell>
          <cell r="AN303">
            <v>-415480.67</v>
          </cell>
          <cell r="AO303">
            <v>3050402.7672218867</v>
          </cell>
          <cell r="AP303">
            <v>0</v>
          </cell>
          <cell r="AQ303">
            <v>-185740.33000000002</v>
          </cell>
          <cell r="AR303">
            <v>0</v>
          </cell>
          <cell r="AS303">
            <v>0</v>
          </cell>
          <cell r="AT303">
            <v>18289854.189655498</v>
          </cell>
          <cell r="AU303">
            <v>4.2851110673070681E-4</v>
          </cell>
          <cell r="AV303">
            <v>0</v>
          </cell>
          <cell r="AW303">
            <v>0</v>
          </cell>
          <cell r="AY303">
            <v>0</v>
          </cell>
          <cell r="AZ303">
            <v>0</v>
          </cell>
          <cell r="BA303">
            <v>0</v>
          </cell>
          <cell r="BB303">
            <v>0</v>
          </cell>
          <cell r="BC303">
            <v>0</v>
          </cell>
          <cell r="BD303">
            <v>0</v>
          </cell>
          <cell r="BE303">
            <v>0</v>
          </cell>
          <cell r="BF303">
            <v>0</v>
          </cell>
          <cell r="BG303">
            <v>0</v>
          </cell>
          <cell r="BH303">
            <v>0</v>
          </cell>
          <cell r="BJ303">
            <v>0</v>
          </cell>
          <cell r="BL303">
            <v>0</v>
          </cell>
          <cell r="BM303">
            <v>0</v>
          </cell>
          <cell r="BN303">
            <v>0</v>
          </cell>
          <cell r="BO303">
            <v>0</v>
          </cell>
          <cell r="BQ303">
            <v>0</v>
          </cell>
          <cell r="BR303">
            <v>0</v>
          </cell>
          <cell r="BS303">
            <v>0</v>
          </cell>
          <cell r="BT303">
            <v>0</v>
          </cell>
          <cell r="CB303">
            <v>0</v>
          </cell>
          <cell r="CC303">
            <v>0</v>
          </cell>
          <cell r="CD303">
            <v>0</v>
          </cell>
          <cell r="CE303">
            <v>0</v>
          </cell>
          <cell r="CF303">
            <v>0</v>
          </cell>
          <cell r="CI303">
            <v>0</v>
          </cell>
          <cell r="CJ303">
            <v>0</v>
          </cell>
          <cell r="CK303">
            <v>0</v>
          </cell>
          <cell r="CV303">
            <v>4.2042356770365802E-4</v>
          </cell>
          <cell r="DG303">
            <v>18289854</v>
          </cell>
          <cell r="DR303">
            <v>6996756.6699999981</v>
          </cell>
          <cell r="EC303">
            <v>2.6140474597925389</v>
          </cell>
          <cell r="EN303">
            <v>2.4095909012463064E-2</v>
          </cell>
        </row>
        <row r="304">
          <cell r="B304">
            <v>39900</v>
          </cell>
          <cell r="C304" t="str">
            <v>Yadkin County Schools</v>
          </cell>
          <cell r="D304">
            <v>1.846225728420556E-3</v>
          </cell>
          <cell r="E304">
            <v>3194400.9927744321</v>
          </cell>
          <cell r="F304">
            <v>2490747.7123016114</v>
          </cell>
          <cell r="G304">
            <v>-121943</v>
          </cell>
          <cell r="H304">
            <v>-891351.38458730141</v>
          </cell>
          <cell r="I304">
            <v>-36885.802094228449</v>
          </cell>
          <cell r="J304">
            <v>2695627.5369659117</v>
          </cell>
          <cell r="K304">
            <v>0</v>
          </cell>
          <cell r="L304">
            <v>-141632.74576706524</v>
          </cell>
          <cell r="M304">
            <v>25417.011132927124</v>
          </cell>
          <cell r="N304">
            <v>958.15422853570021</v>
          </cell>
          <cell r="O304">
            <v>-432.40452785337845</v>
          </cell>
          <cell r="P304">
            <v>0</v>
          </cell>
          <cell r="Q304">
            <v>0</v>
          </cell>
          <cell r="R304">
            <v>0</v>
          </cell>
          <cell r="S304">
            <v>7214906.0704269689</v>
          </cell>
          <cell r="T304">
            <v>33032.189999999944</v>
          </cell>
          <cell r="U304">
            <v>13478137.684829559</v>
          </cell>
          <cell r="V304">
            <v>101668.0445317085</v>
          </cell>
          <cell r="W304">
            <v>0</v>
          </cell>
          <cell r="X304">
            <v>13612837.919361267</v>
          </cell>
          <cell r="Y304">
            <v>642743</v>
          </cell>
          <cell r="Z304">
            <v>0</v>
          </cell>
          <cell r="AA304">
            <v>0</v>
          </cell>
          <cell r="AB304">
            <v>184429.01047114225</v>
          </cell>
          <cell r="AC304">
            <v>827172.01047114225</v>
          </cell>
          <cell r="AD304" t="str">
            <v>N/A</v>
          </cell>
          <cell r="AE304">
            <v>2562216</v>
          </cell>
          <cell r="AF304">
            <v>2562217</v>
          </cell>
          <cell r="AG304">
            <v>2562217</v>
          </cell>
          <cell r="AH304">
            <v>2562217</v>
          </cell>
          <cell r="AI304">
            <v>2536800</v>
          </cell>
          <cell r="AJ304">
            <v>0</v>
          </cell>
          <cell r="AK304">
            <v>12785667</v>
          </cell>
          <cell r="AL304">
            <v>61981970</v>
          </cell>
          <cell r="AM304">
            <v>7214906.0704269689</v>
          </cell>
          <cell r="AN304">
            <v>-1665447.19</v>
          </cell>
          <cell r="AO304">
            <v>13395376.718890127</v>
          </cell>
          <cell r="AP304">
            <v>0</v>
          </cell>
          <cell r="AQ304">
            <v>-609710.81000000006</v>
          </cell>
          <cell r="AR304">
            <v>0</v>
          </cell>
          <cell r="AS304">
            <v>0</v>
          </cell>
          <cell r="AT304">
            <v>80317094.789317101</v>
          </cell>
          <cell r="AU304">
            <v>1.8694892888119446E-3</v>
          </cell>
          <cell r="AV304">
            <v>0</v>
          </cell>
          <cell r="AW304">
            <v>0</v>
          </cell>
          <cell r="AY304">
            <v>0</v>
          </cell>
          <cell r="AZ304">
            <v>0</v>
          </cell>
          <cell r="BA304">
            <v>0</v>
          </cell>
          <cell r="BB304">
            <v>0</v>
          </cell>
          <cell r="BC304">
            <v>0</v>
          </cell>
          <cell r="BD304">
            <v>0</v>
          </cell>
          <cell r="BE304">
            <v>0</v>
          </cell>
          <cell r="BF304">
            <v>0</v>
          </cell>
          <cell r="BG304">
            <v>0</v>
          </cell>
          <cell r="BH304">
            <v>0</v>
          </cell>
          <cell r="BJ304">
            <v>0</v>
          </cell>
          <cell r="BL304">
            <v>0</v>
          </cell>
          <cell r="BM304">
            <v>0</v>
          </cell>
          <cell r="BN304">
            <v>0</v>
          </cell>
          <cell r="BO304">
            <v>0</v>
          </cell>
          <cell r="BQ304">
            <v>0</v>
          </cell>
          <cell r="BR304">
            <v>0</v>
          </cell>
          <cell r="BS304">
            <v>0</v>
          </cell>
          <cell r="BT304">
            <v>0</v>
          </cell>
          <cell r="CB304">
            <v>0</v>
          </cell>
          <cell r="CC304">
            <v>0</v>
          </cell>
          <cell r="CD304">
            <v>0</v>
          </cell>
          <cell r="CE304">
            <v>0</v>
          </cell>
          <cell r="CF304">
            <v>0</v>
          </cell>
          <cell r="CI304">
            <v>0</v>
          </cell>
          <cell r="CJ304">
            <v>0</v>
          </cell>
          <cell r="CK304">
            <v>0</v>
          </cell>
          <cell r="CV304">
            <v>1.846225728420556E-3</v>
          </cell>
          <cell r="DG304">
            <v>80317095</v>
          </cell>
          <cell r="DR304">
            <v>28981653.340000022</v>
          </cell>
          <cell r="EC304">
            <v>2.7713082500075181</v>
          </cell>
          <cell r="EN304">
            <v>2.4095909012463064E-2</v>
          </cell>
        </row>
        <row r="305">
          <cell r="B305">
            <v>40000</v>
          </cell>
          <cell r="C305" t="str">
            <v>Consolidated Judicial Retirement System</v>
          </cell>
          <cell r="D305">
            <v>2.9913793283444551E-3</v>
          </cell>
          <cell r="E305">
            <v>5175783.7349625183</v>
          </cell>
          <cell r="F305">
            <v>4035677.2760795662</v>
          </cell>
          <cell r="G305">
            <v>2662046</v>
          </cell>
          <cell r="H305">
            <v>-1444227.5747217208</v>
          </cell>
          <cell r="I305">
            <v>-59764.862007678144</v>
          </cell>
          <cell r="J305">
            <v>4367637.3732990632</v>
          </cell>
          <cell r="K305">
            <v>0</v>
          </cell>
          <cell r="L305">
            <v>-229482.91824896191</v>
          </cell>
          <cell r="M305">
            <v>41182.354097288146</v>
          </cell>
          <cell r="N305">
            <v>1552.4660438242054</v>
          </cell>
          <cell r="O305">
            <v>-700.61095249155483</v>
          </cell>
          <cell r="P305">
            <v>0</v>
          </cell>
          <cell r="Q305">
            <v>0</v>
          </cell>
          <cell r="R305">
            <v>0</v>
          </cell>
          <cell r="S305">
            <v>14549703.238551408</v>
          </cell>
          <cell r="T305">
            <v>13310230.6</v>
          </cell>
          <cell r="U305">
            <v>21838186.866495319</v>
          </cell>
          <cell r="V305">
            <v>164729.41638915258</v>
          </cell>
          <cell r="W305">
            <v>0</v>
          </cell>
          <cell r="X305">
            <v>35313146.882884473</v>
          </cell>
          <cell r="Y305">
            <v>0</v>
          </cell>
          <cell r="Z305">
            <v>0</v>
          </cell>
          <cell r="AA305">
            <v>0</v>
          </cell>
          <cell r="AB305">
            <v>298824.31003839074</v>
          </cell>
          <cell r="AC305">
            <v>298824.31003839074</v>
          </cell>
          <cell r="AD305" t="str">
            <v>N/A</v>
          </cell>
          <cell r="AE305">
            <v>7011102</v>
          </cell>
          <cell r="AF305">
            <v>7011101</v>
          </cell>
          <cell r="AG305">
            <v>7011101</v>
          </cell>
          <cell r="AH305">
            <v>7011101</v>
          </cell>
          <cell r="AI305">
            <v>6969919</v>
          </cell>
          <cell r="AJ305">
            <v>0</v>
          </cell>
          <cell r="AK305">
            <v>35014324</v>
          </cell>
          <cell r="AL305">
            <v>84441199</v>
          </cell>
          <cell r="AM305">
            <v>14549703.238551408</v>
          </cell>
          <cell r="AN305">
            <v>-3870056.6</v>
          </cell>
          <cell r="AO305">
            <v>21704091.97284608</v>
          </cell>
          <cell r="AP305">
            <v>0</v>
          </cell>
          <cell r="AQ305">
            <v>13310230.6</v>
          </cell>
          <cell r="AR305">
            <v>0</v>
          </cell>
          <cell r="AS305">
            <v>0</v>
          </cell>
          <cell r="AT305">
            <v>130135168.21139748</v>
          </cell>
          <cell r="AU305">
            <v>2.5469006112273148E-3</v>
          </cell>
          <cell r="AV305">
            <v>0</v>
          </cell>
          <cell r="AW305">
            <v>0</v>
          </cell>
          <cell r="AY305">
            <v>0</v>
          </cell>
          <cell r="AZ305">
            <v>0</v>
          </cell>
          <cell r="BA305">
            <v>0</v>
          </cell>
          <cell r="BB305">
            <v>0</v>
          </cell>
          <cell r="BC305">
            <v>0</v>
          </cell>
          <cell r="BD305">
            <v>0</v>
          </cell>
          <cell r="BE305">
            <v>0</v>
          </cell>
          <cell r="BF305">
            <v>0</v>
          </cell>
          <cell r="BG305">
            <v>0</v>
          </cell>
          <cell r="BH305">
            <v>0</v>
          </cell>
          <cell r="BJ305">
            <v>0</v>
          </cell>
          <cell r="BL305">
            <v>0</v>
          </cell>
          <cell r="BM305">
            <v>0</v>
          </cell>
          <cell r="BN305">
            <v>0</v>
          </cell>
          <cell r="BO305">
            <v>0</v>
          </cell>
          <cell r="BQ305">
            <v>0</v>
          </cell>
          <cell r="BR305">
            <v>0</v>
          </cell>
          <cell r="BS305">
            <v>0</v>
          </cell>
          <cell r="BT305">
            <v>0</v>
          </cell>
          <cell r="CB305">
            <v>0</v>
          </cell>
          <cell r="CC305">
            <v>0</v>
          </cell>
          <cell r="CD305">
            <v>0</v>
          </cell>
          <cell r="CE305">
            <v>0</v>
          </cell>
          <cell r="CF305">
            <v>0</v>
          </cell>
          <cell r="CI305">
            <v>0</v>
          </cell>
          <cell r="CJ305">
            <v>0</v>
          </cell>
          <cell r="CK305">
            <v>0</v>
          </cell>
          <cell r="CV305">
            <v>2.9913793283444551E-3</v>
          </cell>
          <cell r="DG305">
            <v>130135168</v>
          </cell>
          <cell r="DR305">
            <v>68245416.099999994</v>
          </cell>
          <cell r="EC305">
            <v>1.9068704601245741</v>
          </cell>
          <cell r="EN305">
            <v>2.4095909012463064E-2</v>
          </cell>
        </row>
        <row r="306">
          <cell r="B306">
            <v>51000</v>
          </cell>
          <cell r="C306" t="str">
            <v>Highway - Administrative</v>
          </cell>
          <cell r="D306">
            <v>2.8162352744387824E-2</v>
          </cell>
          <cell r="E306">
            <v>48727436.835417993</v>
          </cell>
          <cell r="F306">
            <v>37993899.982709162</v>
          </cell>
          <cell r="G306">
            <v>-12216545</v>
          </cell>
          <cell r="H306">
            <v>-13596686.323628087</v>
          </cell>
          <cell r="I306">
            <v>-562656.53427223396</v>
          </cell>
          <cell r="J306">
            <v>41119139.656051002</v>
          </cell>
          <cell r="K306">
            <v>0</v>
          </cell>
          <cell r="L306">
            <v>-2160467.8588574491</v>
          </cell>
          <cell r="M306">
            <v>387711.43864726363</v>
          </cell>
          <cell r="N306">
            <v>14615.697827282393</v>
          </cell>
          <cell r="O306">
            <v>-6595.9046362630725</v>
          </cell>
          <cell r="P306">
            <v>0</v>
          </cell>
          <cell r="Q306">
            <v>0</v>
          </cell>
          <cell r="R306">
            <v>0</v>
          </cell>
          <cell r="S306">
            <v>99699851.989258677</v>
          </cell>
          <cell r="T306">
            <v>2821902.9046994597</v>
          </cell>
          <cell r="U306">
            <v>205595698.28025502</v>
          </cell>
          <cell r="V306">
            <v>1550845.7545890545</v>
          </cell>
          <cell r="W306">
            <v>0</v>
          </cell>
          <cell r="X306">
            <v>209968446.93954352</v>
          </cell>
          <cell r="Y306">
            <v>63904622</v>
          </cell>
          <cell r="Z306">
            <v>0</v>
          </cell>
          <cell r="AA306">
            <v>0</v>
          </cell>
          <cell r="AB306">
            <v>2813282.6713611698</v>
          </cell>
          <cell r="AC306">
            <v>66717904.671361171</v>
          </cell>
          <cell r="AD306" t="str">
            <v>N/A</v>
          </cell>
          <cell r="AE306">
            <v>28727652</v>
          </cell>
          <cell r="AF306">
            <v>28727650</v>
          </cell>
          <cell r="AG306">
            <v>28727650</v>
          </cell>
          <cell r="AH306">
            <v>28727650</v>
          </cell>
          <cell r="AI306">
            <v>28339938</v>
          </cell>
          <cell r="AJ306">
            <v>0</v>
          </cell>
          <cell r="AK306">
            <v>143250540</v>
          </cell>
          <cell r="AL306">
            <v>1010394077</v>
          </cell>
          <cell r="AM306">
            <v>99699851.989258677</v>
          </cell>
          <cell r="AN306">
            <v>-28186402.90469946</v>
          </cell>
          <cell r="AO306">
            <v>204333261.36348292</v>
          </cell>
          <cell r="AP306">
            <v>0</v>
          </cell>
          <cell r="AQ306">
            <v>-61082719.09530054</v>
          </cell>
          <cell r="AR306">
            <v>0</v>
          </cell>
          <cell r="AS306">
            <v>0</v>
          </cell>
          <cell r="AT306">
            <v>1225158068.3527417</v>
          </cell>
          <cell r="AU306">
            <v>3.0475328768949837E-2</v>
          </cell>
          <cell r="AV306">
            <v>0</v>
          </cell>
          <cell r="AW306">
            <v>0</v>
          </cell>
          <cell r="AY306">
            <v>0</v>
          </cell>
          <cell r="AZ306">
            <v>0</v>
          </cell>
          <cell r="BA306">
            <v>0</v>
          </cell>
          <cell r="BB306">
            <v>0</v>
          </cell>
          <cell r="BC306">
            <v>0</v>
          </cell>
          <cell r="BD306">
            <v>0</v>
          </cell>
          <cell r="BE306">
            <v>0</v>
          </cell>
          <cell r="BF306">
            <v>0</v>
          </cell>
          <cell r="BG306">
            <v>0</v>
          </cell>
          <cell r="BH306">
            <v>0</v>
          </cell>
          <cell r="BJ306">
            <v>0</v>
          </cell>
          <cell r="BL306">
            <v>0</v>
          </cell>
          <cell r="BM306">
            <v>0</v>
          </cell>
          <cell r="BN306">
            <v>0</v>
          </cell>
          <cell r="BO306">
            <v>0</v>
          </cell>
          <cell r="BQ306">
            <v>0</v>
          </cell>
          <cell r="BR306">
            <v>0</v>
          </cell>
          <cell r="BS306">
            <v>0</v>
          </cell>
          <cell r="BT306">
            <v>0</v>
          </cell>
          <cell r="CB306">
            <v>0</v>
          </cell>
          <cell r="CC306">
            <v>0</v>
          </cell>
          <cell r="CD306">
            <v>0</v>
          </cell>
          <cell r="CE306">
            <v>0</v>
          </cell>
          <cell r="CF306">
            <v>0</v>
          </cell>
          <cell r="CI306">
            <v>0</v>
          </cell>
          <cell r="CJ306">
            <v>0</v>
          </cell>
          <cell r="CK306">
            <v>0</v>
          </cell>
          <cell r="CV306">
            <v>2.8162352744387824E-2</v>
          </cell>
          <cell r="DG306">
            <v>1225158068</v>
          </cell>
          <cell r="DR306">
            <v>517068074.63000035</v>
          </cell>
          <cell r="EC306">
            <v>2.3694328234762692</v>
          </cell>
          <cell r="EN306">
            <v>2.4095909012463064E-2</v>
          </cell>
        </row>
        <row r="307">
          <cell r="B307">
            <v>60000</v>
          </cell>
          <cell r="C307" t="str">
            <v>Legislative Retirement System</v>
          </cell>
          <cell r="D307">
            <v>1.4349776773514539E-4</v>
          </cell>
          <cell r="E307">
            <v>248284.59741280656</v>
          </cell>
          <cell r="F307">
            <v>193593.1945940711</v>
          </cell>
          <cell r="G307">
            <v>12377</v>
          </cell>
          <cell r="H307">
            <v>-69280.225048826003</v>
          </cell>
          <cell r="I307">
            <v>-2866.946430310185</v>
          </cell>
          <cell r="J307">
            <v>209517.46487192417</v>
          </cell>
          <cell r="K307">
            <v>0</v>
          </cell>
          <cell r="L307">
            <v>-11008.395421485307</v>
          </cell>
          <cell r="M307">
            <v>1975.5354418089648</v>
          </cell>
          <cell r="N307">
            <v>74.472471499185758</v>
          </cell>
          <cell r="O307">
            <v>-33.608612181248404</v>
          </cell>
          <cell r="P307">
            <v>0</v>
          </cell>
          <cell r="Q307">
            <v>0</v>
          </cell>
          <cell r="R307">
            <v>0</v>
          </cell>
          <cell r="S307">
            <v>582633.08927930729</v>
          </cell>
          <cell r="T307">
            <v>63430.98000000001</v>
          </cell>
          <cell r="U307">
            <v>1047587.3243596209</v>
          </cell>
          <cell r="V307">
            <v>7902.1417672358593</v>
          </cell>
          <cell r="W307">
            <v>0</v>
          </cell>
          <cell r="X307">
            <v>1118920.4461268568</v>
          </cell>
          <cell r="Y307">
            <v>1544</v>
          </cell>
          <cell r="Z307">
            <v>0</v>
          </cell>
          <cell r="AA307">
            <v>0</v>
          </cell>
          <cell r="AB307">
            <v>14334.732151550923</v>
          </cell>
          <cell r="AC307">
            <v>15878.732151550923</v>
          </cell>
          <cell r="AD307" t="str">
            <v>N/A</v>
          </cell>
          <cell r="AE307">
            <v>221003</v>
          </cell>
          <cell r="AF307">
            <v>221003</v>
          </cell>
          <cell r="AG307">
            <v>221003</v>
          </cell>
          <cell r="AH307">
            <v>221003</v>
          </cell>
          <cell r="AI307">
            <v>219028</v>
          </cell>
          <cell r="AJ307">
            <v>0</v>
          </cell>
          <cell r="AK307">
            <v>1103040</v>
          </cell>
          <cell r="AL307">
            <v>4759449</v>
          </cell>
          <cell r="AM307">
            <v>582633.08927930729</v>
          </cell>
          <cell r="AN307">
            <v>-202482.98</v>
          </cell>
          <cell r="AO307">
            <v>1041154.7339753059</v>
          </cell>
          <cell r="AP307">
            <v>0</v>
          </cell>
          <cell r="AQ307">
            <v>61886.98000000001</v>
          </cell>
          <cell r="AR307">
            <v>0</v>
          </cell>
          <cell r="AS307">
            <v>0</v>
          </cell>
          <cell r="AT307">
            <v>6242640.8232546132</v>
          </cell>
          <cell r="AU307">
            <v>1.4355367967159498E-4</v>
          </cell>
          <cell r="AV307">
            <v>0</v>
          </cell>
          <cell r="AW307">
            <v>0</v>
          </cell>
          <cell r="AY307">
            <v>0</v>
          </cell>
          <cell r="AZ307">
            <v>0</v>
          </cell>
          <cell r="BA307">
            <v>0</v>
          </cell>
          <cell r="BB307">
            <v>0</v>
          </cell>
          <cell r="BC307">
            <v>0</v>
          </cell>
          <cell r="BD307">
            <v>0</v>
          </cell>
          <cell r="BE307">
            <v>0</v>
          </cell>
          <cell r="BF307">
            <v>0</v>
          </cell>
          <cell r="BG307">
            <v>0</v>
          </cell>
          <cell r="BH307">
            <v>0</v>
          </cell>
          <cell r="BJ307">
            <v>0</v>
          </cell>
          <cell r="BL307">
            <v>0</v>
          </cell>
          <cell r="BM307">
            <v>0</v>
          </cell>
          <cell r="BN307">
            <v>0</v>
          </cell>
          <cell r="BO307">
            <v>0</v>
          </cell>
          <cell r="BQ307">
            <v>0</v>
          </cell>
          <cell r="BR307">
            <v>0</v>
          </cell>
          <cell r="BS307">
            <v>0</v>
          </cell>
          <cell r="BT307">
            <v>0</v>
          </cell>
          <cell r="CB307">
            <v>0</v>
          </cell>
          <cell r="CC307">
            <v>0</v>
          </cell>
          <cell r="CD307">
            <v>0</v>
          </cell>
          <cell r="CE307">
            <v>0</v>
          </cell>
          <cell r="CF307">
            <v>0</v>
          </cell>
          <cell r="CI307">
            <v>0</v>
          </cell>
          <cell r="CJ307">
            <v>0</v>
          </cell>
          <cell r="CK307">
            <v>0</v>
          </cell>
          <cell r="CV307">
            <v>1.4349776773514539E-4</v>
          </cell>
          <cell r="DG307">
            <v>6242641</v>
          </cell>
          <cell r="DR307">
            <v>3577761.2099999958</v>
          </cell>
          <cell r="EC307">
            <v>1.7448456265196097</v>
          </cell>
          <cell r="EN307">
            <v>2.4095909012463064E-2</v>
          </cell>
        </row>
        <row r="308">
          <cell r="B308">
            <v>90901</v>
          </cell>
          <cell r="C308" t="str">
            <v>BLADEN COUNTY</v>
          </cell>
          <cell r="D308">
            <v>7.1481501490372695E-4</v>
          </cell>
          <cell r="E308">
            <v>1236796.6484856578</v>
          </cell>
          <cell r="F308">
            <v>964358.71068347129</v>
          </cell>
          <cell r="G308">
            <v>-467132</v>
          </cell>
          <cell r="H308">
            <v>-345110.21239169477</v>
          </cell>
          <cell r="I308">
            <v>-14281.311742025373</v>
          </cell>
          <cell r="J308">
            <v>1043683.3418303755</v>
          </cell>
          <cell r="K308">
            <v>0</v>
          </cell>
          <cell r="L308">
            <v>-54836.855384391296</v>
          </cell>
          <cell r="M308">
            <v>9840.8666459949036</v>
          </cell>
          <cell r="N308">
            <v>370.97469643473619</v>
          </cell>
          <cell r="O308">
            <v>-167.4168246406019</v>
          </cell>
          <cell r="P308">
            <v>0</v>
          </cell>
          <cell r="Q308">
            <v>0</v>
          </cell>
          <cell r="R308">
            <v>0</v>
          </cell>
          <cell r="S308">
            <v>2373522.7459991821</v>
          </cell>
          <cell r="T308">
            <v>91297.75</v>
          </cell>
          <cell r="U308">
            <v>5218416.7091518771</v>
          </cell>
          <cell r="V308">
            <v>39363.466583979614</v>
          </cell>
          <cell r="W308">
            <v>0</v>
          </cell>
          <cell r="X308">
            <v>5349077.9257358564</v>
          </cell>
          <cell r="Y308">
            <v>2426962</v>
          </cell>
          <cell r="Z308">
            <v>0</v>
          </cell>
          <cell r="AA308">
            <v>0</v>
          </cell>
          <cell r="AB308">
            <v>71406.558710126861</v>
          </cell>
          <cell r="AC308">
            <v>2498368.5587101267</v>
          </cell>
          <cell r="AD308" t="str">
            <v>N/A</v>
          </cell>
          <cell r="AE308">
            <v>572111</v>
          </cell>
          <cell r="AF308">
            <v>572109</v>
          </cell>
          <cell r="AG308">
            <v>572109</v>
          </cell>
          <cell r="AH308">
            <v>572109</v>
          </cell>
          <cell r="AI308">
            <v>562268</v>
          </cell>
          <cell r="AJ308">
            <v>0</v>
          </cell>
          <cell r="AK308">
            <v>2850706</v>
          </cell>
          <cell r="AL308">
            <v>26611683</v>
          </cell>
          <cell r="AM308">
            <v>2373522.7459991821</v>
          </cell>
          <cell r="AN308">
            <v>-739032.75</v>
          </cell>
          <cell r="AO308">
            <v>5186373.6170257302</v>
          </cell>
          <cell r="AP308">
            <v>0</v>
          </cell>
          <cell r="AQ308">
            <v>-2335664.25</v>
          </cell>
          <cell r="AR308">
            <v>0</v>
          </cell>
          <cell r="AS308">
            <v>0</v>
          </cell>
          <cell r="AT308">
            <v>31096882.363024913</v>
          </cell>
          <cell r="AU308">
            <v>8.026569065903307E-4</v>
          </cell>
          <cell r="AV308">
            <v>0</v>
          </cell>
          <cell r="AW308">
            <v>0</v>
          </cell>
          <cell r="AY308">
            <v>0</v>
          </cell>
          <cell r="AZ308">
            <v>0</v>
          </cell>
          <cell r="BA308">
            <v>0</v>
          </cell>
          <cell r="BB308">
            <v>0</v>
          </cell>
          <cell r="BC308">
            <v>0</v>
          </cell>
          <cell r="BD308">
            <v>0</v>
          </cell>
          <cell r="BE308">
            <v>0</v>
          </cell>
          <cell r="BF308">
            <v>0</v>
          </cell>
          <cell r="BG308">
            <v>0</v>
          </cell>
          <cell r="BH308">
            <v>0</v>
          </cell>
          <cell r="BJ308">
            <v>0</v>
          </cell>
          <cell r="BL308">
            <v>0</v>
          </cell>
          <cell r="BM308">
            <v>0</v>
          </cell>
          <cell r="BN308">
            <v>0</v>
          </cell>
          <cell r="BO308">
            <v>0</v>
          </cell>
          <cell r="BQ308">
            <v>0</v>
          </cell>
          <cell r="BR308">
            <v>0</v>
          </cell>
          <cell r="BS308">
            <v>0</v>
          </cell>
          <cell r="BT308">
            <v>0</v>
          </cell>
          <cell r="CB308">
            <v>0</v>
          </cell>
          <cell r="CC308">
            <v>0</v>
          </cell>
          <cell r="CD308">
            <v>0</v>
          </cell>
          <cell r="CE308">
            <v>0</v>
          </cell>
          <cell r="CF308">
            <v>0</v>
          </cell>
          <cell r="CI308">
            <v>0</v>
          </cell>
          <cell r="CJ308">
            <v>0</v>
          </cell>
          <cell r="CK308">
            <v>0</v>
          </cell>
          <cell r="CV308">
            <v>7.1481501490372695E-4</v>
          </cell>
          <cell r="DG308">
            <v>31096883</v>
          </cell>
          <cell r="DR308">
            <v>11590746.199999994</v>
          </cell>
          <cell r="EC308">
            <v>2.6829060410277998</v>
          </cell>
          <cell r="EN308">
            <v>2.4095909012463064E-2</v>
          </cell>
        </row>
        <row r="309">
          <cell r="B309">
            <v>91041</v>
          </cell>
          <cell r="C309" t="str">
            <v>TOWN OF SUNSET BEACH</v>
          </cell>
          <cell r="D309">
            <v>1.2964012648099919E-4</v>
          </cell>
          <cell r="E309">
            <v>224307.64687078004</v>
          </cell>
          <cell r="F309">
            <v>174897.81638525944</v>
          </cell>
          <cell r="G309">
            <v>-87207</v>
          </cell>
          <cell r="H309">
            <v>-62589.803867465656</v>
          </cell>
          <cell r="I309">
            <v>-2590.0841783522183</v>
          </cell>
          <cell r="J309">
            <v>189284.27302163589</v>
          </cell>
          <cell r="K309">
            <v>0</v>
          </cell>
          <cell r="L309">
            <v>-9945.3099328225708</v>
          </cell>
          <cell r="M309">
            <v>1784.7571330622504</v>
          </cell>
          <cell r="N309">
            <v>67.280632841108954</v>
          </cell>
          <cell r="O309">
            <v>-30.363014023114822</v>
          </cell>
          <cell r="P309">
            <v>0</v>
          </cell>
          <cell r="Q309">
            <v>0</v>
          </cell>
          <cell r="R309">
            <v>0</v>
          </cell>
          <cell r="S309">
            <v>427979.21305091516</v>
          </cell>
          <cell r="T309">
            <v>3981.75</v>
          </cell>
          <cell r="U309">
            <v>946421.36510817951</v>
          </cell>
          <cell r="V309">
            <v>7139.0285322490017</v>
          </cell>
          <cell r="W309">
            <v>0</v>
          </cell>
          <cell r="X309">
            <v>957542.14364042855</v>
          </cell>
          <cell r="Y309">
            <v>440012</v>
          </cell>
          <cell r="Z309">
            <v>0</v>
          </cell>
          <cell r="AA309">
            <v>0</v>
          </cell>
          <cell r="AB309">
            <v>12950.42089176109</v>
          </cell>
          <cell r="AC309">
            <v>452962.42089176108</v>
          </cell>
          <cell r="AD309" t="str">
            <v>N/A</v>
          </cell>
          <cell r="AE309">
            <v>101273</v>
          </cell>
          <cell r="AF309">
            <v>101272</v>
          </cell>
          <cell r="AG309">
            <v>101272</v>
          </cell>
          <cell r="AH309">
            <v>101272</v>
          </cell>
          <cell r="AI309">
            <v>99487</v>
          </cell>
          <cell r="AJ309">
            <v>0</v>
          </cell>
          <cell r="AK309">
            <v>504576</v>
          </cell>
          <cell r="AL309">
            <v>4826168</v>
          </cell>
          <cell r="AM309">
            <v>427979.21305091516</v>
          </cell>
          <cell r="AN309">
            <v>-118940.75</v>
          </cell>
          <cell r="AO309">
            <v>940609.97274866747</v>
          </cell>
          <cell r="AP309">
            <v>0</v>
          </cell>
          <cell r="AQ309">
            <v>-436030.25</v>
          </cell>
          <cell r="AR309">
            <v>0</v>
          </cell>
          <cell r="AS309">
            <v>0</v>
          </cell>
          <cell r="AT309">
            <v>5639786.1857995819</v>
          </cell>
          <cell r="AU309">
            <v>1.4556603085170817E-4</v>
          </cell>
          <cell r="AV309">
            <v>0</v>
          </cell>
          <cell r="AW309">
            <v>0</v>
          </cell>
          <cell r="AY309">
            <v>0</v>
          </cell>
          <cell r="AZ309">
            <v>0</v>
          </cell>
          <cell r="BA309">
            <v>0</v>
          </cell>
          <cell r="BB309">
            <v>0</v>
          </cell>
          <cell r="BC309">
            <v>0</v>
          </cell>
          <cell r="BD309">
            <v>0</v>
          </cell>
          <cell r="BE309">
            <v>0</v>
          </cell>
          <cell r="BF309">
            <v>0</v>
          </cell>
          <cell r="BG309">
            <v>0</v>
          </cell>
          <cell r="BH309">
            <v>0</v>
          </cell>
          <cell r="BJ309">
            <v>0</v>
          </cell>
          <cell r="BL309">
            <v>0</v>
          </cell>
          <cell r="BM309">
            <v>0</v>
          </cell>
          <cell r="BN309">
            <v>0</v>
          </cell>
          <cell r="BO309">
            <v>0</v>
          </cell>
          <cell r="BQ309">
            <v>0</v>
          </cell>
          <cell r="BR309">
            <v>0</v>
          </cell>
          <cell r="BS309">
            <v>0</v>
          </cell>
          <cell r="BT309">
            <v>0</v>
          </cell>
          <cell r="CB309">
            <v>0</v>
          </cell>
          <cell r="CC309">
            <v>0</v>
          </cell>
          <cell r="CD309">
            <v>0</v>
          </cell>
          <cell r="CE309">
            <v>0</v>
          </cell>
          <cell r="CF309">
            <v>0</v>
          </cell>
          <cell r="CI309">
            <v>0</v>
          </cell>
          <cell r="CJ309">
            <v>0</v>
          </cell>
          <cell r="CK309">
            <v>0</v>
          </cell>
          <cell r="CV309">
            <v>1.2964012648099919E-4</v>
          </cell>
          <cell r="DG309">
            <v>5639786</v>
          </cell>
          <cell r="DR309">
            <v>1903519.8499999999</v>
          </cell>
          <cell r="EC309">
            <v>2.962819641728454</v>
          </cell>
          <cell r="EN309">
            <v>2.4095909012463064E-2</v>
          </cell>
        </row>
        <row r="310">
          <cell r="B310">
            <v>91111</v>
          </cell>
          <cell r="C310" t="str">
            <v>TOWN OF BILTMORE FOREST</v>
          </cell>
          <cell r="D310">
            <v>7.0042831531665577E-5</v>
          </cell>
          <cell r="E310">
            <v>121190.43036676686</v>
          </cell>
          <cell r="F310">
            <v>94494.957856465742</v>
          </cell>
          <cell r="G310">
            <v>-57811</v>
          </cell>
          <cell r="H310">
            <v>-33816.436368036302</v>
          </cell>
          <cell r="I310">
            <v>-1399.3879416937036</v>
          </cell>
          <cell r="J310">
            <v>102267.7685276048</v>
          </cell>
          <cell r="K310">
            <v>0</v>
          </cell>
          <cell r="L310">
            <v>-5373.3183317820121</v>
          </cell>
          <cell r="M310">
            <v>964.28047850091968</v>
          </cell>
          <cell r="N310">
            <v>36.350828708303801</v>
          </cell>
          <cell r="O310">
            <v>-16.404731573031395</v>
          </cell>
          <cell r="P310">
            <v>0</v>
          </cell>
          <cell r="Q310">
            <v>0</v>
          </cell>
          <cell r="R310">
            <v>0</v>
          </cell>
          <cell r="S310">
            <v>220537.24068496152</v>
          </cell>
          <cell r="T310">
            <v>13658.010000000009</v>
          </cell>
          <cell r="U310">
            <v>511338.84263802401</v>
          </cell>
          <cell r="V310">
            <v>3857.1219140036787</v>
          </cell>
          <cell r="W310">
            <v>0</v>
          </cell>
          <cell r="X310">
            <v>528853.97455202765</v>
          </cell>
          <cell r="Y310">
            <v>302714</v>
          </cell>
          <cell r="Z310">
            <v>0</v>
          </cell>
          <cell r="AA310">
            <v>0</v>
          </cell>
          <cell r="AB310">
            <v>6996.9397084685188</v>
          </cell>
          <cell r="AC310">
            <v>309710.9397084685</v>
          </cell>
          <cell r="AD310" t="str">
            <v>N/A</v>
          </cell>
          <cell r="AE310">
            <v>44022</v>
          </cell>
          <cell r="AF310">
            <v>44022</v>
          </cell>
          <cell r="AG310">
            <v>44022</v>
          </cell>
          <cell r="AH310">
            <v>44022</v>
          </cell>
          <cell r="AI310">
            <v>43057</v>
          </cell>
          <cell r="AJ310">
            <v>0</v>
          </cell>
          <cell r="AK310">
            <v>219145</v>
          </cell>
          <cell r="AL310">
            <v>2685492</v>
          </cell>
          <cell r="AM310">
            <v>220537.24068496152</v>
          </cell>
          <cell r="AN310">
            <v>-78071.010000000009</v>
          </cell>
          <cell r="AO310">
            <v>508199.02484355919</v>
          </cell>
          <cell r="AP310">
            <v>0</v>
          </cell>
          <cell r="AQ310">
            <v>-289055.99</v>
          </cell>
          <cell r="AR310">
            <v>0</v>
          </cell>
          <cell r="AS310">
            <v>0</v>
          </cell>
          <cell r="AT310">
            <v>3047101.2655285206</v>
          </cell>
          <cell r="AU310">
            <v>8.0999341284349754E-5</v>
          </cell>
          <cell r="AV310">
            <v>0</v>
          </cell>
          <cell r="AW310">
            <v>0</v>
          </cell>
          <cell r="AY310">
            <v>0</v>
          </cell>
          <cell r="AZ310">
            <v>0</v>
          </cell>
          <cell r="BA310">
            <v>0</v>
          </cell>
          <cell r="BB310">
            <v>0</v>
          </cell>
          <cell r="BC310">
            <v>0</v>
          </cell>
          <cell r="BD310">
            <v>0</v>
          </cell>
          <cell r="BE310">
            <v>0</v>
          </cell>
          <cell r="BF310">
            <v>0</v>
          </cell>
          <cell r="BG310">
            <v>0</v>
          </cell>
          <cell r="BH310">
            <v>0</v>
          </cell>
          <cell r="BJ310">
            <v>0</v>
          </cell>
          <cell r="BL310">
            <v>0</v>
          </cell>
          <cell r="BM310">
            <v>0</v>
          </cell>
          <cell r="BN310">
            <v>0</v>
          </cell>
          <cell r="BO310">
            <v>0</v>
          </cell>
          <cell r="BQ310">
            <v>0</v>
          </cell>
          <cell r="BR310">
            <v>0</v>
          </cell>
          <cell r="BS310">
            <v>0</v>
          </cell>
          <cell r="BT310">
            <v>0</v>
          </cell>
          <cell r="CB310">
            <v>0</v>
          </cell>
          <cell r="CC310">
            <v>0</v>
          </cell>
          <cell r="CD310">
            <v>0</v>
          </cell>
          <cell r="CE310">
            <v>0</v>
          </cell>
          <cell r="CF310">
            <v>0</v>
          </cell>
          <cell r="CI310">
            <v>0</v>
          </cell>
          <cell r="CJ310">
            <v>0</v>
          </cell>
          <cell r="CK310">
            <v>0</v>
          </cell>
          <cell r="CV310">
            <v>7.0042831531665577E-5</v>
          </cell>
          <cell r="DG310">
            <v>3047101</v>
          </cell>
          <cell r="DR310">
            <v>1313182.8800000004</v>
          </cell>
          <cell r="EC310">
            <v>2.3203934854831485</v>
          </cell>
          <cell r="EN310">
            <v>2.4095909012463064E-2</v>
          </cell>
        </row>
        <row r="311">
          <cell r="B311">
            <v>91151</v>
          </cell>
          <cell r="C311" t="str">
            <v>TOWN OF BLACK MOUNTAIN</v>
          </cell>
          <cell r="D311">
            <v>2.0385357774971462E-4</v>
          </cell>
          <cell r="E311">
            <v>352714.22184187663</v>
          </cell>
          <cell r="F311">
            <v>275019.36767990881</v>
          </cell>
          <cell r="G311">
            <v>-29720</v>
          </cell>
          <cell r="H311">
            <v>-98419.80099352845</v>
          </cell>
          <cell r="I311">
            <v>-4072.7970633954606</v>
          </cell>
          <cell r="J311">
            <v>297641.45804709388</v>
          </cell>
          <cell r="K311">
            <v>0</v>
          </cell>
          <cell r="L311">
            <v>-15638.576316359893</v>
          </cell>
          <cell r="M311">
            <v>2806.4545821188176</v>
          </cell>
          <cell r="N311">
            <v>105.7959297805469</v>
          </cell>
          <cell r="O311">
            <v>-47.744546444760658</v>
          </cell>
          <cell r="P311">
            <v>0</v>
          </cell>
          <cell r="Q311">
            <v>0</v>
          </cell>
          <cell r="R311">
            <v>0</v>
          </cell>
          <cell r="S311">
            <v>780388.37916105019</v>
          </cell>
          <cell r="T311">
            <v>847</v>
          </cell>
          <cell r="U311">
            <v>1488207.2902354694</v>
          </cell>
          <cell r="V311">
            <v>11225.81832847527</v>
          </cell>
          <cell r="W311">
            <v>0</v>
          </cell>
          <cell r="X311">
            <v>1500280.1085639447</v>
          </cell>
          <cell r="Y311">
            <v>149444</v>
          </cell>
          <cell r="Z311">
            <v>0</v>
          </cell>
          <cell r="AA311">
            <v>0</v>
          </cell>
          <cell r="AB311">
            <v>20363.985316977301</v>
          </cell>
          <cell r="AC311">
            <v>169807.98531697731</v>
          </cell>
          <cell r="AD311" t="str">
            <v>N/A</v>
          </cell>
          <cell r="AE311">
            <v>266655</v>
          </cell>
          <cell r="AF311">
            <v>266656</v>
          </cell>
          <cell r="AG311">
            <v>266656</v>
          </cell>
          <cell r="AH311">
            <v>266656</v>
          </cell>
          <cell r="AI311">
            <v>263850</v>
          </cell>
          <cell r="AJ311">
            <v>0</v>
          </cell>
          <cell r="AK311">
            <v>1330473</v>
          </cell>
          <cell r="AL311">
            <v>6937995</v>
          </cell>
          <cell r="AM311">
            <v>780388.37916105019</v>
          </cell>
          <cell r="AN311">
            <v>-180532</v>
          </cell>
          <cell r="AO311">
            <v>1479069.1232469673</v>
          </cell>
          <cell r="AP311">
            <v>0</v>
          </cell>
          <cell r="AQ311">
            <v>-148597</v>
          </cell>
          <cell r="AR311">
            <v>0</v>
          </cell>
          <cell r="AS311">
            <v>0</v>
          </cell>
          <cell r="AT311">
            <v>8868323.5024080183</v>
          </cell>
          <cell r="AU311">
            <v>2.0926258018404994E-4</v>
          </cell>
          <cell r="AV311">
            <v>0</v>
          </cell>
          <cell r="AW311">
            <v>0</v>
          </cell>
          <cell r="AY311">
            <v>0</v>
          </cell>
          <cell r="AZ311">
            <v>0</v>
          </cell>
          <cell r="BA311">
            <v>0</v>
          </cell>
          <cell r="BB311">
            <v>0</v>
          </cell>
          <cell r="BC311">
            <v>0</v>
          </cell>
          <cell r="BD311">
            <v>0</v>
          </cell>
          <cell r="BE311">
            <v>0</v>
          </cell>
          <cell r="BF311">
            <v>0</v>
          </cell>
          <cell r="BG311">
            <v>0</v>
          </cell>
          <cell r="BH311">
            <v>0</v>
          </cell>
          <cell r="BJ311">
            <v>0</v>
          </cell>
          <cell r="BL311">
            <v>0</v>
          </cell>
          <cell r="BM311">
            <v>0</v>
          </cell>
          <cell r="BN311">
            <v>0</v>
          </cell>
          <cell r="BO311">
            <v>0</v>
          </cell>
          <cell r="BQ311">
            <v>0</v>
          </cell>
          <cell r="BR311">
            <v>0</v>
          </cell>
          <cell r="BS311">
            <v>0</v>
          </cell>
          <cell r="BT311">
            <v>0</v>
          </cell>
          <cell r="CB311">
            <v>0</v>
          </cell>
          <cell r="CC311">
            <v>0</v>
          </cell>
          <cell r="CD311">
            <v>0</v>
          </cell>
          <cell r="CE311">
            <v>0</v>
          </cell>
          <cell r="CF311">
            <v>0</v>
          </cell>
          <cell r="CI311">
            <v>0</v>
          </cell>
          <cell r="CJ311">
            <v>0</v>
          </cell>
          <cell r="CK311">
            <v>0</v>
          </cell>
          <cell r="CV311">
            <v>2.0385357774971462E-4</v>
          </cell>
          <cell r="DG311">
            <v>8868324</v>
          </cell>
          <cell r="DR311">
            <v>3061219.0699999989</v>
          </cell>
          <cell r="EC311">
            <v>2.8969909690259454</v>
          </cell>
          <cell r="EN311">
            <v>2.4095909012463064E-2</v>
          </cell>
        </row>
        <row r="312">
          <cell r="B312">
            <v>98101</v>
          </cell>
          <cell r="C312" t="str">
            <v>RUTHERFORD COUNTY</v>
          </cell>
          <cell r="D312">
            <v>9.258285831309454E-4</v>
          </cell>
          <cell r="E312">
            <v>1601899.3233414355</v>
          </cell>
          <cell r="F312">
            <v>1249037.6392867353</v>
          </cell>
          <cell r="G312">
            <v>-25372</v>
          </cell>
          <cell r="H312">
            <v>-446986.83197869762</v>
          </cell>
          <cell r="I312">
            <v>-18497.158481137198</v>
          </cell>
          <cell r="J312">
            <v>1351778.9210601943</v>
          </cell>
          <cell r="K312">
            <v>0</v>
          </cell>
          <cell r="L312">
            <v>-71024.708582436971</v>
          </cell>
          <cell r="M312">
            <v>12745.892900513745</v>
          </cell>
          <cell r="N312">
            <v>480.48651807329804</v>
          </cell>
          <cell r="O312">
            <v>-216.83831245509873</v>
          </cell>
          <cell r="P312">
            <v>0</v>
          </cell>
          <cell r="Q312">
            <v>0</v>
          </cell>
          <cell r="R312">
            <v>0</v>
          </cell>
          <cell r="S312">
            <v>3653844.7257522251</v>
          </cell>
          <cell r="T312">
            <v>79010.629999999888</v>
          </cell>
          <cell r="U312">
            <v>6758894.6053009713</v>
          </cell>
          <cell r="V312">
            <v>50983.571602054981</v>
          </cell>
          <cell r="W312">
            <v>0</v>
          </cell>
          <cell r="X312">
            <v>6888888.8069030261</v>
          </cell>
          <cell r="Y312">
            <v>205870</v>
          </cell>
          <cell r="Z312">
            <v>0</v>
          </cell>
          <cell r="AA312">
            <v>0</v>
          </cell>
          <cell r="AB312">
            <v>92485.792405685977</v>
          </cell>
          <cell r="AC312">
            <v>298355.79240568599</v>
          </cell>
          <cell r="AD312" t="str">
            <v>N/A</v>
          </cell>
          <cell r="AE312">
            <v>1320656</v>
          </cell>
          <cell r="AF312">
            <v>1320656</v>
          </cell>
          <cell r="AG312">
            <v>1320656</v>
          </cell>
          <cell r="AH312">
            <v>1320656</v>
          </cell>
          <cell r="AI312">
            <v>1307910</v>
          </cell>
          <cell r="AJ312">
            <v>0</v>
          </cell>
          <cell r="AK312">
            <v>6590534</v>
          </cell>
          <cell r="AL312">
            <v>30942421</v>
          </cell>
          <cell r="AM312">
            <v>3653844.7257522251</v>
          </cell>
          <cell r="AN312">
            <v>-910108.62999999989</v>
          </cell>
          <cell r="AO312">
            <v>6717392.3844973408</v>
          </cell>
          <cell r="AP312">
            <v>0</v>
          </cell>
          <cell r="AQ312">
            <v>-126859.37000000011</v>
          </cell>
          <cell r="AR312">
            <v>0</v>
          </cell>
          <cell r="AS312">
            <v>0</v>
          </cell>
          <cell r="AT312">
            <v>40276690.110249572</v>
          </cell>
          <cell r="AU312">
            <v>9.3327986549368385E-4</v>
          </cell>
          <cell r="AV312">
            <v>0</v>
          </cell>
          <cell r="AW312">
            <v>0</v>
          </cell>
          <cell r="AY312">
            <v>0</v>
          </cell>
          <cell r="AZ312">
            <v>0</v>
          </cell>
          <cell r="BA312">
            <v>0</v>
          </cell>
          <cell r="BB312">
            <v>0</v>
          </cell>
          <cell r="BC312">
            <v>0</v>
          </cell>
          <cell r="BD312">
            <v>0</v>
          </cell>
          <cell r="BE312">
            <v>0</v>
          </cell>
          <cell r="BF312">
            <v>0</v>
          </cell>
          <cell r="BG312">
            <v>0</v>
          </cell>
          <cell r="BH312">
            <v>0</v>
          </cell>
          <cell r="BJ312">
            <v>0</v>
          </cell>
          <cell r="BL312">
            <v>0</v>
          </cell>
          <cell r="BM312">
            <v>0</v>
          </cell>
          <cell r="BN312">
            <v>0</v>
          </cell>
          <cell r="BO312">
            <v>0</v>
          </cell>
          <cell r="BQ312">
            <v>0</v>
          </cell>
          <cell r="BR312">
            <v>0</v>
          </cell>
          <cell r="BS312">
            <v>0</v>
          </cell>
          <cell r="BT312">
            <v>0</v>
          </cell>
          <cell r="CB312">
            <v>0</v>
          </cell>
          <cell r="CC312">
            <v>0</v>
          </cell>
          <cell r="CD312">
            <v>0</v>
          </cell>
          <cell r="CE312">
            <v>0</v>
          </cell>
          <cell r="CF312">
            <v>0</v>
          </cell>
          <cell r="CI312">
            <v>0</v>
          </cell>
          <cell r="CJ312">
            <v>0</v>
          </cell>
          <cell r="CK312">
            <v>0</v>
          </cell>
          <cell r="CV312">
            <v>9.258285831309454E-4</v>
          </cell>
          <cell r="DG312">
            <v>40276690</v>
          </cell>
          <cell r="DR312">
            <v>14678204.360000007</v>
          </cell>
          <cell r="EC312">
            <v>2.7439793732371758</v>
          </cell>
          <cell r="EN312">
            <v>2.4095909012463064E-2</v>
          </cell>
        </row>
        <row r="313">
          <cell r="B313">
            <v>98103</v>
          </cell>
          <cell r="C313" t="str">
            <v>RUTHERFORD POLK MCDOWELL DIST BRD OF HEALTH</v>
          </cell>
          <cell r="D313">
            <v>1.8631247831975222E-4</v>
          </cell>
          <cell r="E313">
            <v>322364.02978742868</v>
          </cell>
          <cell r="F313">
            <v>251354.62690424477</v>
          </cell>
          <cell r="G313">
            <v>-64418</v>
          </cell>
          <cell r="H313">
            <v>-89951.01896791099</v>
          </cell>
          <cell r="I313">
            <v>-3722.3428842944581</v>
          </cell>
          <cell r="J313">
            <v>272030.14198526251</v>
          </cell>
          <cell r="K313">
            <v>0</v>
          </cell>
          <cell r="L313">
            <v>-14292.915253471296</v>
          </cell>
          <cell r="M313">
            <v>2564.9660617109944</v>
          </cell>
          <cell r="N313">
            <v>96.692449998385001</v>
          </cell>
          <cell r="O313">
            <v>-43.636245547269169</v>
          </cell>
          <cell r="P313">
            <v>0</v>
          </cell>
          <cell r="Q313">
            <v>0</v>
          </cell>
          <cell r="R313">
            <v>0</v>
          </cell>
          <cell r="S313">
            <v>675982.54383742122</v>
          </cell>
          <cell r="T313">
            <v>26595.550000000017</v>
          </cell>
          <cell r="U313">
            <v>1360150.7099263126</v>
          </cell>
          <cell r="V313">
            <v>10259.864246843978</v>
          </cell>
          <cell r="W313">
            <v>0</v>
          </cell>
          <cell r="X313">
            <v>1397006.1241731567</v>
          </cell>
          <cell r="Y313">
            <v>348687</v>
          </cell>
          <cell r="Z313">
            <v>0</v>
          </cell>
          <cell r="AA313">
            <v>0</v>
          </cell>
          <cell r="AB313">
            <v>18611.71442147229</v>
          </cell>
          <cell r="AC313">
            <v>367298.71442147228</v>
          </cell>
          <cell r="AD313" t="str">
            <v>N/A</v>
          </cell>
          <cell r="AE313">
            <v>206455</v>
          </cell>
          <cell r="AF313">
            <v>206454</v>
          </cell>
          <cell r="AG313">
            <v>206454</v>
          </cell>
          <cell r="AH313">
            <v>206454</v>
          </cell>
          <cell r="AI313">
            <v>203889</v>
          </cell>
          <cell r="AJ313">
            <v>0</v>
          </cell>
          <cell r="AK313">
            <v>1029706</v>
          </cell>
          <cell r="AL313">
            <v>6595520</v>
          </cell>
          <cell r="AM313">
            <v>675982.54383742122</v>
          </cell>
          <cell r="AN313">
            <v>-195983.55000000002</v>
          </cell>
          <cell r="AO313">
            <v>1351798.8597516841</v>
          </cell>
          <cell r="AP313">
            <v>0</v>
          </cell>
          <cell r="AQ313">
            <v>-322091.44999999995</v>
          </cell>
          <cell r="AR313">
            <v>0</v>
          </cell>
          <cell r="AS313">
            <v>0</v>
          </cell>
          <cell r="AT313">
            <v>8105226.4035891062</v>
          </cell>
          <cell r="AU313">
            <v>1.9893290443215818E-4</v>
          </cell>
          <cell r="AV313">
            <v>0</v>
          </cell>
          <cell r="AW313">
            <v>0</v>
          </cell>
          <cell r="AY313">
            <v>0</v>
          </cell>
          <cell r="AZ313">
            <v>0</v>
          </cell>
          <cell r="BA313">
            <v>0</v>
          </cell>
          <cell r="BB313">
            <v>0</v>
          </cell>
          <cell r="BC313">
            <v>0</v>
          </cell>
          <cell r="BD313">
            <v>0</v>
          </cell>
          <cell r="BE313">
            <v>0</v>
          </cell>
          <cell r="BF313">
            <v>0</v>
          </cell>
          <cell r="BG313">
            <v>0</v>
          </cell>
          <cell r="BH313">
            <v>0</v>
          </cell>
          <cell r="BJ313">
            <v>0</v>
          </cell>
          <cell r="BL313">
            <v>0</v>
          </cell>
          <cell r="BM313">
            <v>0</v>
          </cell>
          <cell r="BN313">
            <v>0</v>
          </cell>
          <cell r="BO313">
            <v>0</v>
          </cell>
          <cell r="BQ313">
            <v>0</v>
          </cell>
          <cell r="BR313">
            <v>0</v>
          </cell>
          <cell r="BS313">
            <v>0</v>
          </cell>
          <cell r="BT313">
            <v>0</v>
          </cell>
          <cell r="CB313">
            <v>0</v>
          </cell>
          <cell r="CC313">
            <v>0</v>
          </cell>
          <cell r="CD313">
            <v>0</v>
          </cell>
          <cell r="CE313">
            <v>0</v>
          </cell>
          <cell r="CF313">
            <v>0</v>
          </cell>
          <cell r="CI313">
            <v>0</v>
          </cell>
          <cell r="CJ313">
            <v>0</v>
          </cell>
          <cell r="CK313">
            <v>0</v>
          </cell>
          <cell r="CV313">
            <v>1.8631247831975222E-4</v>
          </cell>
          <cell r="DG313">
            <v>8105226</v>
          </cell>
          <cell r="DR313">
            <v>3153137.0500000007</v>
          </cell>
          <cell r="EC313">
            <v>2.5705276591133259</v>
          </cell>
          <cell r="EN313">
            <v>2.4095909012463064E-2</v>
          </cell>
        </row>
        <row r="314">
          <cell r="B314">
            <v>98111</v>
          </cell>
          <cell r="C314" t="str">
            <v>TOWN OF FOREST CITY</v>
          </cell>
          <cell r="D314">
            <v>3.5234750822913259E-4</v>
          </cell>
          <cell r="E314">
            <v>609643.34575254563</v>
          </cell>
          <cell r="F314">
            <v>475352.89783209685</v>
          </cell>
          <cell r="G314">
            <v>-36095</v>
          </cell>
          <cell r="H314">
            <v>-170112.15610379644</v>
          </cell>
          <cell r="I314">
            <v>-7039.5619868502799</v>
          </cell>
          <cell r="J314">
            <v>514453.69390249148</v>
          </cell>
          <cell r="K314">
            <v>0</v>
          </cell>
          <cell r="L314">
            <v>-27030.251115267703</v>
          </cell>
          <cell r="M314">
            <v>4850.7722546909345</v>
          </cell>
          <cell r="N314">
            <v>182.86130982075522</v>
          </cell>
          <cell r="O314">
            <v>-82.523309902345147</v>
          </cell>
          <cell r="P314">
            <v>0</v>
          </cell>
          <cell r="Q314">
            <v>0</v>
          </cell>
          <cell r="R314">
            <v>0</v>
          </cell>
          <cell r="S314">
            <v>1364124.0785358292</v>
          </cell>
          <cell r="T314">
            <v>4384.5199999999604</v>
          </cell>
          <cell r="U314">
            <v>2572268.469512457</v>
          </cell>
          <cell r="V314">
            <v>19403.089018763738</v>
          </cell>
          <cell r="W314">
            <v>0</v>
          </cell>
          <cell r="X314">
            <v>2596056.0785312206</v>
          </cell>
          <cell r="Y314">
            <v>184859</v>
          </cell>
          <cell r="Z314">
            <v>0</v>
          </cell>
          <cell r="AA314">
            <v>0</v>
          </cell>
          <cell r="AB314">
            <v>35197.809934251403</v>
          </cell>
          <cell r="AC314">
            <v>220056.80993425142</v>
          </cell>
          <cell r="AD314" t="str">
            <v>N/A</v>
          </cell>
          <cell r="AE314">
            <v>476170</v>
          </cell>
          <cell r="AF314">
            <v>476170</v>
          </cell>
          <cell r="AG314">
            <v>476170</v>
          </cell>
          <cell r="AH314">
            <v>476170</v>
          </cell>
          <cell r="AI314">
            <v>471319</v>
          </cell>
          <cell r="AJ314">
            <v>0</v>
          </cell>
          <cell r="AK314">
            <v>2375999</v>
          </cell>
          <cell r="AL314">
            <v>11903734</v>
          </cell>
          <cell r="AM314">
            <v>1364124.0785358292</v>
          </cell>
          <cell r="AN314">
            <v>-315543.51999999996</v>
          </cell>
          <cell r="AO314">
            <v>2556473.74859697</v>
          </cell>
          <cell r="AP314">
            <v>0</v>
          </cell>
          <cell r="AQ314">
            <v>-180474.48000000004</v>
          </cell>
          <cell r="AR314">
            <v>0</v>
          </cell>
          <cell r="AS314">
            <v>0</v>
          </cell>
          <cell r="AT314">
            <v>15328313.827132799</v>
          </cell>
          <cell r="AU314">
            <v>3.5903834371338485E-4</v>
          </cell>
          <cell r="AV314">
            <v>0</v>
          </cell>
          <cell r="AW314">
            <v>0</v>
          </cell>
          <cell r="AY314">
            <v>0</v>
          </cell>
          <cell r="AZ314">
            <v>0</v>
          </cell>
          <cell r="BA314">
            <v>0</v>
          </cell>
          <cell r="BB314">
            <v>0</v>
          </cell>
          <cell r="BC314">
            <v>0</v>
          </cell>
          <cell r="BD314">
            <v>0</v>
          </cell>
          <cell r="BE314">
            <v>0</v>
          </cell>
          <cell r="BF314">
            <v>0</v>
          </cell>
          <cell r="BG314">
            <v>0</v>
          </cell>
          <cell r="BH314">
            <v>0</v>
          </cell>
          <cell r="BJ314">
            <v>0</v>
          </cell>
          <cell r="BL314">
            <v>0</v>
          </cell>
          <cell r="BM314">
            <v>0</v>
          </cell>
          <cell r="BN314">
            <v>0</v>
          </cell>
          <cell r="BO314">
            <v>0</v>
          </cell>
          <cell r="BQ314">
            <v>0</v>
          </cell>
          <cell r="BR314">
            <v>0</v>
          </cell>
          <cell r="BS314">
            <v>0</v>
          </cell>
          <cell r="BT314">
            <v>0</v>
          </cell>
          <cell r="CB314">
            <v>0</v>
          </cell>
          <cell r="CC314">
            <v>0</v>
          </cell>
          <cell r="CD314">
            <v>0</v>
          </cell>
          <cell r="CE314">
            <v>0</v>
          </cell>
          <cell r="CF314">
            <v>0</v>
          </cell>
          <cell r="CI314">
            <v>0</v>
          </cell>
          <cell r="CJ314">
            <v>0</v>
          </cell>
          <cell r="CK314">
            <v>0</v>
          </cell>
          <cell r="CV314">
            <v>3.5234750822913259E-4</v>
          </cell>
          <cell r="DG314">
            <v>15328314</v>
          </cell>
          <cell r="DR314">
            <v>5413019.1199999982</v>
          </cell>
          <cell r="EC314">
            <v>2.8317494655367121</v>
          </cell>
          <cell r="EN314">
            <v>2.4095909012463064E-2</v>
          </cell>
        </row>
        <row r="315">
          <cell r="B315">
            <v>98131</v>
          </cell>
          <cell r="C315" t="str">
            <v>TOWN OF LAKE LURE</v>
          </cell>
          <cell r="D315">
            <v>9.9225079978338215E-5</v>
          </cell>
          <cell r="E315">
            <v>171682.52457519859</v>
          </cell>
          <cell r="F315">
            <v>133864.80166237435</v>
          </cell>
          <cell r="G315">
            <v>15977</v>
          </cell>
          <cell r="H315">
            <v>-47905.524802831984</v>
          </cell>
          <cell r="I315">
            <v>-1982.421004389369</v>
          </cell>
          <cell r="J315">
            <v>144876.03212857241</v>
          </cell>
          <cell r="K315">
            <v>0</v>
          </cell>
          <cell r="L315">
            <v>-7612.0272347799328</v>
          </cell>
          <cell r="M315">
            <v>1366.0328331750522</v>
          </cell>
          <cell r="N315">
            <v>51.495832007157965</v>
          </cell>
          <cell r="O315">
            <v>-23.239505981726595</v>
          </cell>
          <cell r="P315">
            <v>0</v>
          </cell>
          <cell r="Q315">
            <v>0</v>
          </cell>
          <cell r="R315">
            <v>0</v>
          </cell>
          <cell r="S315">
            <v>410294.67448334448</v>
          </cell>
          <cell r="T315">
            <v>79884.100000000006</v>
          </cell>
          <cell r="U315">
            <v>724380.16064286197</v>
          </cell>
          <cell r="V315">
            <v>5464.131332700209</v>
          </cell>
          <cell r="W315">
            <v>0</v>
          </cell>
          <cell r="X315">
            <v>809728.3919755622</v>
          </cell>
          <cell r="Y315">
            <v>0</v>
          </cell>
          <cell r="Z315">
            <v>0</v>
          </cell>
          <cell r="AA315">
            <v>0</v>
          </cell>
          <cell r="AB315">
            <v>9912.1050219468452</v>
          </cell>
          <cell r="AC315">
            <v>9912.1050219468452</v>
          </cell>
          <cell r="AD315" t="str">
            <v>N/A</v>
          </cell>
          <cell r="AE315">
            <v>160237</v>
          </cell>
          <cell r="AF315">
            <v>160237</v>
          </cell>
          <cell r="AG315">
            <v>160237</v>
          </cell>
          <cell r="AH315">
            <v>160237</v>
          </cell>
          <cell r="AI315">
            <v>158871</v>
          </cell>
          <cell r="AJ315">
            <v>0</v>
          </cell>
          <cell r="AK315">
            <v>799819</v>
          </cell>
          <cell r="AL315">
            <v>3199476</v>
          </cell>
          <cell r="AM315">
            <v>410294.67448334448</v>
          </cell>
          <cell r="AN315">
            <v>-92959.1</v>
          </cell>
          <cell r="AO315">
            <v>719932.1869536154</v>
          </cell>
          <cell r="AP315">
            <v>0</v>
          </cell>
          <cell r="AQ315">
            <v>79884.100000000006</v>
          </cell>
          <cell r="AR315">
            <v>0</v>
          </cell>
          <cell r="AS315">
            <v>0</v>
          </cell>
          <cell r="AT315">
            <v>4316627.8614369594</v>
          </cell>
          <cell r="AU315">
            <v>9.6502026993711769E-5</v>
          </cell>
          <cell r="AV315">
            <v>0</v>
          </cell>
          <cell r="AW315">
            <v>0</v>
          </cell>
          <cell r="AY315">
            <v>0</v>
          </cell>
          <cell r="AZ315">
            <v>0</v>
          </cell>
          <cell r="BA315">
            <v>0</v>
          </cell>
          <cell r="BB315">
            <v>0</v>
          </cell>
          <cell r="BC315">
            <v>0</v>
          </cell>
          <cell r="BD315">
            <v>0</v>
          </cell>
          <cell r="BE315">
            <v>0</v>
          </cell>
          <cell r="BF315">
            <v>0</v>
          </cell>
          <cell r="BG315">
            <v>0</v>
          </cell>
          <cell r="BH315">
            <v>0</v>
          </cell>
          <cell r="BJ315">
            <v>0</v>
          </cell>
          <cell r="BL315">
            <v>0</v>
          </cell>
          <cell r="BM315">
            <v>0</v>
          </cell>
          <cell r="BN315">
            <v>0</v>
          </cell>
          <cell r="BO315">
            <v>0</v>
          </cell>
          <cell r="BQ315">
            <v>0</v>
          </cell>
          <cell r="BR315">
            <v>0</v>
          </cell>
          <cell r="BS315">
            <v>0</v>
          </cell>
          <cell r="BT315">
            <v>0</v>
          </cell>
          <cell r="CB315">
            <v>0</v>
          </cell>
          <cell r="CC315">
            <v>0</v>
          </cell>
          <cell r="CD315">
            <v>0</v>
          </cell>
          <cell r="CE315">
            <v>0</v>
          </cell>
          <cell r="CF315">
            <v>0</v>
          </cell>
          <cell r="CI315">
            <v>0</v>
          </cell>
          <cell r="CJ315">
            <v>0</v>
          </cell>
          <cell r="CK315">
            <v>0</v>
          </cell>
          <cell r="CV315">
            <v>9.9225079978338215E-5</v>
          </cell>
          <cell r="DG315">
            <v>4316628</v>
          </cell>
          <cell r="DR315">
            <v>1643984.0100000002</v>
          </cell>
          <cell r="EC315">
            <v>2.625711669786861</v>
          </cell>
          <cell r="EN315">
            <v>2.4095909012463064E-2</v>
          </cell>
        </row>
        <row r="316">
          <cell r="B316">
            <v>99401</v>
          </cell>
          <cell r="C316" t="str">
            <v>WASHINGTON COUNTY</v>
          </cell>
          <cell r="D316">
            <v>3.0393401755955164E-4</v>
          </cell>
          <cell r="E316">
            <v>525876.71836896474</v>
          </cell>
          <cell r="F316">
            <v>410038.13741384877</v>
          </cell>
          <cell r="G316">
            <v>-33120</v>
          </cell>
          <cell r="H316">
            <v>-146738.29055922237</v>
          </cell>
          <cell r="I316">
            <v>-6072.3073288531441</v>
          </cell>
          <cell r="J316">
            <v>443766.37945302197</v>
          </cell>
          <cell r="K316">
            <v>0</v>
          </cell>
          <cell r="L316">
            <v>-23316.222267036323</v>
          </cell>
          <cell r="M316">
            <v>4184.2631640688924</v>
          </cell>
          <cell r="N316">
            <v>157.73567643305611</v>
          </cell>
          <cell r="O316">
            <v>-71.184386252622588</v>
          </cell>
          <cell r="P316">
            <v>0</v>
          </cell>
          <cell r="Q316">
            <v>0</v>
          </cell>
          <cell r="R316">
            <v>0</v>
          </cell>
          <cell r="S316">
            <v>1174705.2295349727</v>
          </cell>
          <cell r="T316">
            <v>41421.440000000002</v>
          </cell>
          <cell r="U316">
            <v>2218831.8972651102</v>
          </cell>
          <cell r="V316">
            <v>16737.052656275569</v>
          </cell>
          <cell r="W316">
            <v>0</v>
          </cell>
          <cell r="X316">
            <v>2276990.3899213858</v>
          </cell>
          <cell r="Y316">
            <v>207021</v>
          </cell>
          <cell r="Z316">
            <v>0</v>
          </cell>
          <cell r="AA316">
            <v>0</v>
          </cell>
          <cell r="AB316">
            <v>30361.536644265718</v>
          </cell>
          <cell r="AC316">
            <v>237382.53664426573</v>
          </cell>
          <cell r="AD316" t="str">
            <v>N/A</v>
          </cell>
          <cell r="AE316">
            <v>408758</v>
          </cell>
          <cell r="AF316">
            <v>408758</v>
          </cell>
          <cell r="AG316">
            <v>408758</v>
          </cell>
          <cell r="AH316">
            <v>408758</v>
          </cell>
          <cell r="AI316">
            <v>404574</v>
          </cell>
          <cell r="AJ316">
            <v>0</v>
          </cell>
          <cell r="AK316">
            <v>2039606</v>
          </cell>
          <cell r="AL316">
            <v>10325203</v>
          </cell>
          <cell r="AM316">
            <v>1174705.2295349727</v>
          </cell>
          <cell r="AN316">
            <v>-317353.44</v>
          </cell>
          <cell r="AO316">
            <v>2205207.4132771199</v>
          </cell>
          <cell r="AP316">
            <v>0</v>
          </cell>
          <cell r="AQ316">
            <v>-165599.56</v>
          </cell>
          <cell r="AR316">
            <v>0</v>
          </cell>
          <cell r="AS316">
            <v>0</v>
          </cell>
          <cell r="AT316">
            <v>13222162.642812092</v>
          </cell>
          <cell r="AU316">
            <v>3.1142695851709573E-4</v>
          </cell>
          <cell r="AV316">
            <v>0</v>
          </cell>
          <cell r="AW316">
            <v>0</v>
          </cell>
          <cell r="AY316">
            <v>0</v>
          </cell>
          <cell r="AZ316">
            <v>0</v>
          </cell>
          <cell r="BA316">
            <v>0</v>
          </cell>
          <cell r="BB316">
            <v>0</v>
          </cell>
          <cell r="BC316">
            <v>0</v>
          </cell>
          <cell r="BD316">
            <v>0</v>
          </cell>
          <cell r="BE316">
            <v>0</v>
          </cell>
          <cell r="BF316">
            <v>0</v>
          </cell>
          <cell r="BG316">
            <v>0</v>
          </cell>
          <cell r="BH316">
            <v>0</v>
          </cell>
          <cell r="BJ316">
            <v>0</v>
          </cell>
          <cell r="BL316">
            <v>0</v>
          </cell>
          <cell r="BM316">
            <v>0</v>
          </cell>
          <cell r="BN316">
            <v>0</v>
          </cell>
          <cell r="BO316">
            <v>0</v>
          </cell>
          <cell r="BQ316">
            <v>0</v>
          </cell>
          <cell r="BR316">
            <v>0</v>
          </cell>
          <cell r="BS316">
            <v>0</v>
          </cell>
          <cell r="BT316">
            <v>0</v>
          </cell>
          <cell r="CB316">
            <v>0</v>
          </cell>
          <cell r="CC316">
            <v>0</v>
          </cell>
          <cell r="CD316">
            <v>0</v>
          </cell>
          <cell r="CE316">
            <v>0</v>
          </cell>
          <cell r="CF316">
            <v>0</v>
          </cell>
          <cell r="CI316">
            <v>0</v>
          </cell>
          <cell r="CJ316">
            <v>0</v>
          </cell>
          <cell r="CK316">
            <v>0</v>
          </cell>
          <cell r="CV316">
            <v>3.0393401755955164E-4</v>
          </cell>
          <cell r="DG316">
            <v>13222163</v>
          </cell>
          <cell r="DR316">
            <v>5152816.6399999987</v>
          </cell>
          <cell r="EC316">
            <v>2.5660068897774719</v>
          </cell>
          <cell r="EN316">
            <v>2.4095909012463064E-2</v>
          </cell>
        </row>
        <row r="317">
          <cell r="B317">
            <v>99521</v>
          </cell>
          <cell r="C317" t="str">
            <v>TOWN OF BLOWING ROCK</v>
          </cell>
          <cell r="D317">
            <v>1.3525538694290887E-4</v>
          </cell>
          <cell r="E317">
            <v>234023.35677455043</v>
          </cell>
          <cell r="F317">
            <v>182473.37821075972</v>
          </cell>
          <cell r="G317">
            <v>-56873</v>
          </cell>
          <cell r="H317">
            <v>-65300.832161835402</v>
          </cell>
          <cell r="I317">
            <v>-2702.2716443359905</v>
          </cell>
          <cell r="J317">
            <v>197482.97293971636</v>
          </cell>
          <cell r="K317">
            <v>0</v>
          </cell>
          <cell r="L317">
            <v>-10376.083237069548</v>
          </cell>
          <cell r="M317">
            <v>1862.0624893237209</v>
          </cell>
          <cell r="N317">
            <v>70.194840715630846</v>
          </cell>
          <cell r="O317">
            <v>-31.678164175898686</v>
          </cell>
          <cell r="P317">
            <v>0</v>
          </cell>
          <cell r="Q317">
            <v>0</v>
          </cell>
          <cell r="R317">
            <v>0</v>
          </cell>
          <cell r="S317">
            <v>480628.100047649</v>
          </cell>
          <cell r="T317">
            <v>4920.0599999999977</v>
          </cell>
          <cell r="U317">
            <v>987414.86469858186</v>
          </cell>
          <cell r="V317">
            <v>7448.2499572948836</v>
          </cell>
          <cell r="W317">
            <v>0</v>
          </cell>
          <cell r="X317">
            <v>999783.17465587682</v>
          </cell>
          <cell r="Y317">
            <v>289284</v>
          </cell>
          <cell r="Z317">
            <v>0</v>
          </cell>
          <cell r="AA317">
            <v>0</v>
          </cell>
          <cell r="AB317">
            <v>13511.358221679951</v>
          </cell>
          <cell r="AC317">
            <v>302795.35822167993</v>
          </cell>
          <cell r="AD317" t="str">
            <v>N/A</v>
          </cell>
          <cell r="AE317">
            <v>139770</v>
          </cell>
          <cell r="AF317">
            <v>139770</v>
          </cell>
          <cell r="AG317">
            <v>139770</v>
          </cell>
          <cell r="AH317">
            <v>139770</v>
          </cell>
          <cell r="AI317">
            <v>137908</v>
          </cell>
          <cell r="AJ317">
            <v>0</v>
          </cell>
          <cell r="AK317">
            <v>696988</v>
          </cell>
          <cell r="AL317">
            <v>4831465</v>
          </cell>
          <cell r="AM317">
            <v>480628.100047649</v>
          </cell>
          <cell r="AN317">
            <v>-125012.06</v>
          </cell>
          <cell r="AO317">
            <v>981351.75643419684</v>
          </cell>
          <cell r="AP317">
            <v>0</v>
          </cell>
          <cell r="AQ317">
            <v>-284363.94</v>
          </cell>
          <cell r="AR317">
            <v>0</v>
          </cell>
          <cell r="AS317">
            <v>0</v>
          </cell>
          <cell r="AT317">
            <v>5884068.8564818455</v>
          </cell>
          <cell r="AU317">
            <v>1.4572579770305455E-4</v>
          </cell>
          <cell r="AV317">
            <v>0</v>
          </cell>
          <cell r="AW317">
            <v>0</v>
          </cell>
          <cell r="AY317">
            <v>0</v>
          </cell>
          <cell r="AZ317">
            <v>0</v>
          </cell>
          <cell r="BA317">
            <v>0</v>
          </cell>
          <cell r="BB317">
            <v>0</v>
          </cell>
          <cell r="BC317">
            <v>0</v>
          </cell>
          <cell r="BD317">
            <v>0</v>
          </cell>
          <cell r="BE317">
            <v>0</v>
          </cell>
          <cell r="BF317">
            <v>0</v>
          </cell>
          <cell r="BG317">
            <v>0</v>
          </cell>
          <cell r="BH317">
            <v>0</v>
          </cell>
          <cell r="BJ317">
            <v>0</v>
          </cell>
          <cell r="BL317">
            <v>0</v>
          </cell>
          <cell r="BM317">
            <v>0</v>
          </cell>
          <cell r="BN317">
            <v>0</v>
          </cell>
          <cell r="BO317">
            <v>0</v>
          </cell>
          <cell r="BQ317">
            <v>0</v>
          </cell>
          <cell r="BR317">
            <v>0</v>
          </cell>
          <cell r="BS317">
            <v>0</v>
          </cell>
          <cell r="BT317">
            <v>0</v>
          </cell>
          <cell r="CB317">
            <v>0</v>
          </cell>
          <cell r="CC317">
            <v>0</v>
          </cell>
          <cell r="CD317">
            <v>0</v>
          </cell>
          <cell r="CE317">
            <v>0</v>
          </cell>
          <cell r="CF317">
            <v>0</v>
          </cell>
          <cell r="CI317">
            <v>0</v>
          </cell>
          <cell r="CJ317">
            <v>0</v>
          </cell>
          <cell r="CK317">
            <v>0</v>
          </cell>
          <cell r="CV317">
            <v>1.3525538694290887E-4</v>
          </cell>
          <cell r="DG317">
            <v>5884069</v>
          </cell>
          <cell r="DR317">
            <v>1946333.6400000004</v>
          </cell>
          <cell r="EC317">
            <v>3.0231553722721447</v>
          </cell>
          <cell r="EN317">
            <v>2.4095909012463064E-2</v>
          </cell>
        </row>
        <row r="318">
          <cell r="B318">
            <v>99831</v>
          </cell>
          <cell r="C318" t="str">
            <v>TOWN OF BLACK CREEK</v>
          </cell>
          <cell r="D318">
            <v>1.7238230840836887E-5</v>
          </cell>
          <cell r="E318">
            <v>29826.158775694741</v>
          </cell>
          <cell r="F318">
            <v>23256.140010394789</v>
          </cell>
          <cell r="G318">
            <v>3924</v>
          </cell>
          <cell r="H318">
            <v>-8322.5581202145277</v>
          </cell>
          <cell r="I318">
            <v>-344.40315800045761</v>
          </cell>
          <cell r="J318">
            <v>25169.105287514409</v>
          </cell>
          <cell r="K318">
            <v>0</v>
          </cell>
          <cell r="L318">
            <v>-1322.4265746978474</v>
          </cell>
          <cell r="M318">
            <v>237.31892500943033</v>
          </cell>
          <cell r="N318">
            <v>8.9462970417775267</v>
          </cell>
          <cell r="O318">
            <v>-4.0373660452324076</v>
          </cell>
          <cell r="P318">
            <v>0</v>
          </cell>
          <cell r="Q318">
            <v>0</v>
          </cell>
          <cell r="R318">
            <v>0</v>
          </cell>
          <cell r="S318">
            <v>72428.244076697083</v>
          </cell>
          <cell r="T318">
            <v>19617.890000000003</v>
          </cell>
          <cell r="U318">
            <v>125845.52643757204</v>
          </cell>
          <cell r="V318">
            <v>949.27570003772132</v>
          </cell>
          <cell r="W318">
            <v>0</v>
          </cell>
          <cell r="X318">
            <v>146412.69213760976</v>
          </cell>
          <cell r="Y318">
            <v>0</v>
          </cell>
          <cell r="Z318">
            <v>0</v>
          </cell>
          <cell r="AA318">
            <v>0</v>
          </cell>
          <cell r="AB318">
            <v>1722.015790002288</v>
          </cell>
          <cell r="AC318">
            <v>1722.015790002288</v>
          </cell>
          <cell r="AD318" t="str">
            <v>N/A</v>
          </cell>
          <cell r="AE318">
            <v>28986</v>
          </cell>
          <cell r="AF318">
            <v>28986</v>
          </cell>
          <cell r="AG318">
            <v>28986</v>
          </cell>
          <cell r="AH318">
            <v>28986</v>
          </cell>
          <cell r="AI318">
            <v>28749</v>
          </cell>
          <cell r="AJ318">
            <v>0</v>
          </cell>
          <cell r="AK318">
            <v>144693</v>
          </cell>
          <cell r="AL318">
            <v>552369</v>
          </cell>
          <cell r="AM318">
            <v>72428.244076697083</v>
          </cell>
          <cell r="AN318">
            <v>-19565.890000000003</v>
          </cell>
          <cell r="AO318">
            <v>125072.78634760749</v>
          </cell>
          <cell r="AP318">
            <v>0</v>
          </cell>
          <cell r="AQ318">
            <v>19617.890000000003</v>
          </cell>
          <cell r="AR318">
            <v>0</v>
          </cell>
          <cell r="AS318">
            <v>0</v>
          </cell>
          <cell r="AT318">
            <v>749922.03042430454</v>
          </cell>
          <cell r="AU318">
            <v>1.6660467659682047E-5</v>
          </cell>
          <cell r="AV318">
            <v>0</v>
          </cell>
          <cell r="AW318">
            <v>0</v>
          </cell>
          <cell r="AY318">
            <v>0</v>
          </cell>
          <cell r="AZ318">
            <v>0</v>
          </cell>
          <cell r="BA318">
            <v>0</v>
          </cell>
          <cell r="BB318">
            <v>0</v>
          </cell>
          <cell r="BC318">
            <v>0</v>
          </cell>
          <cell r="BD318">
            <v>0</v>
          </cell>
          <cell r="BE318">
            <v>0</v>
          </cell>
          <cell r="BF318">
            <v>0</v>
          </cell>
          <cell r="BG318">
            <v>0</v>
          </cell>
          <cell r="BH318">
            <v>0</v>
          </cell>
          <cell r="BJ318">
            <v>0</v>
          </cell>
          <cell r="BL318">
            <v>0</v>
          </cell>
          <cell r="BM318">
            <v>0</v>
          </cell>
          <cell r="BN318">
            <v>0</v>
          </cell>
          <cell r="BO318">
            <v>0</v>
          </cell>
          <cell r="BQ318">
            <v>0</v>
          </cell>
          <cell r="BR318">
            <v>0</v>
          </cell>
          <cell r="BS318">
            <v>0</v>
          </cell>
          <cell r="BT318">
            <v>0</v>
          </cell>
          <cell r="CB318">
            <v>0</v>
          </cell>
          <cell r="CC318">
            <v>0</v>
          </cell>
          <cell r="CD318">
            <v>0</v>
          </cell>
          <cell r="CE318">
            <v>0</v>
          </cell>
          <cell r="CF318">
            <v>0</v>
          </cell>
          <cell r="CI318">
            <v>0</v>
          </cell>
          <cell r="CJ318">
            <v>0</v>
          </cell>
          <cell r="CK318">
            <v>0</v>
          </cell>
          <cell r="CV318">
            <v>1.7238230840836887E-5</v>
          </cell>
          <cell r="DG318">
            <v>749922</v>
          </cell>
          <cell r="DR318">
            <v>277867.58999999997</v>
          </cell>
          <cell r="EC318">
            <v>2.6988465981225089</v>
          </cell>
          <cell r="EN318">
            <v>2.4095909012463064E-2</v>
          </cell>
        </row>
      </sheetData>
      <sheetData sheetId="24"/>
      <sheetData sheetId="25"/>
      <sheetData sheetId="26"/>
      <sheetData sheetId="27">
        <row r="4">
          <cell r="D4">
            <v>2</v>
          </cell>
        </row>
        <row r="7">
          <cell r="D7" t="str">
            <v>North Carolina State Health Plan</v>
          </cell>
        </row>
        <row r="8">
          <cell r="D8" t="str">
            <v>SHPNC</v>
          </cell>
        </row>
        <row r="9">
          <cell r="D9" t="str">
            <v>Client_GASB</v>
          </cell>
        </row>
        <row r="10">
          <cell r="D10" t="str">
            <v>Committee on Actuarial Valuation of Retired Employees' Health Benefits (OPEB)\nState of North Carolina</v>
          </cell>
        </row>
        <row r="11">
          <cell r="D11" t="str">
            <v>4901 Glenwood Avenue, Suite 300</v>
          </cell>
        </row>
        <row r="12">
          <cell r="D12" t="str">
            <v>Raleigh, North Carolina 27612</v>
          </cell>
        </row>
        <row r="17">
          <cell r="D17" t="str">
            <v>Kenneth C. Vieira</v>
          </cell>
        </row>
        <row r="18">
          <cell r="D18" t="str">
            <v>Senior Vice President and Actuary</v>
          </cell>
        </row>
        <row r="19">
          <cell r="D19" t="str">
            <v>FCA, FSA, MAAA</v>
          </cell>
        </row>
        <row r="20">
          <cell r="D20" t="str">
            <v>MAP</v>
          </cell>
        </row>
        <row r="21">
          <cell r="D21" t="str">
            <v>DAB</v>
          </cell>
        </row>
        <row r="22">
          <cell r="D22" t="str">
            <v>David A. Berger, FCA, ASA, MAAA, EA</v>
          </cell>
        </row>
        <row r="23">
          <cell r="D23" t="str">
            <v>Vice President and Associate Actuary</v>
          </cell>
        </row>
        <row r="24">
          <cell r="D24" t="str">
            <v>Atlanta</v>
          </cell>
        </row>
        <row r="30">
          <cell r="D30">
            <v>42551</v>
          </cell>
          <cell r="E30">
            <v>42185</v>
          </cell>
        </row>
        <row r="31">
          <cell r="D31">
            <v>42551</v>
          </cell>
          <cell r="E31">
            <v>42185</v>
          </cell>
          <cell r="F31">
            <v>41820</v>
          </cell>
        </row>
        <row r="32">
          <cell r="D32">
            <v>42369</v>
          </cell>
          <cell r="E32">
            <v>42004</v>
          </cell>
        </row>
        <row r="33">
          <cell r="D33">
            <v>42369</v>
          </cell>
          <cell r="E33">
            <v>42004</v>
          </cell>
        </row>
        <row r="34">
          <cell r="F34" t="b">
            <v>0</v>
          </cell>
        </row>
        <row r="36">
          <cell r="D36">
            <v>0.5</v>
          </cell>
        </row>
        <row r="37">
          <cell r="D37">
            <v>0.5</v>
          </cell>
          <cell r="F37">
            <v>0.5</v>
          </cell>
        </row>
        <row r="38">
          <cell r="D38">
            <v>3.5000000000000003E-2</v>
          </cell>
          <cell r="E38">
            <v>3.5000000000000003E-2</v>
          </cell>
        </row>
        <row r="39">
          <cell r="D39">
            <v>4.4999999999999998E-2</v>
          </cell>
          <cell r="E39">
            <v>4.4999999999999998E-2</v>
          </cell>
        </row>
        <row r="40">
          <cell r="D40">
            <v>0</v>
          </cell>
        </row>
        <row r="41">
          <cell r="D41">
            <v>0</v>
          </cell>
        </row>
        <row r="47">
          <cell r="D47">
            <v>3.7999999999999999E-2</v>
          </cell>
          <cell r="E47">
            <v>2.8500000000000001E-2</v>
          </cell>
          <cell r="F47">
            <v>2.8500000000000001E-2</v>
          </cell>
          <cell r="G47">
            <v>3.85E-2</v>
          </cell>
          <cell r="H47">
            <v>1.8499999999999999E-2</v>
          </cell>
          <cell r="I47">
            <v>3.7999999999999999E-2</v>
          </cell>
        </row>
        <row r="52">
          <cell r="D52">
            <v>42916</v>
          </cell>
          <cell r="E52">
            <v>42551</v>
          </cell>
        </row>
        <row r="53">
          <cell r="E53">
            <v>7.2499999999999995E-2</v>
          </cell>
        </row>
        <row r="54">
          <cell r="D54">
            <v>6</v>
          </cell>
        </row>
        <row r="65">
          <cell r="D65">
            <v>1</v>
          </cell>
        </row>
        <row r="75">
          <cell r="K75" t="str">
            <v>Atlanta</v>
          </cell>
          <cell r="L75" t="str">
            <v>2018 Powers Ferry Road, Suite 850</v>
          </cell>
          <cell r="M75" t="str">
            <v>Atlanta, GA  30339</v>
          </cell>
          <cell r="N75" t="str">
            <v>678.306.3100</v>
          </cell>
          <cell r="O75" t="str">
            <v>678-669-1887</v>
          </cell>
        </row>
        <row r="76">
          <cell r="K76" t="str">
            <v>Boston</v>
          </cell>
          <cell r="L76" t="str">
            <v>116 Huntington Ave., 8th Floor</v>
          </cell>
          <cell r="M76" t="str">
            <v>Boston, MA  02116</v>
          </cell>
          <cell r="N76" t="str">
            <v>617.424.7300</v>
          </cell>
          <cell r="O76" t="str">
            <v>617.904.1833</v>
          </cell>
        </row>
        <row r="77">
          <cell r="K77" t="str">
            <v>Chicago</v>
          </cell>
          <cell r="L77" t="str">
            <v>101 North Wacker Drive, Suite 500</v>
          </cell>
          <cell r="M77" t="str">
            <v>Chicago, IL  60606</v>
          </cell>
          <cell r="N77" t="str">
            <v>312.984.8500</v>
          </cell>
          <cell r="O77" t="str">
            <v>312.896.9364</v>
          </cell>
        </row>
        <row r="78">
          <cell r="K78" t="str">
            <v>Cleveland</v>
          </cell>
          <cell r="L78" t="str">
            <v>1300 East Ninth Street, Suite 1900</v>
          </cell>
          <cell r="M78" t="str">
            <v>Cleveland, OH  44114</v>
          </cell>
          <cell r="N78" t="str">
            <v>216.687.4400</v>
          </cell>
          <cell r="O78" t="str">
            <v>216.916.4320</v>
          </cell>
        </row>
        <row r="79">
          <cell r="K79" t="str">
            <v>Denver</v>
          </cell>
          <cell r="L79" t="str">
            <v>5990 Greenwood Plaza Blvd., Suite 118</v>
          </cell>
          <cell r="M79" t="str">
            <v>Greenwood Village, CO  80111</v>
          </cell>
          <cell r="N79" t="str">
            <v>303.714.9900</v>
          </cell>
          <cell r="O79" t="str">
            <v>303.223.9234</v>
          </cell>
        </row>
        <row r="80">
          <cell r="K80" t="str">
            <v>Detroit</v>
          </cell>
          <cell r="L80" t="str">
            <v>40701 Woodward Avenue, Suite 100</v>
          </cell>
          <cell r="M80" t="str">
            <v>Bloomfield Hills, MI 48304-5078</v>
          </cell>
          <cell r="N80" t="str">
            <v>248.530.6370</v>
          </cell>
          <cell r="O80" t="str">
            <v>248.562.3223</v>
          </cell>
        </row>
        <row r="81">
          <cell r="K81" t="str">
            <v>Hartford</v>
          </cell>
          <cell r="L81" t="str">
            <v>30 Waterside Drive, Suite 300</v>
          </cell>
          <cell r="M81" t="str">
            <v>Farmington, CT  06032</v>
          </cell>
          <cell r="N81" t="str">
            <v>860.678.3000</v>
          </cell>
          <cell r="O81" t="str">
            <v>860.371.3429</v>
          </cell>
        </row>
        <row r="82">
          <cell r="K82" t="str">
            <v>Houston</v>
          </cell>
          <cell r="L82" t="str">
            <v>10740 North Gessner Drive, Suite 320</v>
          </cell>
          <cell r="M82" t="str">
            <v>Houston, TX  77064-1187</v>
          </cell>
          <cell r="N82" t="str">
            <v xml:space="preserve">281.671.5600 </v>
          </cell>
          <cell r="O82" t="str">
            <v>281.754.4722</v>
          </cell>
        </row>
        <row r="83">
          <cell r="K83" t="str">
            <v>Los Angeles</v>
          </cell>
          <cell r="L83" t="str">
            <v>330 North Brand Boulevard, Suite 1100</v>
          </cell>
          <cell r="M83" t="str">
            <v>Glendale, CA  91203</v>
          </cell>
          <cell r="N83" t="str">
            <v>818.956.6700</v>
          </cell>
          <cell r="O83" t="str">
            <v>818.484.2697</v>
          </cell>
        </row>
        <row r="84">
          <cell r="K84" t="str">
            <v>Minneapolis</v>
          </cell>
          <cell r="L84" t="str">
            <v>3800 American Boulevard West, Suite 870</v>
          </cell>
          <cell r="M84" t="str">
            <v>Bloomington, MN  55431</v>
          </cell>
          <cell r="N84" t="str">
            <v>952.259.2600</v>
          </cell>
          <cell r="O84" t="str">
            <v>952.487.0476</v>
          </cell>
        </row>
        <row r="85">
          <cell r="K85" t="str">
            <v>New Orleans</v>
          </cell>
          <cell r="L85" t="str">
            <v>P.O. Box 56268</v>
          </cell>
          <cell r="M85" t="str">
            <v>Metairie, LA  70055</v>
          </cell>
          <cell r="N85" t="str">
            <v>504.483.0744</v>
          </cell>
          <cell r="O85" t="str">
            <v>504.483.0771</v>
          </cell>
        </row>
        <row r="86">
          <cell r="K86" t="str">
            <v>New York</v>
          </cell>
          <cell r="L86" t="str">
            <v>333 West 34th Street</v>
          </cell>
          <cell r="M86" t="str">
            <v>New York, NY  10001</v>
          </cell>
          <cell r="N86" t="str">
            <v>212.251.5000</v>
          </cell>
          <cell r="O86" t="str">
            <v>646.365.3243</v>
          </cell>
        </row>
        <row r="87">
          <cell r="K87" t="str">
            <v>Philadelphia</v>
          </cell>
          <cell r="L87" t="str">
            <v>Two Penn Center, 1500 JFK Boulevard, Suite 200</v>
          </cell>
          <cell r="M87" t="str">
            <v>Philadelphia, PA 19102-1706</v>
          </cell>
          <cell r="N87" t="str">
            <v>215.854.4017</v>
          </cell>
          <cell r="O87" t="str">
            <v>215.854.4018</v>
          </cell>
        </row>
        <row r="88">
          <cell r="K88" t="str">
            <v>Phoenix</v>
          </cell>
          <cell r="L88" t="str">
            <v>1230 W Washington Street, Suite 501</v>
          </cell>
          <cell r="M88" t="str">
            <v>Tempe, AZ  85281</v>
          </cell>
          <cell r="N88" t="str">
            <v>602.381.4000</v>
          </cell>
          <cell r="O88" t="str">
            <v>602.532.7654</v>
          </cell>
        </row>
        <row r="89">
          <cell r="K89" t="str">
            <v>San Francisco</v>
          </cell>
          <cell r="L89" t="str">
            <v>100 Montgomery Street, Suite 500</v>
          </cell>
          <cell r="M89" t="str">
            <v>San Francisco, CA  94104</v>
          </cell>
          <cell r="N89" t="str">
            <v>415.263.8200</v>
          </cell>
          <cell r="O89" t="str">
            <v>415.376.1167</v>
          </cell>
        </row>
        <row r="90">
          <cell r="K90" t="str">
            <v>Toronto</v>
          </cell>
          <cell r="L90" t="str">
            <v>45 St. Clair Avenue West, Suite 802</v>
          </cell>
          <cell r="M90" t="str">
            <v>Toronto, ONT  M4V 1K9</v>
          </cell>
          <cell r="N90" t="str">
            <v>416.961.3264</v>
          </cell>
          <cell r="O90" t="str">
            <v>416.961.2101</v>
          </cell>
        </row>
        <row r="91">
          <cell r="K91" t="str">
            <v>Washington</v>
          </cell>
          <cell r="L91" t="str">
            <v>1800 M Street NW, Suite 900 S</v>
          </cell>
          <cell r="M91" t="str">
            <v>Washington, DC  20036</v>
          </cell>
          <cell r="N91" t="str">
            <v>202.833.6400</v>
          </cell>
          <cell r="O91" t="str">
            <v>202.330.5694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96C08-21BE-4CDA-BECB-9E9F50386300}">
  <sheetPr>
    <pageSetUpPr fitToPage="1"/>
  </sheetPr>
  <dimension ref="B1:L32"/>
  <sheetViews>
    <sheetView tabSelected="1" topLeftCell="B1" zoomScaleNormal="100" workbookViewId="0">
      <selection activeCell="B24" sqref="B24:L24"/>
    </sheetView>
  </sheetViews>
  <sheetFormatPr defaultColWidth="9.109375" defaultRowHeight="15" x14ac:dyDescent="0.25"/>
  <cols>
    <col min="1" max="1" width="9.44140625" style="4" bestFit="1" customWidth="1"/>
    <col min="2" max="2" width="9.109375" style="4"/>
    <col min="3" max="3" width="33.33203125" style="4" customWidth="1"/>
    <col min="4" max="4" width="11.88671875" style="4" bestFit="1" customWidth="1"/>
    <col min="5" max="5" width="12.88671875" style="4" bestFit="1" customWidth="1"/>
    <col min="6" max="6" width="11.44140625" style="4" bestFit="1" customWidth="1"/>
    <col min="7" max="7" width="12.88671875" style="4" bestFit="1" customWidth="1"/>
    <col min="8" max="8" width="11" style="4" customWidth="1"/>
    <col min="9" max="9" width="18.6640625" style="4" customWidth="1"/>
    <col min="10" max="10" width="11.5546875" style="4" bestFit="1" customWidth="1"/>
    <col min="11" max="11" width="11.44140625" style="4" customWidth="1"/>
    <col min="12" max="16384" width="9.109375" style="4"/>
  </cols>
  <sheetData>
    <row r="1" spans="2:12" ht="15.6" x14ac:dyDescent="0.3">
      <c r="B1" s="1" t="s">
        <v>32</v>
      </c>
      <c r="C1" s="1"/>
      <c r="D1" s="1"/>
    </row>
    <row r="2" spans="2:12" ht="15.6" x14ac:dyDescent="0.3">
      <c r="B2" s="1" t="s">
        <v>61</v>
      </c>
      <c r="C2" s="1"/>
      <c r="D2" s="1"/>
    </row>
    <row r="3" spans="2:12" ht="15.6" x14ac:dyDescent="0.3">
      <c r="B3" s="1" t="s">
        <v>34</v>
      </c>
      <c r="C3" s="1"/>
      <c r="D3" s="2">
        <f>Questionnaire!I3</f>
        <v>44742</v>
      </c>
    </row>
    <row r="4" spans="2:12" ht="15.6" x14ac:dyDescent="0.3">
      <c r="B4" s="1" t="s">
        <v>88</v>
      </c>
      <c r="C4" s="1"/>
      <c r="D4" s="1"/>
    </row>
    <row r="5" spans="2:12" ht="15.6" x14ac:dyDescent="0.3">
      <c r="B5" s="1"/>
      <c r="C5" s="1"/>
      <c r="D5" s="1"/>
    </row>
    <row r="6" spans="2:12" ht="15.6" x14ac:dyDescent="0.3">
      <c r="B6" s="1" t="s">
        <v>6</v>
      </c>
      <c r="C6" s="1"/>
      <c r="D6" s="1"/>
    </row>
    <row r="8" spans="2:12" ht="114" customHeight="1" x14ac:dyDescent="0.25">
      <c r="B8" s="123" t="s">
        <v>118</v>
      </c>
      <c r="C8" s="124"/>
      <c r="D8" s="124"/>
      <c r="E8" s="124"/>
      <c r="F8" s="124"/>
      <c r="G8" s="124"/>
      <c r="H8" s="124"/>
      <c r="I8" s="124"/>
      <c r="J8" s="124"/>
      <c r="K8" s="124"/>
      <c r="L8" s="125"/>
    </row>
    <row r="9" spans="2:12" ht="14.25" customHeight="1" x14ac:dyDescent="0.3">
      <c r="B9" s="3"/>
      <c r="C9" s="3"/>
      <c r="D9" s="3"/>
      <c r="E9" s="3"/>
      <c r="F9" s="3"/>
      <c r="G9" s="3"/>
      <c r="H9" s="3"/>
      <c r="I9" s="3"/>
      <c r="J9" s="3"/>
      <c r="K9" s="3"/>
      <c r="L9" s="3"/>
    </row>
    <row r="10" spans="2:12" ht="69" customHeight="1" x14ac:dyDescent="0.25">
      <c r="B10" s="123" t="s">
        <v>111</v>
      </c>
      <c r="C10" s="124"/>
      <c r="D10" s="124"/>
      <c r="E10" s="124"/>
      <c r="F10" s="124"/>
      <c r="G10" s="124"/>
      <c r="H10" s="124"/>
      <c r="I10" s="124"/>
      <c r="J10" s="124"/>
      <c r="K10" s="124"/>
      <c r="L10" s="125"/>
    </row>
    <row r="11" spans="2:12" ht="30.75" customHeight="1" x14ac:dyDescent="0.25">
      <c r="B11" s="5"/>
      <c r="C11" s="5"/>
      <c r="D11" s="5"/>
      <c r="E11" s="5"/>
      <c r="F11" s="5"/>
      <c r="G11" s="5"/>
      <c r="H11" s="5"/>
      <c r="I11" s="5"/>
      <c r="J11" s="5"/>
      <c r="K11" s="5"/>
      <c r="L11" s="5"/>
    </row>
    <row r="12" spans="2:12" ht="31.5" customHeight="1" x14ac:dyDescent="0.3">
      <c r="B12" s="126" t="s">
        <v>122</v>
      </c>
      <c r="C12" s="126"/>
      <c r="D12" s="126"/>
      <c r="E12" s="126"/>
      <c r="F12" s="126"/>
      <c r="G12" s="126"/>
      <c r="H12" s="126"/>
      <c r="I12" s="126"/>
      <c r="J12" s="126"/>
      <c r="K12" s="126"/>
      <c r="L12" s="126"/>
    </row>
    <row r="13" spans="2:12" ht="15.6" x14ac:dyDescent="0.3">
      <c r="B13" s="1"/>
      <c r="C13" s="1"/>
      <c r="D13" s="1"/>
      <c r="E13" s="1"/>
      <c r="F13" s="1"/>
      <c r="G13" s="1"/>
      <c r="H13" s="1"/>
      <c r="I13" s="1"/>
      <c r="J13" s="1"/>
      <c r="K13" s="1"/>
      <c r="L13" s="1"/>
    </row>
    <row r="14" spans="2:12" ht="15.6" x14ac:dyDescent="0.3">
      <c r="B14" s="1" t="s">
        <v>89</v>
      </c>
      <c r="C14" s="1"/>
      <c r="D14" s="1"/>
      <c r="E14" s="1"/>
      <c r="F14" s="1"/>
      <c r="G14" s="1"/>
      <c r="H14" s="1"/>
      <c r="I14" s="1"/>
      <c r="J14" s="1"/>
      <c r="K14" s="1"/>
      <c r="L14" s="1"/>
    </row>
    <row r="15" spans="2:12" ht="15.6" x14ac:dyDescent="0.3">
      <c r="B15" s="1"/>
      <c r="C15" s="1"/>
      <c r="D15" s="1"/>
      <c r="E15" s="1"/>
      <c r="F15" s="1"/>
      <c r="G15" s="1"/>
      <c r="H15" s="1"/>
      <c r="I15" s="1"/>
      <c r="J15" s="1"/>
      <c r="K15" s="1"/>
      <c r="L15" s="1"/>
    </row>
    <row r="16" spans="2:12" ht="82.5" customHeight="1" x14ac:dyDescent="0.25">
      <c r="B16" s="122" t="s">
        <v>114</v>
      </c>
      <c r="C16" s="122"/>
      <c r="D16" s="122"/>
      <c r="E16" s="122"/>
      <c r="F16" s="122"/>
      <c r="G16" s="122"/>
      <c r="H16" s="122"/>
      <c r="I16" s="122"/>
      <c r="J16" s="122"/>
      <c r="K16" s="122"/>
      <c r="L16" s="122"/>
    </row>
    <row r="17" spans="2:12" ht="15.6" x14ac:dyDescent="0.25">
      <c r="B17" s="121"/>
      <c r="C17" s="121"/>
      <c r="D17" s="121"/>
      <c r="E17" s="121"/>
      <c r="F17" s="121"/>
      <c r="G17" s="121"/>
      <c r="H17" s="121"/>
      <c r="I17" s="121"/>
      <c r="J17" s="121"/>
      <c r="K17" s="121"/>
      <c r="L17" s="121"/>
    </row>
    <row r="18" spans="2:12" ht="82.5" customHeight="1" x14ac:dyDescent="0.25">
      <c r="B18" s="122" t="s">
        <v>121</v>
      </c>
      <c r="C18" s="122"/>
      <c r="D18" s="122"/>
      <c r="E18" s="122"/>
      <c r="F18" s="122"/>
      <c r="G18" s="122"/>
      <c r="H18" s="122"/>
      <c r="I18" s="122"/>
      <c r="J18" s="122"/>
      <c r="K18" s="122"/>
      <c r="L18" s="122"/>
    </row>
    <row r="19" spans="2:12" ht="15.6" x14ac:dyDescent="0.25">
      <c r="B19" s="121"/>
      <c r="C19" s="121"/>
      <c r="D19" s="121"/>
      <c r="E19" s="121"/>
      <c r="F19" s="121"/>
      <c r="G19" s="121"/>
      <c r="H19" s="121"/>
      <c r="I19" s="121"/>
      <c r="J19" s="121"/>
      <c r="K19" s="121"/>
      <c r="L19" s="121"/>
    </row>
    <row r="20" spans="2:12" ht="61.5" customHeight="1" x14ac:dyDescent="0.25">
      <c r="B20" s="122" t="s">
        <v>113</v>
      </c>
      <c r="C20" s="122"/>
      <c r="D20" s="122"/>
      <c r="E20" s="122"/>
      <c r="F20" s="122"/>
      <c r="G20" s="122"/>
      <c r="H20" s="122"/>
      <c r="I20" s="122"/>
      <c r="J20" s="122"/>
      <c r="K20" s="122"/>
      <c r="L20" s="122"/>
    </row>
    <row r="21" spans="2:12" ht="15.6" x14ac:dyDescent="0.25">
      <c r="B21" s="121"/>
      <c r="C21" s="121"/>
      <c r="D21" s="121"/>
      <c r="E21" s="121"/>
      <c r="F21" s="121"/>
      <c r="G21" s="121"/>
      <c r="H21" s="121"/>
      <c r="I21" s="121"/>
      <c r="J21" s="121"/>
      <c r="K21" s="121"/>
      <c r="L21" s="121"/>
    </row>
    <row r="22" spans="2:12" ht="39" customHeight="1" x14ac:dyDescent="0.25">
      <c r="B22" s="122" t="s">
        <v>112</v>
      </c>
      <c r="C22" s="122"/>
      <c r="D22" s="122"/>
      <c r="E22" s="122"/>
      <c r="F22" s="122"/>
      <c r="G22" s="122"/>
      <c r="H22" s="122"/>
      <c r="I22" s="122"/>
      <c r="J22" s="122"/>
      <c r="K22" s="122"/>
      <c r="L22" s="122"/>
    </row>
    <row r="24" spans="2:12" ht="50.25" customHeight="1" x14ac:dyDescent="0.25">
      <c r="B24" s="122" t="s">
        <v>123</v>
      </c>
      <c r="C24" s="122"/>
      <c r="D24" s="122"/>
      <c r="E24" s="122"/>
      <c r="F24" s="122"/>
      <c r="G24" s="122"/>
      <c r="H24" s="122"/>
      <c r="I24" s="122"/>
      <c r="J24" s="122"/>
      <c r="K24" s="122"/>
      <c r="L24" s="122"/>
    </row>
    <row r="26" spans="2:12" x14ac:dyDescent="0.25">
      <c r="E26" s="6"/>
      <c r="F26" s="6"/>
      <c r="G26" s="6"/>
      <c r="H26" s="6"/>
      <c r="I26" s="6"/>
    </row>
    <row r="27" spans="2:12" x14ac:dyDescent="0.25">
      <c r="E27" s="11">
        <v>44742</v>
      </c>
      <c r="F27" s="11">
        <v>44013</v>
      </c>
      <c r="G27" s="11">
        <v>44377</v>
      </c>
      <c r="H27" s="11">
        <v>44012</v>
      </c>
      <c r="I27" s="11">
        <v>44408</v>
      </c>
      <c r="J27" s="11">
        <v>44378</v>
      </c>
    </row>
    <row r="28" spans="2:12" x14ac:dyDescent="0.25">
      <c r="E28" s="11">
        <v>44834</v>
      </c>
      <c r="F28" s="11">
        <v>44105</v>
      </c>
      <c r="G28" s="11">
        <v>44469</v>
      </c>
      <c r="H28" s="11">
        <v>44104</v>
      </c>
      <c r="I28" s="11">
        <v>44500</v>
      </c>
      <c r="J28" s="11">
        <v>44470</v>
      </c>
    </row>
    <row r="29" spans="2:12" x14ac:dyDescent="0.25">
      <c r="E29" s="11">
        <v>44926</v>
      </c>
      <c r="F29" s="11">
        <v>44197</v>
      </c>
      <c r="G29" s="11">
        <v>44561</v>
      </c>
      <c r="H29" s="11">
        <v>44196</v>
      </c>
      <c r="I29" s="11">
        <v>44592</v>
      </c>
      <c r="J29" s="11">
        <v>44562</v>
      </c>
    </row>
    <row r="30" spans="2:12" x14ac:dyDescent="0.25">
      <c r="E30" s="11">
        <v>45016</v>
      </c>
      <c r="F30" s="11">
        <v>44287</v>
      </c>
      <c r="G30" s="11">
        <v>44651</v>
      </c>
      <c r="H30" s="11">
        <v>44286</v>
      </c>
      <c r="I30" s="11">
        <v>44681</v>
      </c>
      <c r="J30" s="11">
        <v>44652</v>
      </c>
    </row>
    <row r="31" spans="2:12" x14ac:dyDescent="0.25">
      <c r="E31" s="6"/>
      <c r="F31" s="6"/>
      <c r="G31" s="6"/>
      <c r="H31" s="6"/>
      <c r="I31" s="6"/>
    </row>
    <row r="32" spans="2:12" x14ac:dyDescent="0.25">
      <c r="E32" s="6"/>
      <c r="F32" s="6"/>
      <c r="G32" s="6"/>
      <c r="H32" s="6"/>
      <c r="I32" s="6"/>
    </row>
  </sheetData>
  <sheetProtection algorithmName="SHA-512" hashValue="dhuieHysKx4CotPm+Qn5Ck+n3eykUR67dQ+9PF6VcylQMfq8PCiAdccGt9oDvXAUiYDIHuPvN0Fw2L/UbJvFCQ==" saltValue="CU6Zg/f+G5lQeYsuGVGYyg==" spinCount="100000" sheet="1" objects="1" scenarios="1"/>
  <mergeCells count="8">
    <mergeCell ref="B22:L22"/>
    <mergeCell ref="B24:L24"/>
    <mergeCell ref="B8:L8"/>
    <mergeCell ref="B10:L10"/>
    <mergeCell ref="B12:L12"/>
    <mergeCell ref="B16:L16"/>
    <mergeCell ref="B18:L18"/>
    <mergeCell ref="B20:L20"/>
  </mergeCells>
  <pageMargins left="0.7" right="0.7" top="0.75" bottom="0.75" header="0.3" footer="0.3"/>
  <pageSetup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CCE07-599B-4B3D-A5C6-59AF8B44FE2C}">
  <sheetPr>
    <pageSetUpPr fitToPage="1"/>
  </sheetPr>
  <dimension ref="A1:K44"/>
  <sheetViews>
    <sheetView zoomScaleNormal="100" workbookViewId="0">
      <selection activeCell="B2" sqref="B2"/>
    </sheetView>
  </sheetViews>
  <sheetFormatPr defaultColWidth="9.109375" defaultRowHeight="15" x14ac:dyDescent="0.25"/>
  <cols>
    <col min="1" max="1" width="9.44140625" style="4" bestFit="1" customWidth="1"/>
    <col min="2" max="2" width="9.109375" style="4"/>
    <col min="3" max="3" width="33.33203125" style="4" customWidth="1"/>
    <col min="4" max="4" width="11.88671875" style="4" bestFit="1" customWidth="1"/>
    <col min="5" max="5" width="12.88671875" style="4" bestFit="1" customWidth="1"/>
    <col min="6" max="6" width="11.44140625" style="4" bestFit="1" customWidth="1"/>
    <col min="7" max="7" width="12.88671875" style="4" bestFit="1" customWidth="1"/>
    <col min="8" max="8" width="11" style="4" customWidth="1"/>
    <col min="9" max="9" width="18.6640625" style="4" customWidth="1"/>
    <col min="10" max="10" width="11.5546875" style="4" bestFit="1" customWidth="1"/>
    <col min="11" max="11" width="11.44140625" style="4" customWidth="1"/>
    <col min="12" max="16384" width="9.109375" style="4"/>
  </cols>
  <sheetData>
    <row r="1" spans="1:11" x14ac:dyDescent="0.25">
      <c r="B1" s="127" t="s">
        <v>20</v>
      </c>
      <c r="C1" s="127"/>
      <c r="D1" s="127"/>
      <c r="E1" s="127"/>
      <c r="F1" s="127"/>
      <c r="G1" s="127"/>
      <c r="H1" s="127"/>
      <c r="I1" s="127"/>
    </row>
    <row r="2" spans="1:11" ht="37.5" customHeight="1" x14ac:dyDescent="0.25">
      <c r="A2" s="4">
        <v>1</v>
      </c>
      <c r="B2" s="4" t="s">
        <v>120</v>
      </c>
      <c r="H2" s="6" t="s">
        <v>47</v>
      </c>
      <c r="I2" s="7"/>
      <c r="J2" s="8" t="s">
        <v>119</v>
      </c>
    </row>
    <row r="3" spans="1:11" x14ac:dyDescent="0.25">
      <c r="A3" s="4">
        <v>2</v>
      </c>
      <c r="B3" s="4" t="s">
        <v>31</v>
      </c>
      <c r="I3" s="9">
        <v>44742</v>
      </c>
      <c r="J3" s="10" t="s">
        <v>38</v>
      </c>
      <c r="K3" s="6"/>
    </row>
    <row r="4" spans="1:11" x14ac:dyDescent="0.25">
      <c r="A4" s="4">
        <v>3</v>
      </c>
      <c r="B4" s="4" t="s">
        <v>8</v>
      </c>
      <c r="H4" s="11">
        <f>EOMONTH(I4,0)</f>
        <v>31</v>
      </c>
      <c r="I4" s="9"/>
      <c r="J4" s="10" t="s">
        <v>39</v>
      </c>
    </row>
    <row r="5" spans="1:11" x14ac:dyDescent="0.25">
      <c r="A5" s="4">
        <v>4</v>
      </c>
      <c r="B5" s="4" t="s">
        <v>117</v>
      </c>
      <c r="H5" s="11"/>
      <c r="I5" s="120" t="str">
        <f>IF(I4&lt;=EOMONTH(I3,-12),"Y","N")</f>
        <v>Y</v>
      </c>
      <c r="J5" s="12" t="s">
        <v>48</v>
      </c>
    </row>
    <row r="6" spans="1:11" x14ac:dyDescent="0.25">
      <c r="A6" s="4">
        <v>5</v>
      </c>
      <c r="B6" s="4" t="s">
        <v>91</v>
      </c>
      <c r="H6" s="11"/>
      <c r="I6" s="120">
        <f>VLOOKUP(I3,E39:G42,3,FALSE)</f>
        <v>44377</v>
      </c>
      <c r="J6" s="12" t="s">
        <v>48</v>
      </c>
    </row>
    <row r="7" spans="1:11" hidden="1" x14ac:dyDescent="0.25">
      <c r="B7" s="4" t="s">
        <v>49</v>
      </c>
      <c r="G7" s="11"/>
      <c r="I7" s="120">
        <f>IF(I4&gt;VLOOKUP(I3,E39:J42,6,FALSE),I4,VLOOKUP(I3,E39:J42,6,FALSE))</f>
        <v>44378</v>
      </c>
      <c r="J7" s="12" t="s">
        <v>51</v>
      </c>
    </row>
    <row r="8" spans="1:11" x14ac:dyDescent="0.25">
      <c r="A8" s="4">
        <v>6</v>
      </c>
      <c r="B8" s="4" t="s">
        <v>7</v>
      </c>
      <c r="I8" s="9"/>
      <c r="J8" s="10" t="s">
        <v>40</v>
      </c>
    </row>
    <row r="9" spans="1:11" x14ac:dyDescent="0.25">
      <c r="A9" s="4">
        <v>7</v>
      </c>
      <c r="B9" s="4" t="s">
        <v>43</v>
      </c>
      <c r="D9" s="13">
        <f>I7</f>
        <v>44378</v>
      </c>
      <c r="I9" s="9"/>
      <c r="J9" s="10" t="s">
        <v>41</v>
      </c>
    </row>
    <row r="10" spans="1:11" x14ac:dyDescent="0.25">
      <c r="A10" s="4">
        <v>8</v>
      </c>
      <c r="B10" s="4" t="s">
        <v>90</v>
      </c>
      <c r="G10" s="6" t="s">
        <v>94</v>
      </c>
      <c r="H10" s="6"/>
      <c r="I10" s="9"/>
      <c r="J10" s="10" t="s">
        <v>44</v>
      </c>
    </row>
    <row r="11" spans="1:11" x14ac:dyDescent="0.25">
      <c r="A11" s="4">
        <v>9</v>
      </c>
      <c r="B11" s="4" t="s">
        <v>92</v>
      </c>
      <c r="G11" s="6" t="s">
        <v>93</v>
      </c>
      <c r="H11" s="6" t="s">
        <v>5</v>
      </c>
      <c r="I11" s="9" t="s">
        <v>94</v>
      </c>
      <c r="J11" s="10" t="s">
        <v>38</v>
      </c>
    </row>
    <row r="12" spans="1:11" x14ac:dyDescent="0.25">
      <c r="A12" s="4">
        <v>10</v>
      </c>
      <c r="B12" s="4" t="s">
        <v>95</v>
      </c>
      <c r="G12" s="11" t="s">
        <v>96</v>
      </c>
      <c r="H12" s="6" t="s">
        <v>9</v>
      </c>
      <c r="I12" s="14" t="s">
        <v>9</v>
      </c>
      <c r="J12" s="10" t="s">
        <v>38</v>
      </c>
    </row>
    <row r="13" spans="1:11" x14ac:dyDescent="0.25">
      <c r="A13" s="4">
        <v>11</v>
      </c>
      <c r="B13" s="4" t="str">
        <f>IF(I12="Y","How much is the prepayment?","NA")</f>
        <v>NA</v>
      </c>
      <c r="I13" s="15"/>
      <c r="J13" s="10" t="str">
        <f>IF(I12="Y","  &lt;&lt; Enter amount of prepayment",  "  &lt;&lt; Leave Blank")</f>
        <v xml:space="preserve">  &lt;&lt; Leave Blank</v>
      </c>
    </row>
    <row r="14" spans="1:11" x14ac:dyDescent="0.25">
      <c r="A14" s="4">
        <v>12</v>
      </c>
      <c r="B14" s="4" t="s">
        <v>97</v>
      </c>
      <c r="I14" s="14" t="s">
        <v>9</v>
      </c>
      <c r="J14" s="10" t="s">
        <v>38</v>
      </c>
    </row>
    <row r="15" spans="1:11" x14ac:dyDescent="0.25">
      <c r="A15" s="4">
        <v>13</v>
      </c>
      <c r="B15" s="4" t="str">
        <f>IF(I14="Y","How much are the delivery and installation costs?","NA")</f>
        <v>NA</v>
      </c>
      <c r="I15" s="15"/>
      <c r="J15" s="10" t="str">
        <f>IF(I14="Y","  &lt;&lt; Enter amount of delivery and installation",  "  &lt;&lt; Leave Blank")</f>
        <v xml:space="preserve">  &lt;&lt; Leave Blank</v>
      </c>
    </row>
    <row r="16" spans="1:11" x14ac:dyDescent="0.25">
      <c r="A16" s="4">
        <v>14</v>
      </c>
      <c r="B16" s="4" t="s">
        <v>106</v>
      </c>
      <c r="I16" s="14" t="s">
        <v>9</v>
      </c>
      <c r="J16" s="10" t="s">
        <v>38</v>
      </c>
    </row>
    <row r="17" spans="1:10" x14ac:dyDescent="0.25">
      <c r="A17" s="4">
        <v>15</v>
      </c>
      <c r="B17" s="4" t="str">
        <f>IF(I16="Y","How much is the lease incentive received at or prior to lease commencement?","NA")</f>
        <v>NA</v>
      </c>
      <c r="I17" s="15"/>
      <c r="J17" s="10" t="str">
        <f>IF(I16="Y","  &lt;&lt; Enter amount of lease incentive received at or prior to lease commencement",  "  &lt;&lt; Leave Blank")</f>
        <v xml:space="preserve">  &lt;&lt; Leave Blank</v>
      </c>
    </row>
    <row r="18" spans="1:10" x14ac:dyDescent="0.25">
      <c r="A18" s="4">
        <v>16</v>
      </c>
      <c r="B18" s="4" t="s">
        <v>12</v>
      </c>
      <c r="H18" s="6" t="s">
        <v>45</v>
      </c>
      <c r="I18" s="16"/>
      <c r="J18" s="10" t="s">
        <v>50</v>
      </c>
    </row>
    <row r="19" spans="1:10" x14ac:dyDescent="0.25">
      <c r="A19" s="4">
        <v>17</v>
      </c>
      <c r="B19" s="4" t="str">
        <f>IF(I5="N","NA","Prior to GASB 87, is this lease an operating or capital lease?")</f>
        <v>Prior to GASB 87, is this lease an operating or capital lease?</v>
      </c>
      <c r="H19" s="6" t="s">
        <v>46</v>
      </c>
      <c r="I19" s="9"/>
      <c r="J19" s="10" t="str">
        <f>IF(B19="NA","  &lt;&lt; Leave Blank","  &lt;&lt; Select from dropdown list")</f>
        <v xml:space="preserve">  &lt;&lt; Select from dropdown list</v>
      </c>
    </row>
    <row r="20" spans="1:10" x14ac:dyDescent="0.25">
      <c r="A20" s="4">
        <v>18</v>
      </c>
      <c r="B20" s="4" t="str">
        <f>"Is the underlying asset recognized in your financial statements prior to GASB 87 implementation?"</f>
        <v>Is the underlying asset recognized in your financial statements prior to GASB 87 implementation?</v>
      </c>
      <c r="H20" s="6"/>
      <c r="I20" s="14" t="s">
        <v>9</v>
      </c>
      <c r="J20" s="10" t="str">
        <f>IF(B20="NA","  &lt;&lt; Leave Blank","  &lt;&lt; Select from dropdown list")</f>
        <v xml:space="preserve">  &lt;&lt; Select from dropdown list</v>
      </c>
    </row>
    <row r="21" spans="1:10" x14ac:dyDescent="0.25">
      <c r="A21" s="4">
        <v>19</v>
      </c>
      <c r="B21" s="4" t="str">
        <f>IF(B20="NA","NA",IF(I20="N","Carrying value of the underlying asset at","NA"))</f>
        <v>Carrying value of the underlying asset at</v>
      </c>
      <c r="D21" s="17">
        <f>IF(B21="NA","  ",D9)</f>
        <v>44378</v>
      </c>
      <c r="H21" s="6"/>
      <c r="I21" s="15"/>
      <c r="J21" s="10" t="str">
        <f>IF(B21="NA","  &lt;&lt; Leave Blank","  &lt;&lt; Enter value of asset to be recognized in financial statements")</f>
        <v xml:space="preserve">  &lt;&lt; Enter value of asset to be recognized in financial statements</v>
      </c>
    </row>
    <row r="22" spans="1:10" x14ac:dyDescent="0.25">
      <c r="A22" s="4">
        <v>20</v>
      </c>
      <c r="B22" s="4" t="str">
        <f>IF(B20="NA","NA",IF(I20="N","Remaining useful life (in years) of the underlying asset at","NA"))</f>
        <v>Remaining useful life (in years) of the underlying asset at</v>
      </c>
      <c r="F22" s="17">
        <f>D21</f>
        <v>44378</v>
      </c>
      <c r="I22" s="18"/>
      <c r="J22" s="10" t="str">
        <f>IF(B22="NA","  &lt;&lt; Leave Blank","  &lt;&lt; Enter the useful life of the asset as of the date indicated")</f>
        <v xml:space="preserve">  &lt;&lt; Enter the useful life of the asset as of the date indicated</v>
      </c>
    </row>
    <row r="23" spans="1:10" x14ac:dyDescent="0.25">
      <c r="H23" s="6"/>
      <c r="I23" s="19"/>
      <c r="J23" s="10"/>
    </row>
    <row r="24" spans="1:10" x14ac:dyDescent="0.25">
      <c r="B24" s="4" t="str">
        <f>IF(I5="Y","Complete the prior FYE financial information for the lease (ENTER CREDIT AMOUNTS AS NEGATIVE AMOUNTS):","No restatement in PY, below questions are NA")</f>
        <v>Complete the prior FYE financial information for the lease (ENTER CREDIT AMOUNTS AS NEGATIVE AMOUNTS):</v>
      </c>
      <c r="I24" s="19"/>
    </row>
    <row r="25" spans="1:10" x14ac:dyDescent="0.25">
      <c r="A25" s="4">
        <v>21</v>
      </c>
      <c r="C25" s="4" t="str">
        <f>IF(I5="N","NA",IF(I19="Capital","Note receivable for capital lease at","NA"))</f>
        <v>NA</v>
      </c>
      <c r="E25" s="20" t="str">
        <f>IF($I$5="N","  ",IF($C25="NA","  ",VLOOKUP($I$3,$E$39:$G$42,3,FALSE)))</f>
        <v xml:space="preserve">  </v>
      </c>
      <c r="I25" s="21"/>
      <c r="J25" s="10" t="str">
        <f t="shared" ref="J25" si="0">IF($I$5="N","  &lt;&lt; Leave Blank",IF(C25="NA","  &lt;&lt; Leave Blank","  &lt;&lt; Enter Amount"))</f>
        <v xml:space="preserve">  &lt;&lt; Leave Blank</v>
      </c>
    </row>
    <row r="26" spans="1:10" x14ac:dyDescent="0.25">
      <c r="C26" s="22"/>
    </row>
    <row r="27" spans="1:10" x14ac:dyDescent="0.25">
      <c r="C27" s="22"/>
    </row>
    <row r="28" spans="1:10" x14ac:dyDescent="0.25">
      <c r="C28" s="22"/>
    </row>
    <row r="29" spans="1:10" x14ac:dyDescent="0.25">
      <c r="C29" s="22"/>
    </row>
    <row r="38" spans="5:10" x14ac:dyDescent="0.25">
      <c r="E38" s="6"/>
      <c r="F38" s="6"/>
      <c r="G38" s="6"/>
      <c r="H38" s="6"/>
      <c r="I38" s="6"/>
    </row>
    <row r="39" spans="5:10" x14ac:dyDescent="0.25">
      <c r="E39" s="11">
        <v>44742</v>
      </c>
      <c r="F39" s="11">
        <v>44013</v>
      </c>
      <c r="G39" s="11">
        <v>44377</v>
      </c>
      <c r="H39" s="11">
        <v>44012</v>
      </c>
      <c r="I39" s="11">
        <v>44408</v>
      </c>
      <c r="J39" s="11">
        <v>44378</v>
      </c>
    </row>
    <row r="40" spans="5:10" x14ac:dyDescent="0.25">
      <c r="E40" s="11">
        <v>44834</v>
      </c>
      <c r="F40" s="11">
        <v>44105</v>
      </c>
      <c r="G40" s="11">
        <v>44469</v>
      </c>
      <c r="H40" s="11">
        <v>44104</v>
      </c>
      <c r="I40" s="11">
        <v>44500</v>
      </c>
      <c r="J40" s="11">
        <v>44470</v>
      </c>
    </row>
    <row r="41" spans="5:10" x14ac:dyDescent="0.25">
      <c r="E41" s="11">
        <v>44926</v>
      </c>
      <c r="F41" s="11">
        <v>44197</v>
      </c>
      <c r="G41" s="11">
        <v>44561</v>
      </c>
      <c r="H41" s="11">
        <v>44196</v>
      </c>
      <c r="I41" s="11">
        <v>44592</v>
      </c>
      <c r="J41" s="11">
        <v>44562</v>
      </c>
    </row>
    <row r="42" spans="5:10" x14ac:dyDescent="0.25">
      <c r="E42" s="11">
        <v>45016</v>
      </c>
      <c r="F42" s="11">
        <v>44287</v>
      </c>
      <c r="G42" s="11">
        <v>44651</v>
      </c>
      <c r="H42" s="11">
        <v>44286</v>
      </c>
      <c r="I42" s="11">
        <v>44681</v>
      </c>
      <c r="J42" s="11">
        <v>44652</v>
      </c>
    </row>
    <row r="43" spans="5:10" x14ac:dyDescent="0.25">
      <c r="E43" s="6"/>
      <c r="F43" s="6"/>
      <c r="G43" s="6"/>
      <c r="H43" s="6"/>
      <c r="I43" s="6"/>
    </row>
    <row r="44" spans="5:10" x14ac:dyDescent="0.25">
      <c r="E44" s="6"/>
      <c r="F44" s="6"/>
      <c r="G44" s="6"/>
      <c r="H44" s="6"/>
      <c r="I44" s="6"/>
    </row>
  </sheetData>
  <mergeCells count="1">
    <mergeCell ref="B1:I1"/>
  </mergeCells>
  <dataValidations count="5">
    <dataValidation type="list" allowBlank="1" showInputMessage="1" showErrorMessage="1" sqref="I3" xr:uid="{4DBD2898-4D56-4165-852F-0D4AD6B9BD29}">
      <formula1>$E$39:$E$42</formula1>
    </dataValidation>
    <dataValidation type="list" allowBlank="1" showInputMessage="1" showErrorMessage="1" sqref="I20" xr:uid="{ED4FAD37-9E94-4514-BEAE-9D128714341C}">
      <formula1>$H$10:$H$12</formula1>
    </dataValidation>
    <dataValidation type="list" allowBlank="1" showInputMessage="1" showErrorMessage="1" sqref="I19" xr:uid="{C9597965-03DE-4D68-A7F5-423CD6DA7584}">
      <formula1>$H$18:$H$23</formula1>
    </dataValidation>
    <dataValidation type="list" allowBlank="1" showInputMessage="1" showErrorMessage="1" sqref="I11" xr:uid="{4BA04ADB-790C-4025-9B43-714EB4AFAFCB}">
      <formula1>$G$10:$G$12</formula1>
    </dataValidation>
    <dataValidation type="list" allowBlank="1" showInputMessage="1" showErrorMessage="1" sqref="I12 I16 I14" xr:uid="{7458A30E-7F1A-49A7-A616-BCE1344041A3}">
      <formula1>$H$11:$H$12</formula1>
    </dataValidation>
  </dataValidations>
  <pageMargins left="0.7" right="0.7" top="0.75" bottom="0.75" header="0.3" footer="0.3"/>
  <pageSetup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B1D30-6698-4478-B70A-54A0E19D8EA4}">
  <dimension ref="A1:AH453"/>
  <sheetViews>
    <sheetView topLeftCell="K11" workbookViewId="0">
      <selection activeCell="U14" sqref="U14:U19"/>
    </sheetView>
  </sheetViews>
  <sheetFormatPr defaultColWidth="9.109375" defaultRowHeight="15" x14ac:dyDescent="0.25"/>
  <cols>
    <col min="1" max="1" width="9.109375" style="4"/>
    <col min="2" max="2" width="8.44140625" style="4" customWidth="1"/>
    <col min="3" max="3" width="2.44140625" style="4" customWidth="1"/>
    <col min="4" max="4" width="17.44140625" style="17" customWidth="1"/>
    <col min="5" max="7" width="17.44140625" style="17" hidden="1" customWidth="1"/>
    <col min="8" max="8" width="4" style="17" hidden="1" customWidth="1"/>
    <col min="9" max="9" width="19" style="24" customWidth="1"/>
    <col min="10" max="10" width="23.6640625" style="24" customWidth="1"/>
    <col min="11" max="11" width="13.33203125" style="4" customWidth="1"/>
    <col min="12" max="12" width="13.33203125" style="4" bestFit="1" customWidth="1"/>
    <col min="13" max="13" width="24.5546875" style="4" bestFit="1" customWidth="1"/>
    <col min="14" max="14" width="13.6640625" style="4" customWidth="1"/>
    <col min="15" max="15" width="13.109375" style="4" customWidth="1"/>
    <col min="16" max="16" width="13.109375" style="4" hidden="1" customWidth="1"/>
    <col min="17" max="17" width="2.6640625" style="4" customWidth="1"/>
    <col min="18" max="18" width="13.33203125" style="4" bestFit="1" customWidth="1"/>
    <col min="19" max="19" width="16.88671875" style="4" customWidth="1"/>
    <col min="20" max="20" width="12.44140625" style="4" customWidth="1"/>
    <col min="21" max="21" width="17.109375" style="4" customWidth="1"/>
    <col min="22" max="22" width="17.44140625" style="4" customWidth="1"/>
    <col min="23" max="23" width="16.6640625" style="4" customWidth="1"/>
    <col min="24" max="24" width="3.33203125" style="4" customWidth="1"/>
    <col min="25" max="25" width="18.109375" style="4" customWidth="1"/>
    <col min="26" max="26" width="18.109375" style="4" hidden="1" customWidth="1"/>
    <col min="27" max="27" width="14.33203125" style="4" customWidth="1"/>
    <col min="28" max="28" width="14" style="4" customWidth="1"/>
    <col min="29" max="29" width="15" style="4" customWidth="1"/>
    <col min="30" max="30" width="3.33203125" style="4" customWidth="1"/>
    <col min="31" max="31" width="12.6640625" style="4" bestFit="1" customWidth="1"/>
    <col min="32" max="32" width="13.5546875" style="4" customWidth="1"/>
    <col min="33" max="33" width="13.6640625" style="4" customWidth="1"/>
    <col min="34" max="34" width="12.6640625" style="4" customWidth="1"/>
    <col min="35" max="16384" width="9.109375" style="4"/>
  </cols>
  <sheetData>
    <row r="1" spans="1:34" x14ac:dyDescent="0.25">
      <c r="A1" s="6" t="s">
        <v>98</v>
      </c>
      <c r="B1" s="6"/>
      <c r="C1" s="6"/>
      <c r="D1" s="11"/>
      <c r="E1" s="11"/>
      <c r="F1" s="11"/>
      <c r="G1" s="11"/>
      <c r="H1" s="11"/>
      <c r="I1" s="23">
        <f>IF(Questionnaire!I11="Monthly",1,IF(Questionnaire!I11="Quarterly",3,IF(Questionnaire!I11="Annually",12,0)))</f>
        <v>1</v>
      </c>
    </row>
    <row r="2" spans="1:34" x14ac:dyDescent="0.25">
      <c r="A2" s="4" t="s">
        <v>2</v>
      </c>
      <c r="I2" s="25">
        <f>Questionnaire!I18</f>
        <v>0</v>
      </c>
      <c r="J2" s="25"/>
      <c r="K2" s="25"/>
    </row>
    <row r="3" spans="1:34" x14ac:dyDescent="0.25">
      <c r="A3" s="4" t="s">
        <v>103</v>
      </c>
      <c r="I3" s="26">
        <f>Questionnaire!I7</f>
        <v>44378</v>
      </c>
      <c r="J3" s="26"/>
      <c r="K3" s="26"/>
      <c r="L3" s="4" t="s">
        <v>4</v>
      </c>
    </row>
    <row r="4" spans="1:34" x14ac:dyDescent="0.25">
      <c r="A4" s="4" t="s">
        <v>23</v>
      </c>
      <c r="I4" s="26">
        <f>Questionnaire!I3</f>
        <v>44742</v>
      </c>
      <c r="J4" s="26"/>
      <c r="K4" s="26"/>
      <c r="L4" s="27">
        <f>I3</f>
        <v>44378</v>
      </c>
    </row>
    <row r="5" spans="1:34" ht="15.6" x14ac:dyDescent="0.3">
      <c r="A5" s="4" t="s">
        <v>1</v>
      </c>
      <c r="I5" s="26">
        <f>Questionnaire!I8</f>
        <v>0</v>
      </c>
      <c r="J5" s="26"/>
      <c r="K5" s="26"/>
      <c r="L5" s="28">
        <f>SUM(K11:K451)</f>
        <v>0</v>
      </c>
      <c r="M5" s="29" t="s">
        <v>62</v>
      </c>
      <c r="N5" s="30"/>
    </row>
    <row r="6" spans="1:34" x14ac:dyDescent="0.25">
      <c r="A6" s="4" t="s">
        <v>10</v>
      </c>
      <c r="I6" s="26">
        <f>Questionnaire!I9</f>
        <v>0</v>
      </c>
      <c r="J6" s="26"/>
      <c r="K6" s="26"/>
      <c r="L6" s="31">
        <f>Questionnaire!I13+Questionnaire!I15-Questionnaire!I17</f>
        <v>0</v>
      </c>
      <c r="M6" s="4" t="s">
        <v>107</v>
      </c>
    </row>
    <row r="7" spans="1:34" ht="15.6" x14ac:dyDescent="0.3">
      <c r="A7" s="4" t="s">
        <v>0</v>
      </c>
      <c r="I7" s="26">
        <f>Questionnaire!I10</f>
        <v>0</v>
      </c>
      <c r="J7" s="26"/>
      <c r="K7" s="26"/>
      <c r="L7" s="32">
        <f>L5+L6</f>
        <v>0</v>
      </c>
      <c r="M7" s="29" t="s">
        <v>63</v>
      </c>
      <c r="N7" s="30"/>
      <c r="O7" s="128"/>
      <c r="P7" s="128"/>
      <c r="Q7" s="128"/>
      <c r="AG7" s="12" t="s">
        <v>101</v>
      </c>
    </row>
    <row r="8" spans="1:34" x14ac:dyDescent="0.25">
      <c r="I8" s="33"/>
      <c r="J8" s="34"/>
      <c r="K8" s="33"/>
      <c r="O8" s="128"/>
      <c r="P8" s="128"/>
      <c r="Q8" s="128"/>
      <c r="Y8" s="4" t="s">
        <v>100</v>
      </c>
      <c r="AB8" s="4">
        <f>COUNT(Y11:Y448)</f>
        <v>1</v>
      </c>
      <c r="AE8" s="4" t="s">
        <v>78</v>
      </c>
      <c r="AF8" s="35">
        <f>Questionnaire!I21</f>
        <v>0</v>
      </c>
      <c r="AH8" s="35">
        <f>Questionnaire!I22*12/I1</f>
        <v>0</v>
      </c>
    </row>
    <row r="9" spans="1:34" x14ac:dyDescent="0.25">
      <c r="C9" s="36"/>
      <c r="D9" s="133" t="s">
        <v>64</v>
      </c>
      <c r="E9" s="134"/>
      <c r="F9" s="134"/>
      <c r="G9" s="134"/>
      <c r="H9" s="134"/>
      <c r="I9" s="134"/>
      <c r="J9" s="134"/>
      <c r="K9" s="134"/>
      <c r="L9" s="134"/>
      <c r="M9" s="134"/>
      <c r="N9" s="134"/>
      <c r="O9" s="135"/>
      <c r="P9" s="37"/>
      <c r="Q9" s="36"/>
      <c r="R9" s="130" t="s">
        <v>65</v>
      </c>
      <c r="S9" s="131"/>
      <c r="T9" s="131"/>
      <c r="U9" s="131"/>
      <c r="V9" s="131"/>
      <c r="W9" s="132"/>
      <c r="X9" s="36"/>
      <c r="Y9" s="129" t="s">
        <v>67</v>
      </c>
      <c r="Z9" s="129"/>
      <c r="AA9" s="129"/>
      <c r="AB9" s="129"/>
      <c r="AC9" s="129"/>
      <c r="AD9" s="36"/>
      <c r="AE9" s="129" t="s">
        <v>77</v>
      </c>
      <c r="AF9" s="129"/>
      <c r="AG9" s="129"/>
      <c r="AH9" s="129"/>
    </row>
    <row r="10" spans="1:34" ht="202.8" x14ac:dyDescent="0.3">
      <c r="C10" s="36"/>
      <c r="D10" s="37" t="s">
        <v>11</v>
      </c>
      <c r="E10" s="37"/>
      <c r="F10" s="37"/>
      <c r="G10" s="37" t="s">
        <v>19</v>
      </c>
      <c r="H10" s="37"/>
      <c r="I10" s="38" t="s">
        <v>108</v>
      </c>
      <c r="J10" s="39" t="s">
        <v>99</v>
      </c>
      <c r="K10" s="40" t="s">
        <v>3</v>
      </c>
      <c r="L10" s="41" t="s">
        <v>13</v>
      </c>
      <c r="M10" s="40" t="s">
        <v>14</v>
      </c>
      <c r="N10" s="41" t="s">
        <v>21</v>
      </c>
      <c r="O10" s="41" t="s">
        <v>15</v>
      </c>
      <c r="P10" s="41" t="s">
        <v>55</v>
      </c>
      <c r="Q10" s="36"/>
      <c r="R10" s="42" t="s">
        <v>109</v>
      </c>
      <c r="S10" s="43" t="s">
        <v>22</v>
      </c>
      <c r="T10" s="43" t="s">
        <v>16</v>
      </c>
      <c r="U10" s="42" t="s">
        <v>110</v>
      </c>
      <c r="V10" s="43" t="s">
        <v>17</v>
      </c>
      <c r="W10" s="43" t="s">
        <v>66</v>
      </c>
      <c r="X10" s="36"/>
      <c r="Y10" s="43" t="s">
        <v>102</v>
      </c>
      <c r="Z10" s="43"/>
      <c r="AA10" s="41" t="s">
        <v>68</v>
      </c>
      <c r="AB10" s="43" t="s">
        <v>18</v>
      </c>
      <c r="AC10" s="43" t="s">
        <v>69</v>
      </c>
      <c r="AD10" s="36"/>
      <c r="AE10" s="43" t="s">
        <v>102</v>
      </c>
      <c r="AF10" s="43" t="s">
        <v>75</v>
      </c>
      <c r="AG10" s="43" t="s">
        <v>74</v>
      </c>
      <c r="AH10" s="43" t="s">
        <v>76</v>
      </c>
    </row>
    <row r="11" spans="1:34" ht="15.6" x14ac:dyDescent="0.3">
      <c r="B11" s="4">
        <f>ROUND((D11-I3)/30/I1,0)</f>
        <v>-1479</v>
      </c>
      <c r="C11" s="44" t="str">
        <f>IF(H11="CY",IF(H12="  ","LCYP","  "),"  ")</f>
        <v xml:space="preserve">  </v>
      </c>
      <c r="D11" s="17">
        <f>I6</f>
        <v>0</v>
      </c>
      <c r="E11" s="17">
        <f t="shared" ref="E11:E74" si="0">IFERROR(VALUE(D11),0)</f>
        <v>0</v>
      </c>
      <c r="F11" s="17">
        <f>IFERROR(VALUE(D11),"  ")</f>
        <v>0</v>
      </c>
      <c r="G11" s="17">
        <f>IFERROR(EOMONTH(D11,0),"  ")</f>
        <v>31</v>
      </c>
      <c r="H11" s="17" t="str">
        <f>IF(G11&lt;=Questionnaire!$I$6,"PY",IF(G11&lt;=Questionnaire!$I$3,"CY","  "))</f>
        <v>PY</v>
      </c>
      <c r="I11" s="45"/>
      <c r="J11" s="46" t="str">
        <f>IF(AND(E11&gt;0,I11=0),"**warning - no payment entered**","  ")</f>
        <v xml:space="preserve">  </v>
      </c>
      <c r="K11" s="24">
        <f>IFERROR(I11/(1+($I$2/12*$I$1))^B11,"  ")</f>
        <v>0</v>
      </c>
      <c r="L11" s="35">
        <f>L5</f>
        <v>0</v>
      </c>
      <c r="M11" s="35">
        <f>IFERROR(IF(D11&lt;=$I$7,L11*$I$2/12*$I$1*B11,"  "),"  ")</f>
        <v>0</v>
      </c>
      <c r="N11" s="35">
        <f>IFERROR(-I11+M11,"  ")</f>
        <v>0</v>
      </c>
      <c r="O11" s="35">
        <f>L11+N11</f>
        <v>0</v>
      </c>
      <c r="P11" s="35" t="str">
        <f t="shared" ref="P11:P74" si="1">IFERROR((G11-D11)/(G11-EOMONTH(G11,-1))*O11*$I$2/12,"  ")</f>
        <v xml:space="preserve">  </v>
      </c>
      <c r="Q11" s="36"/>
      <c r="R11" s="45"/>
      <c r="S11" s="47" t="str">
        <f>IF(AND(F11&lt;=$I$4,R11=0),"**warning - no payment entered**","  ")</f>
        <v>**warning - no payment entered**</v>
      </c>
      <c r="T11" s="48">
        <f t="shared" ref="T11:T74" si="2">IF(F11&lt;=$I$4,R11-I11,"  ")</f>
        <v>0</v>
      </c>
      <c r="U11" s="45"/>
      <c r="V11" s="24" t="str">
        <f>IF((R11+U11)&lt;&gt;0,R11+U11,"  ")</f>
        <v xml:space="preserve">  </v>
      </c>
      <c r="W11" s="24" t="str">
        <f>IFERROR(V11-I11,"  ")</f>
        <v xml:space="preserve">  </v>
      </c>
      <c r="X11" s="36"/>
      <c r="Y11" s="17">
        <f>D11</f>
        <v>0</v>
      </c>
      <c r="Z11" s="17">
        <f>IFERROR(EOMONTH(Y11,0),"  ")</f>
        <v>31</v>
      </c>
      <c r="AA11" s="35">
        <f>L7</f>
        <v>0</v>
      </c>
      <c r="AB11" s="35">
        <f>$AA$11/$AB$8</f>
        <v>0</v>
      </c>
      <c r="AC11" s="35">
        <f>AA11-AB11</f>
        <v>0</v>
      </c>
      <c r="AD11" s="36"/>
      <c r="AE11" s="17">
        <f>EOMONTH(Y11,0)</f>
        <v>31</v>
      </c>
      <c r="AF11" s="24">
        <v>0</v>
      </c>
      <c r="AG11" s="35">
        <f>IFERROR(AF8/AH8,0)</f>
        <v>0</v>
      </c>
      <c r="AH11" s="35">
        <f>AG11</f>
        <v>0</v>
      </c>
    </row>
    <row r="12" spans="1:34" ht="15.6" x14ac:dyDescent="0.3">
      <c r="B12" s="4" t="str">
        <f t="shared" ref="B12:B75" si="3">IF(D12&gt;$I$7,"  ",B11+1)</f>
        <v xml:space="preserve">  </v>
      </c>
      <c r="C12" s="44" t="str">
        <f t="shared" ref="C12:C75" si="4">IF(H12="CY",IF(H13="  ","LCYP","  "),"  ")</f>
        <v xml:space="preserve">  </v>
      </c>
      <c r="D12" s="17" t="str">
        <f>IFERROR(IF(EDATE(D11,$I$1)&gt;$I$7,"  ",IF(D11=EOMONTH(D11,0),EOMONTH(D11,$I$1),EDATE(D11,$I$1))),"  ")</f>
        <v xml:space="preserve">  </v>
      </c>
      <c r="E12" s="17">
        <f t="shared" si="0"/>
        <v>0</v>
      </c>
      <c r="F12" s="17" t="str">
        <f t="shared" ref="F12:F75" si="5">IFERROR(VALUE(D12),"  ")</f>
        <v xml:space="preserve">  </v>
      </c>
      <c r="G12" s="17" t="str">
        <f t="shared" ref="G12:G75" si="6">IFERROR(EOMONTH(D12,0),"  ")</f>
        <v xml:space="preserve">  </v>
      </c>
      <c r="H12" s="17" t="str">
        <f>IF(G12&lt;=Questionnaire!$I$6,"PY",IF(G12&lt;=Questionnaire!$I$3,"CY","  "))</f>
        <v xml:space="preserve">  </v>
      </c>
      <c r="I12" s="45"/>
      <c r="J12" s="46" t="str">
        <f>IF(AND(E12&gt;0,I12=0),"**warning - no payment entered**","  ")</f>
        <v xml:space="preserve">  </v>
      </c>
      <c r="K12" s="24" t="str">
        <f t="shared" ref="K12:K75" si="7">IFERROR(I12/(1+($I$2/12*$I$1))^B12,"  ")</f>
        <v xml:space="preserve">  </v>
      </c>
      <c r="L12" s="35" t="str">
        <f t="shared" ref="L12:L75" si="8">IF(D11&lt;$I$7,O11,"  ")</f>
        <v xml:space="preserve">  </v>
      </c>
      <c r="M12" s="35" t="str">
        <f t="shared" ref="M12:M14" si="9">IFERROR(IF(D12&lt;=$I$7,L12*$I$2/12*$I$1,"  "),"  ")</f>
        <v xml:space="preserve">  </v>
      </c>
      <c r="N12" s="35" t="str">
        <f t="shared" ref="N12:N69" si="10">IFERROR(-I12+M12,"  ")</f>
        <v xml:space="preserve">  </v>
      </c>
      <c r="O12" s="35" t="str">
        <f t="shared" ref="O12:O69" si="11">IFERROR(L12+N12,"  ")</f>
        <v xml:space="preserve">  </v>
      </c>
      <c r="P12" s="35" t="str">
        <f t="shared" si="1"/>
        <v xml:space="preserve">  </v>
      </c>
      <c r="Q12" s="36"/>
      <c r="R12" s="45"/>
      <c r="S12" s="47" t="str">
        <f t="shared" ref="S12:S75" si="12">IF(AND(F12&lt;=$I$4,R12=0),"**warning - no payment entered**","  ")</f>
        <v xml:space="preserve">  </v>
      </c>
      <c r="T12" s="48" t="str">
        <f t="shared" si="2"/>
        <v xml:space="preserve">  </v>
      </c>
      <c r="U12" s="45"/>
      <c r="V12" s="24" t="str">
        <f t="shared" ref="V12:V75" si="13">IF((R12+U12)&lt;&gt;0,R12+U12,"  ")</f>
        <v xml:space="preserve">  </v>
      </c>
      <c r="W12" s="24" t="str">
        <f t="shared" ref="W12:W75" si="14">IFERROR(V12-I12,"  ")</f>
        <v xml:space="preserve">  </v>
      </c>
      <c r="X12" s="36"/>
      <c r="Y12" s="17" t="str">
        <f>IFERROR(IF(EDATE(Y11,$I$1)&lt;=$I$5,EDATE(Y11,$I$1),"  "),"  ")</f>
        <v xml:space="preserve">  </v>
      </c>
      <c r="Z12" s="17" t="str">
        <f t="shared" ref="Z12:Z75" si="15">IFERROR(EOMONTH(Y12,0),"  ")</f>
        <v xml:space="preserve">  </v>
      </c>
      <c r="AA12" s="35" t="str">
        <f t="shared" ref="AA12:AA70" si="16">IF(AC11&gt;0,AC11,"  ")</f>
        <v xml:space="preserve">  </v>
      </c>
      <c r="AB12" s="35" t="str">
        <f>IF(Y12&lt;=$I$5,$AA$11/$AB$8,"  ")</f>
        <v xml:space="preserve">  </v>
      </c>
      <c r="AC12" s="35" t="str">
        <f>IFERROR(IF(AA12&gt;0,AA12-AB12,"  "),"  ")</f>
        <v xml:space="preserve">  </v>
      </c>
      <c r="AD12" s="36"/>
      <c r="AE12" s="17" t="str">
        <f>IF(AG12="  ","  ",EOMONTH(AE11,$I$1))</f>
        <v xml:space="preserve">  </v>
      </c>
      <c r="AF12" s="35">
        <f t="shared" ref="AF12" si="17">AH11</f>
        <v>0</v>
      </c>
      <c r="AG12" s="35" t="str">
        <f t="shared" ref="AG12" si="18">IF(AF12&lt;$AF$8,AG11,"  ")</f>
        <v xml:space="preserve">  </v>
      </c>
      <c r="AH12" s="35" t="str">
        <f>IF(AG12="  ","  ",AF12+AG12)</f>
        <v xml:space="preserve">  </v>
      </c>
    </row>
    <row r="13" spans="1:34" ht="15.6" x14ac:dyDescent="0.3">
      <c r="B13" s="4" t="str">
        <f t="shared" si="3"/>
        <v xml:space="preserve">  </v>
      </c>
      <c r="C13" s="44" t="str">
        <f t="shared" si="4"/>
        <v xml:space="preserve">  </v>
      </c>
      <c r="D13" s="17" t="str">
        <f t="shared" ref="D13:D76" si="19">IFERROR(IF(EDATE(D12,$I$1)&gt;$I$7,"  ",IF(D12=EOMONTH(D12,0),EOMONTH(D12,$I$1),EDATE(D12,$I$1))),"  ")</f>
        <v xml:space="preserve">  </v>
      </c>
      <c r="E13" s="17">
        <f t="shared" si="0"/>
        <v>0</v>
      </c>
      <c r="F13" s="17" t="str">
        <f t="shared" si="5"/>
        <v xml:space="preserve">  </v>
      </c>
      <c r="G13" s="17" t="str">
        <f t="shared" si="6"/>
        <v xml:space="preserve">  </v>
      </c>
      <c r="H13" s="17" t="str">
        <f>IF(G13&lt;=Questionnaire!$I$6,"PY",IF(G13&lt;=Questionnaire!$I$3,"CY","  "))</f>
        <v xml:space="preserve">  </v>
      </c>
      <c r="I13" s="45"/>
      <c r="J13" s="46" t="str">
        <f t="shared" ref="J13:J76" si="20">IF(AND(E13&gt;0,I13=0),"**warning - no payment entered**","  ")</f>
        <v xml:space="preserve">  </v>
      </c>
      <c r="K13" s="24" t="str">
        <f t="shared" si="7"/>
        <v xml:space="preserve">  </v>
      </c>
      <c r="L13" s="35" t="str">
        <f t="shared" si="8"/>
        <v xml:space="preserve">  </v>
      </c>
      <c r="M13" s="35" t="str">
        <f t="shared" si="9"/>
        <v xml:space="preserve">  </v>
      </c>
      <c r="N13" s="35" t="str">
        <f t="shared" si="10"/>
        <v xml:space="preserve">  </v>
      </c>
      <c r="O13" s="35" t="str">
        <f t="shared" si="11"/>
        <v xml:space="preserve">  </v>
      </c>
      <c r="P13" s="35" t="str">
        <f t="shared" si="1"/>
        <v xml:space="preserve">  </v>
      </c>
      <c r="Q13" s="36"/>
      <c r="R13" s="45"/>
      <c r="S13" s="47" t="str">
        <f t="shared" si="12"/>
        <v xml:space="preserve">  </v>
      </c>
      <c r="T13" s="48" t="str">
        <f t="shared" si="2"/>
        <v xml:space="preserve">  </v>
      </c>
      <c r="U13" s="45"/>
      <c r="V13" s="24" t="str">
        <f t="shared" si="13"/>
        <v xml:space="preserve">  </v>
      </c>
      <c r="W13" s="24" t="str">
        <f t="shared" si="14"/>
        <v xml:space="preserve">  </v>
      </c>
      <c r="X13" s="36"/>
      <c r="Y13" s="17" t="str">
        <f t="shared" ref="Y13:Y76" si="21">IFERROR(IF(EDATE(Y12,$I$1)&lt;=$I$5,EDATE(Y12,$I$1),"  "),"  ")</f>
        <v xml:space="preserve">  </v>
      </c>
      <c r="Z13" s="17" t="str">
        <f t="shared" si="15"/>
        <v xml:space="preserve">  </v>
      </c>
      <c r="AA13" s="35" t="str">
        <f t="shared" si="16"/>
        <v xml:space="preserve">  </v>
      </c>
      <c r="AB13" s="35" t="str">
        <f t="shared" ref="AB13:AB76" si="22">IF(Y13&lt;=$I$5,$AA$11/$AB$8,"  ")</f>
        <v xml:space="preserve">  </v>
      </c>
      <c r="AC13" s="35" t="str">
        <f t="shared" ref="AC13:AC76" si="23">IFERROR(IF(AA13&gt;0,AA13-AB13,"  "),"  ")</f>
        <v xml:space="preserve">  </v>
      </c>
      <c r="AD13" s="36"/>
      <c r="AE13" s="17" t="str">
        <f t="shared" ref="AE13:AE76" si="24">IF(AG13="  ","  ",EOMONTH(AE12,$I$1))</f>
        <v xml:space="preserve">  </v>
      </c>
      <c r="AF13" s="35" t="str">
        <f t="shared" ref="AF13:AF76" si="25">AH12</f>
        <v xml:space="preserve">  </v>
      </c>
      <c r="AG13" s="35" t="str">
        <f t="shared" ref="AG13:AG76" si="26">IF(AF13&lt;$AF$8,AG12,"  ")</f>
        <v xml:space="preserve">  </v>
      </c>
      <c r="AH13" s="35" t="str">
        <f t="shared" ref="AH13:AH76" si="27">IF(AG13="  ","  ",AF13+AG13)</f>
        <v xml:space="preserve">  </v>
      </c>
    </row>
    <row r="14" spans="1:34" ht="15.6" x14ac:dyDescent="0.3">
      <c r="B14" s="4" t="str">
        <f t="shared" si="3"/>
        <v xml:space="preserve">  </v>
      </c>
      <c r="C14" s="44" t="str">
        <f t="shared" si="4"/>
        <v xml:space="preserve">  </v>
      </c>
      <c r="D14" s="17" t="str">
        <f t="shared" si="19"/>
        <v xml:space="preserve">  </v>
      </c>
      <c r="E14" s="17">
        <f t="shared" si="0"/>
        <v>0</v>
      </c>
      <c r="F14" s="17" t="str">
        <f t="shared" si="5"/>
        <v xml:space="preserve">  </v>
      </c>
      <c r="G14" s="17" t="str">
        <f t="shared" si="6"/>
        <v xml:space="preserve">  </v>
      </c>
      <c r="H14" s="17" t="str">
        <f>IF(G14&lt;=Questionnaire!$I$6,"PY",IF(G14&lt;=Questionnaire!$I$3,"CY","  "))</f>
        <v xml:space="preserve">  </v>
      </c>
      <c r="I14" s="45"/>
      <c r="J14" s="46" t="str">
        <f t="shared" si="20"/>
        <v xml:space="preserve">  </v>
      </c>
      <c r="K14" s="24" t="str">
        <f t="shared" si="7"/>
        <v xml:space="preserve">  </v>
      </c>
      <c r="L14" s="35" t="str">
        <f t="shared" si="8"/>
        <v xml:space="preserve">  </v>
      </c>
      <c r="M14" s="35" t="str">
        <f t="shared" si="9"/>
        <v xml:space="preserve">  </v>
      </c>
      <c r="N14" s="35" t="str">
        <f t="shared" si="10"/>
        <v xml:space="preserve">  </v>
      </c>
      <c r="O14" s="35" t="str">
        <f t="shared" si="11"/>
        <v xml:space="preserve">  </v>
      </c>
      <c r="P14" s="35" t="str">
        <f t="shared" si="1"/>
        <v xml:space="preserve">  </v>
      </c>
      <c r="Q14" s="36"/>
      <c r="R14" s="45"/>
      <c r="S14" s="47" t="str">
        <f t="shared" si="12"/>
        <v xml:space="preserve">  </v>
      </c>
      <c r="T14" s="48" t="str">
        <f t="shared" si="2"/>
        <v xml:space="preserve">  </v>
      </c>
      <c r="U14" s="45"/>
      <c r="V14" s="24" t="str">
        <f t="shared" si="13"/>
        <v xml:space="preserve">  </v>
      </c>
      <c r="W14" s="24" t="str">
        <f t="shared" si="14"/>
        <v xml:space="preserve">  </v>
      </c>
      <c r="X14" s="36"/>
      <c r="Y14" s="17" t="str">
        <f t="shared" si="21"/>
        <v xml:space="preserve">  </v>
      </c>
      <c r="Z14" s="17" t="str">
        <f t="shared" si="15"/>
        <v xml:space="preserve">  </v>
      </c>
      <c r="AA14" s="35" t="str">
        <f t="shared" si="16"/>
        <v xml:space="preserve">  </v>
      </c>
      <c r="AB14" s="35" t="str">
        <f t="shared" si="22"/>
        <v xml:space="preserve">  </v>
      </c>
      <c r="AC14" s="35" t="str">
        <f t="shared" si="23"/>
        <v xml:space="preserve">  </v>
      </c>
      <c r="AD14" s="36"/>
      <c r="AE14" s="17" t="str">
        <f t="shared" si="24"/>
        <v xml:space="preserve">  </v>
      </c>
      <c r="AF14" s="35" t="str">
        <f t="shared" si="25"/>
        <v xml:space="preserve">  </v>
      </c>
      <c r="AG14" s="35" t="str">
        <f t="shared" si="26"/>
        <v xml:space="preserve">  </v>
      </c>
      <c r="AH14" s="35" t="str">
        <f t="shared" si="27"/>
        <v xml:space="preserve">  </v>
      </c>
    </row>
    <row r="15" spans="1:34" ht="15.6" x14ac:dyDescent="0.3">
      <c r="B15" s="4" t="str">
        <f t="shared" si="3"/>
        <v xml:space="preserve">  </v>
      </c>
      <c r="C15" s="44" t="str">
        <f t="shared" si="4"/>
        <v xml:space="preserve">  </v>
      </c>
      <c r="D15" s="17" t="str">
        <f t="shared" si="19"/>
        <v xml:space="preserve">  </v>
      </c>
      <c r="E15" s="17">
        <f t="shared" si="0"/>
        <v>0</v>
      </c>
      <c r="F15" s="17" t="str">
        <f t="shared" si="5"/>
        <v xml:space="preserve">  </v>
      </c>
      <c r="G15" s="17" t="str">
        <f t="shared" si="6"/>
        <v xml:space="preserve">  </v>
      </c>
      <c r="H15" s="17" t="str">
        <f>IF(G15&lt;=Questionnaire!$I$6,"PY",IF(G15&lt;=Questionnaire!$I$3,"CY","  "))</f>
        <v xml:space="preserve">  </v>
      </c>
      <c r="I15" s="45"/>
      <c r="J15" s="46" t="str">
        <f t="shared" si="20"/>
        <v xml:space="preserve">  </v>
      </c>
      <c r="K15" s="24" t="str">
        <f t="shared" si="7"/>
        <v xml:space="preserve">  </v>
      </c>
      <c r="L15" s="35" t="str">
        <f t="shared" si="8"/>
        <v xml:space="preserve">  </v>
      </c>
      <c r="M15" s="35" t="str">
        <f t="shared" ref="M15:M76" si="28">IFERROR(IF(D15&lt;=$I$7,L15*$I$2/12*$I$1,"  "),"  ")</f>
        <v xml:space="preserve">  </v>
      </c>
      <c r="N15" s="35" t="str">
        <f t="shared" si="10"/>
        <v xml:space="preserve">  </v>
      </c>
      <c r="O15" s="35" t="str">
        <f t="shared" si="11"/>
        <v xml:space="preserve">  </v>
      </c>
      <c r="P15" s="35" t="str">
        <f t="shared" si="1"/>
        <v xml:space="preserve">  </v>
      </c>
      <c r="Q15" s="36"/>
      <c r="R15" s="45"/>
      <c r="S15" s="47" t="str">
        <f t="shared" si="12"/>
        <v xml:space="preserve">  </v>
      </c>
      <c r="T15" s="48" t="str">
        <f t="shared" si="2"/>
        <v xml:space="preserve">  </v>
      </c>
      <c r="U15" s="45"/>
      <c r="V15" s="24" t="str">
        <f t="shared" si="13"/>
        <v xml:space="preserve">  </v>
      </c>
      <c r="W15" s="24" t="str">
        <f t="shared" si="14"/>
        <v xml:space="preserve">  </v>
      </c>
      <c r="X15" s="36"/>
      <c r="Y15" s="17" t="str">
        <f t="shared" si="21"/>
        <v xml:space="preserve">  </v>
      </c>
      <c r="Z15" s="17" t="str">
        <f t="shared" si="15"/>
        <v xml:space="preserve">  </v>
      </c>
      <c r="AA15" s="35" t="str">
        <f t="shared" si="16"/>
        <v xml:space="preserve">  </v>
      </c>
      <c r="AB15" s="35" t="str">
        <f t="shared" si="22"/>
        <v xml:space="preserve">  </v>
      </c>
      <c r="AC15" s="35" t="str">
        <f t="shared" si="23"/>
        <v xml:space="preserve">  </v>
      </c>
      <c r="AD15" s="36"/>
      <c r="AE15" s="17" t="str">
        <f t="shared" si="24"/>
        <v xml:space="preserve">  </v>
      </c>
      <c r="AF15" s="35" t="str">
        <f t="shared" si="25"/>
        <v xml:space="preserve">  </v>
      </c>
      <c r="AG15" s="35" t="str">
        <f t="shared" si="26"/>
        <v xml:space="preserve">  </v>
      </c>
      <c r="AH15" s="35" t="str">
        <f t="shared" si="27"/>
        <v xml:space="preserve">  </v>
      </c>
    </row>
    <row r="16" spans="1:34" ht="15.6" x14ac:dyDescent="0.3">
      <c r="B16" s="4" t="str">
        <f t="shared" si="3"/>
        <v xml:space="preserve">  </v>
      </c>
      <c r="C16" s="44" t="str">
        <f t="shared" si="4"/>
        <v xml:space="preserve">  </v>
      </c>
      <c r="D16" s="17" t="str">
        <f t="shared" si="19"/>
        <v xml:space="preserve">  </v>
      </c>
      <c r="E16" s="17">
        <f t="shared" si="0"/>
        <v>0</v>
      </c>
      <c r="F16" s="17" t="str">
        <f t="shared" si="5"/>
        <v xml:space="preserve">  </v>
      </c>
      <c r="G16" s="17" t="str">
        <f t="shared" si="6"/>
        <v xml:space="preserve">  </v>
      </c>
      <c r="H16" s="17" t="str">
        <f>IF(G16&lt;=Questionnaire!$I$6,"PY",IF(G16&lt;=Questionnaire!$I$3,"CY","  "))</f>
        <v xml:space="preserve">  </v>
      </c>
      <c r="I16" s="45"/>
      <c r="J16" s="46" t="str">
        <f t="shared" si="20"/>
        <v xml:space="preserve">  </v>
      </c>
      <c r="K16" s="24" t="str">
        <f t="shared" si="7"/>
        <v xml:space="preserve">  </v>
      </c>
      <c r="L16" s="35" t="str">
        <f t="shared" si="8"/>
        <v xml:space="preserve">  </v>
      </c>
      <c r="M16" s="35" t="str">
        <f t="shared" si="28"/>
        <v xml:space="preserve">  </v>
      </c>
      <c r="N16" s="35" t="str">
        <f t="shared" si="10"/>
        <v xml:space="preserve">  </v>
      </c>
      <c r="O16" s="35" t="str">
        <f t="shared" si="11"/>
        <v xml:space="preserve">  </v>
      </c>
      <c r="P16" s="35" t="str">
        <f t="shared" si="1"/>
        <v xml:space="preserve">  </v>
      </c>
      <c r="Q16" s="36"/>
      <c r="R16" s="45"/>
      <c r="S16" s="47" t="str">
        <f t="shared" si="12"/>
        <v xml:space="preserve">  </v>
      </c>
      <c r="T16" s="48" t="str">
        <f t="shared" si="2"/>
        <v xml:space="preserve">  </v>
      </c>
      <c r="U16" s="45"/>
      <c r="V16" s="24" t="str">
        <f t="shared" si="13"/>
        <v xml:space="preserve">  </v>
      </c>
      <c r="W16" s="24" t="str">
        <f t="shared" si="14"/>
        <v xml:space="preserve">  </v>
      </c>
      <c r="X16" s="36"/>
      <c r="Y16" s="17" t="str">
        <f t="shared" si="21"/>
        <v xml:space="preserve">  </v>
      </c>
      <c r="Z16" s="17" t="str">
        <f t="shared" si="15"/>
        <v xml:space="preserve">  </v>
      </c>
      <c r="AA16" s="35" t="str">
        <f t="shared" si="16"/>
        <v xml:space="preserve">  </v>
      </c>
      <c r="AB16" s="35" t="str">
        <f t="shared" si="22"/>
        <v xml:space="preserve">  </v>
      </c>
      <c r="AC16" s="35" t="str">
        <f t="shared" si="23"/>
        <v xml:space="preserve">  </v>
      </c>
      <c r="AD16" s="36"/>
      <c r="AE16" s="17" t="str">
        <f t="shared" si="24"/>
        <v xml:space="preserve">  </v>
      </c>
      <c r="AF16" s="35" t="str">
        <f t="shared" si="25"/>
        <v xml:space="preserve">  </v>
      </c>
      <c r="AG16" s="35" t="str">
        <f t="shared" si="26"/>
        <v xml:space="preserve">  </v>
      </c>
      <c r="AH16" s="35" t="str">
        <f t="shared" si="27"/>
        <v xml:space="preserve">  </v>
      </c>
    </row>
    <row r="17" spans="2:34" ht="15.6" x14ac:dyDescent="0.3">
      <c r="B17" s="4" t="str">
        <f t="shared" si="3"/>
        <v xml:space="preserve">  </v>
      </c>
      <c r="C17" s="44" t="str">
        <f t="shared" si="4"/>
        <v xml:space="preserve">  </v>
      </c>
      <c r="D17" s="17" t="str">
        <f t="shared" si="19"/>
        <v xml:space="preserve">  </v>
      </c>
      <c r="E17" s="17">
        <f t="shared" si="0"/>
        <v>0</v>
      </c>
      <c r="F17" s="17" t="str">
        <f t="shared" si="5"/>
        <v xml:space="preserve">  </v>
      </c>
      <c r="G17" s="17" t="str">
        <f t="shared" si="6"/>
        <v xml:space="preserve">  </v>
      </c>
      <c r="H17" s="17" t="str">
        <f>IF(G17&lt;=Questionnaire!$I$6,"PY",IF(G17&lt;=Questionnaire!$I$3,"CY","  "))</f>
        <v xml:space="preserve">  </v>
      </c>
      <c r="I17" s="45"/>
      <c r="J17" s="46" t="str">
        <f t="shared" si="20"/>
        <v xml:space="preserve">  </v>
      </c>
      <c r="K17" s="24" t="str">
        <f t="shared" si="7"/>
        <v xml:space="preserve">  </v>
      </c>
      <c r="L17" s="35" t="str">
        <f t="shared" si="8"/>
        <v xml:space="preserve">  </v>
      </c>
      <c r="M17" s="35" t="str">
        <f t="shared" si="28"/>
        <v xml:space="preserve">  </v>
      </c>
      <c r="N17" s="35" t="str">
        <f t="shared" si="10"/>
        <v xml:space="preserve">  </v>
      </c>
      <c r="O17" s="35" t="str">
        <f t="shared" si="11"/>
        <v xml:space="preserve">  </v>
      </c>
      <c r="P17" s="35" t="str">
        <f t="shared" si="1"/>
        <v xml:space="preserve">  </v>
      </c>
      <c r="Q17" s="36"/>
      <c r="R17" s="45"/>
      <c r="S17" s="47" t="str">
        <f t="shared" si="12"/>
        <v xml:space="preserve">  </v>
      </c>
      <c r="T17" s="48" t="str">
        <f t="shared" si="2"/>
        <v xml:space="preserve">  </v>
      </c>
      <c r="U17" s="45"/>
      <c r="V17" s="24" t="str">
        <f t="shared" si="13"/>
        <v xml:space="preserve">  </v>
      </c>
      <c r="W17" s="24" t="str">
        <f t="shared" si="14"/>
        <v xml:space="preserve">  </v>
      </c>
      <c r="X17" s="36"/>
      <c r="Y17" s="17" t="str">
        <f t="shared" si="21"/>
        <v xml:space="preserve">  </v>
      </c>
      <c r="Z17" s="17" t="str">
        <f t="shared" si="15"/>
        <v xml:space="preserve">  </v>
      </c>
      <c r="AA17" s="35" t="str">
        <f t="shared" si="16"/>
        <v xml:space="preserve">  </v>
      </c>
      <c r="AB17" s="35" t="str">
        <f t="shared" si="22"/>
        <v xml:space="preserve">  </v>
      </c>
      <c r="AC17" s="35" t="str">
        <f t="shared" si="23"/>
        <v xml:space="preserve">  </v>
      </c>
      <c r="AD17" s="36"/>
      <c r="AE17" s="17" t="str">
        <f t="shared" si="24"/>
        <v xml:space="preserve">  </v>
      </c>
      <c r="AF17" s="35" t="str">
        <f t="shared" si="25"/>
        <v xml:space="preserve">  </v>
      </c>
      <c r="AG17" s="35" t="str">
        <f t="shared" si="26"/>
        <v xml:space="preserve">  </v>
      </c>
      <c r="AH17" s="35" t="str">
        <f t="shared" si="27"/>
        <v xml:space="preserve">  </v>
      </c>
    </row>
    <row r="18" spans="2:34" ht="15.6" x14ac:dyDescent="0.3">
      <c r="B18" s="4" t="str">
        <f t="shared" si="3"/>
        <v xml:space="preserve">  </v>
      </c>
      <c r="C18" s="44" t="str">
        <f t="shared" si="4"/>
        <v xml:space="preserve">  </v>
      </c>
      <c r="D18" s="17" t="str">
        <f t="shared" si="19"/>
        <v xml:space="preserve">  </v>
      </c>
      <c r="E18" s="17">
        <f t="shared" si="0"/>
        <v>0</v>
      </c>
      <c r="F18" s="17" t="str">
        <f t="shared" si="5"/>
        <v xml:space="preserve">  </v>
      </c>
      <c r="G18" s="17" t="str">
        <f t="shared" si="6"/>
        <v xml:space="preserve">  </v>
      </c>
      <c r="H18" s="17" t="str">
        <f>IF(G18&lt;=Questionnaire!$I$6,"PY",IF(G18&lt;=Questionnaire!$I$3,"CY","  "))</f>
        <v xml:space="preserve">  </v>
      </c>
      <c r="I18" s="45"/>
      <c r="J18" s="46" t="str">
        <f t="shared" si="20"/>
        <v xml:space="preserve">  </v>
      </c>
      <c r="K18" s="24" t="str">
        <f t="shared" si="7"/>
        <v xml:space="preserve">  </v>
      </c>
      <c r="L18" s="35" t="str">
        <f t="shared" si="8"/>
        <v xml:space="preserve">  </v>
      </c>
      <c r="M18" s="35" t="str">
        <f t="shared" si="28"/>
        <v xml:space="preserve">  </v>
      </c>
      <c r="N18" s="35" t="str">
        <f t="shared" si="10"/>
        <v xml:space="preserve">  </v>
      </c>
      <c r="O18" s="35" t="str">
        <f t="shared" si="11"/>
        <v xml:space="preserve">  </v>
      </c>
      <c r="P18" s="35" t="str">
        <f t="shared" si="1"/>
        <v xml:space="preserve">  </v>
      </c>
      <c r="Q18" s="36"/>
      <c r="R18" s="45"/>
      <c r="S18" s="47" t="str">
        <f t="shared" si="12"/>
        <v xml:space="preserve">  </v>
      </c>
      <c r="T18" s="48" t="str">
        <f t="shared" si="2"/>
        <v xml:space="preserve">  </v>
      </c>
      <c r="U18" s="45"/>
      <c r="V18" s="24" t="str">
        <f t="shared" si="13"/>
        <v xml:space="preserve">  </v>
      </c>
      <c r="W18" s="24" t="str">
        <f t="shared" si="14"/>
        <v xml:space="preserve">  </v>
      </c>
      <c r="X18" s="36"/>
      <c r="Y18" s="17" t="str">
        <f t="shared" si="21"/>
        <v xml:space="preserve">  </v>
      </c>
      <c r="Z18" s="17" t="str">
        <f t="shared" si="15"/>
        <v xml:space="preserve">  </v>
      </c>
      <c r="AA18" s="35" t="str">
        <f t="shared" si="16"/>
        <v xml:space="preserve">  </v>
      </c>
      <c r="AB18" s="35" t="str">
        <f t="shared" si="22"/>
        <v xml:space="preserve">  </v>
      </c>
      <c r="AC18" s="35" t="str">
        <f t="shared" si="23"/>
        <v xml:space="preserve">  </v>
      </c>
      <c r="AD18" s="36"/>
      <c r="AE18" s="17" t="str">
        <f t="shared" si="24"/>
        <v xml:space="preserve">  </v>
      </c>
      <c r="AF18" s="35" t="str">
        <f t="shared" si="25"/>
        <v xml:space="preserve">  </v>
      </c>
      <c r="AG18" s="35" t="str">
        <f t="shared" si="26"/>
        <v xml:space="preserve">  </v>
      </c>
      <c r="AH18" s="35" t="str">
        <f t="shared" si="27"/>
        <v xml:space="preserve">  </v>
      </c>
    </row>
    <row r="19" spans="2:34" ht="15.6" x14ac:dyDescent="0.3">
      <c r="B19" s="4" t="str">
        <f t="shared" si="3"/>
        <v xml:space="preserve">  </v>
      </c>
      <c r="C19" s="44" t="str">
        <f t="shared" si="4"/>
        <v xml:space="preserve">  </v>
      </c>
      <c r="D19" s="17" t="str">
        <f t="shared" si="19"/>
        <v xml:space="preserve">  </v>
      </c>
      <c r="E19" s="17">
        <f t="shared" si="0"/>
        <v>0</v>
      </c>
      <c r="F19" s="17" t="str">
        <f t="shared" si="5"/>
        <v xml:space="preserve">  </v>
      </c>
      <c r="G19" s="17" t="str">
        <f t="shared" si="6"/>
        <v xml:space="preserve">  </v>
      </c>
      <c r="H19" s="17" t="str">
        <f>IF(G19&lt;=Questionnaire!$I$6,"PY",IF(G19&lt;=Questionnaire!$I$3,"CY","  "))</f>
        <v xml:space="preserve">  </v>
      </c>
      <c r="I19" s="45"/>
      <c r="J19" s="46" t="str">
        <f t="shared" si="20"/>
        <v xml:space="preserve">  </v>
      </c>
      <c r="K19" s="24" t="str">
        <f t="shared" si="7"/>
        <v xml:space="preserve">  </v>
      </c>
      <c r="L19" s="35" t="str">
        <f t="shared" si="8"/>
        <v xml:space="preserve">  </v>
      </c>
      <c r="M19" s="35" t="str">
        <f t="shared" si="28"/>
        <v xml:space="preserve">  </v>
      </c>
      <c r="N19" s="35" t="str">
        <f t="shared" si="10"/>
        <v xml:space="preserve">  </v>
      </c>
      <c r="O19" s="35" t="str">
        <f t="shared" si="11"/>
        <v xml:space="preserve">  </v>
      </c>
      <c r="P19" s="35" t="str">
        <f t="shared" si="1"/>
        <v xml:space="preserve">  </v>
      </c>
      <c r="Q19" s="36"/>
      <c r="R19" s="45"/>
      <c r="S19" s="47" t="str">
        <f t="shared" si="12"/>
        <v xml:space="preserve">  </v>
      </c>
      <c r="T19" s="48" t="str">
        <f t="shared" si="2"/>
        <v xml:space="preserve">  </v>
      </c>
      <c r="U19" s="45"/>
      <c r="V19" s="24" t="str">
        <f t="shared" si="13"/>
        <v xml:space="preserve">  </v>
      </c>
      <c r="W19" s="24" t="str">
        <f t="shared" si="14"/>
        <v xml:space="preserve">  </v>
      </c>
      <c r="X19" s="36"/>
      <c r="Y19" s="17" t="str">
        <f t="shared" si="21"/>
        <v xml:space="preserve">  </v>
      </c>
      <c r="Z19" s="17" t="str">
        <f t="shared" si="15"/>
        <v xml:space="preserve">  </v>
      </c>
      <c r="AA19" s="35" t="str">
        <f t="shared" si="16"/>
        <v xml:space="preserve">  </v>
      </c>
      <c r="AB19" s="35" t="str">
        <f t="shared" si="22"/>
        <v xml:space="preserve">  </v>
      </c>
      <c r="AC19" s="35" t="str">
        <f t="shared" si="23"/>
        <v xml:space="preserve">  </v>
      </c>
      <c r="AD19" s="36"/>
      <c r="AE19" s="17" t="str">
        <f t="shared" si="24"/>
        <v xml:space="preserve">  </v>
      </c>
      <c r="AF19" s="35" t="str">
        <f t="shared" si="25"/>
        <v xml:space="preserve">  </v>
      </c>
      <c r="AG19" s="35" t="str">
        <f t="shared" si="26"/>
        <v xml:space="preserve">  </v>
      </c>
      <c r="AH19" s="35" t="str">
        <f t="shared" si="27"/>
        <v xml:space="preserve">  </v>
      </c>
    </row>
    <row r="20" spans="2:34" ht="15.6" x14ac:dyDescent="0.3">
      <c r="B20" s="4" t="str">
        <f t="shared" si="3"/>
        <v xml:space="preserve">  </v>
      </c>
      <c r="C20" s="44" t="str">
        <f t="shared" si="4"/>
        <v xml:space="preserve">  </v>
      </c>
      <c r="D20" s="17" t="str">
        <f t="shared" si="19"/>
        <v xml:space="preserve">  </v>
      </c>
      <c r="E20" s="17">
        <f t="shared" si="0"/>
        <v>0</v>
      </c>
      <c r="F20" s="17" t="str">
        <f t="shared" si="5"/>
        <v xml:space="preserve">  </v>
      </c>
      <c r="G20" s="17" t="str">
        <f t="shared" si="6"/>
        <v xml:space="preserve">  </v>
      </c>
      <c r="H20" s="17" t="str">
        <f>IF(G20&lt;=Questionnaire!$I$6,"PY",IF(G20&lt;=Questionnaire!$I$3,"CY","  "))</f>
        <v xml:space="preserve">  </v>
      </c>
      <c r="I20" s="45"/>
      <c r="J20" s="46" t="str">
        <f t="shared" si="20"/>
        <v xml:space="preserve">  </v>
      </c>
      <c r="K20" s="24" t="str">
        <f t="shared" si="7"/>
        <v xml:space="preserve">  </v>
      </c>
      <c r="L20" s="35" t="str">
        <f t="shared" si="8"/>
        <v xml:space="preserve">  </v>
      </c>
      <c r="M20" s="35" t="str">
        <f t="shared" si="28"/>
        <v xml:space="preserve">  </v>
      </c>
      <c r="N20" s="35" t="str">
        <f t="shared" si="10"/>
        <v xml:space="preserve">  </v>
      </c>
      <c r="O20" s="35" t="str">
        <f t="shared" si="11"/>
        <v xml:space="preserve">  </v>
      </c>
      <c r="P20" s="35" t="str">
        <f t="shared" si="1"/>
        <v xml:space="preserve">  </v>
      </c>
      <c r="Q20" s="36"/>
      <c r="R20" s="45"/>
      <c r="S20" s="47" t="str">
        <f t="shared" si="12"/>
        <v xml:space="preserve">  </v>
      </c>
      <c r="T20" s="48" t="str">
        <f t="shared" si="2"/>
        <v xml:space="preserve">  </v>
      </c>
      <c r="U20" s="45"/>
      <c r="V20" s="24" t="str">
        <f t="shared" si="13"/>
        <v xml:space="preserve">  </v>
      </c>
      <c r="W20" s="24" t="str">
        <f t="shared" si="14"/>
        <v xml:space="preserve">  </v>
      </c>
      <c r="X20" s="36"/>
      <c r="Y20" s="17" t="str">
        <f t="shared" si="21"/>
        <v xml:space="preserve">  </v>
      </c>
      <c r="Z20" s="17" t="str">
        <f t="shared" si="15"/>
        <v xml:space="preserve">  </v>
      </c>
      <c r="AA20" s="35" t="str">
        <f t="shared" si="16"/>
        <v xml:space="preserve">  </v>
      </c>
      <c r="AB20" s="35" t="str">
        <f t="shared" si="22"/>
        <v xml:space="preserve">  </v>
      </c>
      <c r="AC20" s="35" t="str">
        <f t="shared" si="23"/>
        <v xml:space="preserve">  </v>
      </c>
      <c r="AD20" s="36"/>
      <c r="AE20" s="17" t="str">
        <f t="shared" si="24"/>
        <v xml:space="preserve">  </v>
      </c>
      <c r="AF20" s="35" t="str">
        <f t="shared" si="25"/>
        <v xml:space="preserve">  </v>
      </c>
      <c r="AG20" s="35" t="str">
        <f t="shared" si="26"/>
        <v xml:space="preserve">  </v>
      </c>
      <c r="AH20" s="35" t="str">
        <f t="shared" si="27"/>
        <v xml:space="preserve">  </v>
      </c>
    </row>
    <row r="21" spans="2:34" ht="15.6" x14ac:dyDescent="0.3">
      <c r="B21" s="4" t="str">
        <f t="shared" si="3"/>
        <v xml:space="preserve">  </v>
      </c>
      <c r="C21" s="44" t="str">
        <f t="shared" si="4"/>
        <v xml:space="preserve">  </v>
      </c>
      <c r="D21" s="17" t="str">
        <f t="shared" si="19"/>
        <v xml:space="preserve">  </v>
      </c>
      <c r="E21" s="17">
        <f t="shared" si="0"/>
        <v>0</v>
      </c>
      <c r="F21" s="17" t="str">
        <f t="shared" si="5"/>
        <v xml:space="preserve">  </v>
      </c>
      <c r="G21" s="17" t="str">
        <f t="shared" si="6"/>
        <v xml:space="preserve">  </v>
      </c>
      <c r="H21" s="17" t="str">
        <f>IF(G21&lt;=Questionnaire!$I$6,"PY",IF(G21&lt;=Questionnaire!$I$3,"CY","  "))</f>
        <v xml:space="preserve">  </v>
      </c>
      <c r="I21" s="45"/>
      <c r="J21" s="46" t="str">
        <f t="shared" si="20"/>
        <v xml:space="preserve">  </v>
      </c>
      <c r="K21" s="24" t="str">
        <f t="shared" si="7"/>
        <v xml:space="preserve">  </v>
      </c>
      <c r="L21" s="35" t="str">
        <f t="shared" si="8"/>
        <v xml:space="preserve">  </v>
      </c>
      <c r="M21" s="35" t="str">
        <f t="shared" si="28"/>
        <v xml:space="preserve">  </v>
      </c>
      <c r="N21" s="35" t="str">
        <f t="shared" si="10"/>
        <v xml:space="preserve">  </v>
      </c>
      <c r="O21" s="35" t="str">
        <f t="shared" si="11"/>
        <v xml:space="preserve">  </v>
      </c>
      <c r="P21" s="35" t="str">
        <f t="shared" si="1"/>
        <v xml:space="preserve">  </v>
      </c>
      <c r="Q21" s="36"/>
      <c r="R21" s="45"/>
      <c r="S21" s="47" t="str">
        <f t="shared" si="12"/>
        <v xml:space="preserve">  </v>
      </c>
      <c r="T21" s="48" t="str">
        <f t="shared" si="2"/>
        <v xml:space="preserve">  </v>
      </c>
      <c r="U21" s="45"/>
      <c r="V21" s="24" t="str">
        <f t="shared" si="13"/>
        <v xml:space="preserve">  </v>
      </c>
      <c r="W21" s="24" t="str">
        <f t="shared" si="14"/>
        <v xml:space="preserve">  </v>
      </c>
      <c r="X21" s="36"/>
      <c r="Y21" s="17" t="str">
        <f t="shared" si="21"/>
        <v xml:space="preserve">  </v>
      </c>
      <c r="Z21" s="17" t="str">
        <f t="shared" si="15"/>
        <v xml:space="preserve">  </v>
      </c>
      <c r="AA21" s="35" t="str">
        <f t="shared" si="16"/>
        <v xml:space="preserve">  </v>
      </c>
      <c r="AB21" s="35" t="str">
        <f t="shared" si="22"/>
        <v xml:space="preserve">  </v>
      </c>
      <c r="AC21" s="35" t="str">
        <f t="shared" si="23"/>
        <v xml:space="preserve">  </v>
      </c>
      <c r="AD21" s="36"/>
      <c r="AE21" s="17" t="str">
        <f t="shared" si="24"/>
        <v xml:space="preserve">  </v>
      </c>
      <c r="AF21" s="35" t="str">
        <f t="shared" si="25"/>
        <v xml:space="preserve">  </v>
      </c>
      <c r="AG21" s="35" t="str">
        <f t="shared" si="26"/>
        <v xml:space="preserve">  </v>
      </c>
      <c r="AH21" s="35" t="str">
        <f t="shared" si="27"/>
        <v xml:space="preserve">  </v>
      </c>
    </row>
    <row r="22" spans="2:34" ht="15.6" x14ac:dyDescent="0.3">
      <c r="B22" s="4" t="str">
        <f t="shared" si="3"/>
        <v xml:space="preserve">  </v>
      </c>
      <c r="C22" s="44" t="str">
        <f t="shared" si="4"/>
        <v xml:space="preserve">  </v>
      </c>
      <c r="D22" s="17" t="str">
        <f t="shared" si="19"/>
        <v xml:space="preserve">  </v>
      </c>
      <c r="E22" s="17">
        <f t="shared" si="0"/>
        <v>0</v>
      </c>
      <c r="F22" s="17" t="str">
        <f t="shared" si="5"/>
        <v xml:space="preserve">  </v>
      </c>
      <c r="G22" s="17" t="str">
        <f t="shared" si="6"/>
        <v xml:space="preserve">  </v>
      </c>
      <c r="H22" s="17" t="str">
        <f>IF(G22&lt;=Questionnaire!$I$6,"PY",IF(G22&lt;=Questionnaire!$I$3,"CY","  "))</f>
        <v xml:space="preserve">  </v>
      </c>
      <c r="I22" s="45"/>
      <c r="J22" s="46" t="str">
        <f t="shared" si="20"/>
        <v xml:space="preserve">  </v>
      </c>
      <c r="K22" s="24" t="str">
        <f t="shared" si="7"/>
        <v xml:space="preserve">  </v>
      </c>
      <c r="L22" s="35" t="str">
        <f t="shared" si="8"/>
        <v xml:space="preserve">  </v>
      </c>
      <c r="M22" s="35" t="str">
        <f t="shared" si="28"/>
        <v xml:space="preserve">  </v>
      </c>
      <c r="N22" s="35" t="str">
        <f t="shared" si="10"/>
        <v xml:space="preserve">  </v>
      </c>
      <c r="O22" s="35" t="str">
        <f t="shared" si="11"/>
        <v xml:space="preserve">  </v>
      </c>
      <c r="P22" s="35" t="str">
        <f t="shared" si="1"/>
        <v xml:space="preserve">  </v>
      </c>
      <c r="Q22" s="36"/>
      <c r="R22" s="45"/>
      <c r="S22" s="47" t="str">
        <f t="shared" si="12"/>
        <v xml:space="preserve">  </v>
      </c>
      <c r="T22" s="48" t="str">
        <f t="shared" si="2"/>
        <v xml:space="preserve">  </v>
      </c>
      <c r="U22" s="45"/>
      <c r="V22" s="24" t="str">
        <f t="shared" si="13"/>
        <v xml:space="preserve">  </v>
      </c>
      <c r="W22" s="24" t="str">
        <f t="shared" si="14"/>
        <v xml:space="preserve">  </v>
      </c>
      <c r="X22" s="36"/>
      <c r="Y22" s="17" t="str">
        <f t="shared" si="21"/>
        <v xml:space="preserve">  </v>
      </c>
      <c r="Z22" s="17" t="str">
        <f t="shared" si="15"/>
        <v xml:space="preserve">  </v>
      </c>
      <c r="AA22" s="35" t="str">
        <f t="shared" si="16"/>
        <v xml:space="preserve">  </v>
      </c>
      <c r="AB22" s="35" t="str">
        <f t="shared" si="22"/>
        <v xml:space="preserve">  </v>
      </c>
      <c r="AC22" s="35" t="str">
        <f t="shared" si="23"/>
        <v xml:space="preserve">  </v>
      </c>
      <c r="AD22" s="36"/>
      <c r="AE22" s="17" t="str">
        <f t="shared" si="24"/>
        <v xml:space="preserve">  </v>
      </c>
      <c r="AF22" s="35" t="str">
        <f t="shared" si="25"/>
        <v xml:space="preserve">  </v>
      </c>
      <c r="AG22" s="35" t="str">
        <f t="shared" si="26"/>
        <v xml:space="preserve">  </v>
      </c>
      <c r="AH22" s="35" t="str">
        <f t="shared" si="27"/>
        <v xml:space="preserve">  </v>
      </c>
    </row>
    <row r="23" spans="2:34" ht="15.6" x14ac:dyDescent="0.3">
      <c r="B23" s="4" t="str">
        <f t="shared" si="3"/>
        <v xml:space="preserve">  </v>
      </c>
      <c r="C23" s="44" t="str">
        <f t="shared" si="4"/>
        <v xml:space="preserve">  </v>
      </c>
      <c r="D23" s="17" t="str">
        <f t="shared" si="19"/>
        <v xml:space="preserve">  </v>
      </c>
      <c r="E23" s="17">
        <f t="shared" si="0"/>
        <v>0</v>
      </c>
      <c r="F23" s="17" t="str">
        <f t="shared" si="5"/>
        <v xml:space="preserve">  </v>
      </c>
      <c r="G23" s="17" t="str">
        <f t="shared" si="6"/>
        <v xml:space="preserve">  </v>
      </c>
      <c r="H23" s="17" t="str">
        <f>IF(G23&lt;=Questionnaire!$I$6,"PY",IF(G23&lt;=Questionnaire!$I$3,"CY","  "))</f>
        <v xml:space="preserve">  </v>
      </c>
      <c r="I23" s="45"/>
      <c r="J23" s="46" t="str">
        <f t="shared" si="20"/>
        <v xml:space="preserve">  </v>
      </c>
      <c r="K23" s="24" t="str">
        <f t="shared" si="7"/>
        <v xml:space="preserve">  </v>
      </c>
      <c r="L23" s="35" t="str">
        <f t="shared" si="8"/>
        <v xml:space="preserve">  </v>
      </c>
      <c r="M23" s="35" t="str">
        <f t="shared" si="28"/>
        <v xml:space="preserve">  </v>
      </c>
      <c r="N23" s="35" t="str">
        <f t="shared" si="10"/>
        <v xml:space="preserve">  </v>
      </c>
      <c r="O23" s="35" t="str">
        <f t="shared" si="11"/>
        <v xml:space="preserve">  </v>
      </c>
      <c r="P23" s="35" t="str">
        <f t="shared" si="1"/>
        <v xml:space="preserve">  </v>
      </c>
      <c r="Q23" s="36"/>
      <c r="R23" s="45"/>
      <c r="S23" s="47" t="str">
        <f t="shared" si="12"/>
        <v xml:space="preserve">  </v>
      </c>
      <c r="T23" s="48" t="str">
        <f t="shared" si="2"/>
        <v xml:space="preserve">  </v>
      </c>
      <c r="U23" s="45"/>
      <c r="V23" s="24" t="str">
        <f t="shared" si="13"/>
        <v xml:space="preserve">  </v>
      </c>
      <c r="W23" s="24" t="str">
        <f t="shared" si="14"/>
        <v xml:space="preserve">  </v>
      </c>
      <c r="X23" s="36"/>
      <c r="Y23" s="17" t="str">
        <f t="shared" si="21"/>
        <v xml:space="preserve">  </v>
      </c>
      <c r="Z23" s="17" t="str">
        <f t="shared" si="15"/>
        <v xml:space="preserve">  </v>
      </c>
      <c r="AA23" s="35" t="str">
        <f t="shared" si="16"/>
        <v xml:space="preserve">  </v>
      </c>
      <c r="AB23" s="35" t="str">
        <f t="shared" si="22"/>
        <v xml:space="preserve">  </v>
      </c>
      <c r="AC23" s="35" t="str">
        <f t="shared" si="23"/>
        <v xml:space="preserve">  </v>
      </c>
      <c r="AD23" s="36"/>
      <c r="AE23" s="17" t="str">
        <f t="shared" si="24"/>
        <v xml:space="preserve">  </v>
      </c>
      <c r="AF23" s="35" t="str">
        <f t="shared" si="25"/>
        <v xml:space="preserve">  </v>
      </c>
      <c r="AG23" s="35" t="str">
        <f t="shared" si="26"/>
        <v xml:space="preserve">  </v>
      </c>
      <c r="AH23" s="35" t="str">
        <f t="shared" si="27"/>
        <v xml:space="preserve">  </v>
      </c>
    </row>
    <row r="24" spans="2:34" ht="15.6" x14ac:dyDescent="0.3">
      <c r="B24" s="4" t="str">
        <f t="shared" si="3"/>
        <v xml:space="preserve">  </v>
      </c>
      <c r="C24" s="44" t="str">
        <f t="shared" si="4"/>
        <v xml:space="preserve">  </v>
      </c>
      <c r="D24" s="17" t="str">
        <f t="shared" si="19"/>
        <v xml:space="preserve">  </v>
      </c>
      <c r="E24" s="17">
        <f t="shared" si="0"/>
        <v>0</v>
      </c>
      <c r="F24" s="17" t="str">
        <f t="shared" si="5"/>
        <v xml:space="preserve">  </v>
      </c>
      <c r="G24" s="17" t="str">
        <f t="shared" si="6"/>
        <v xml:space="preserve">  </v>
      </c>
      <c r="H24" s="17" t="str">
        <f>IF(G24&lt;=Questionnaire!$I$6,"PY",IF(G24&lt;=Questionnaire!$I$3,"CY","  "))</f>
        <v xml:space="preserve">  </v>
      </c>
      <c r="I24" s="45"/>
      <c r="J24" s="46" t="str">
        <f t="shared" si="20"/>
        <v xml:space="preserve">  </v>
      </c>
      <c r="K24" s="24" t="str">
        <f t="shared" si="7"/>
        <v xml:space="preserve">  </v>
      </c>
      <c r="L24" s="35" t="str">
        <f t="shared" si="8"/>
        <v xml:space="preserve">  </v>
      </c>
      <c r="M24" s="35" t="str">
        <f t="shared" si="28"/>
        <v xml:space="preserve">  </v>
      </c>
      <c r="N24" s="35" t="str">
        <f t="shared" si="10"/>
        <v xml:space="preserve">  </v>
      </c>
      <c r="O24" s="35" t="str">
        <f t="shared" si="11"/>
        <v xml:space="preserve">  </v>
      </c>
      <c r="P24" s="35" t="str">
        <f t="shared" si="1"/>
        <v xml:space="preserve">  </v>
      </c>
      <c r="Q24" s="36"/>
      <c r="R24" s="45"/>
      <c r="S24" s="47" t="str">
        <f t="shared" si="12"/>
        <v xml:space="preserve">  </v>
      </c>
      <c r="T24" s="48" t="str">
        <f t="shared" si="2"/>
        <v xml:space="preserve">  </v>
      </c>
      <c r="U24" s="45"/>
      <c r="V24" s="24" t="str">
        <f t="shared" si="13"/>
        <v xml:space="preserve">  </v>
      </c>
      <c r="W24" s="24" t="str">
        <f t="shared" si="14"/>
        <v xml:space="preserve">  </v>
      </c>
      <c r="X24" s="36"/>
      <c r="Y24" s="17" t="str">
        <f t="shared" si="21"/>
        <v xml:space="preserve">  </v>
      </c>
      <c r="Z24" s="17" t="str">
        <f t="shared" si="15"/>
        <v xml:space="preserve">  </v>
      </c>
      <c r="AA24" s="35" t="str">
        <f t="shared" si="16"/>
        <v xml:space="preserve">  </v>
      </c>
      <c r="AB24" s="35" t="str">
        <f t="shared" si="22"/>
        <v xml:space="preserve">  </v>
      </c>
      <c r="AC24" s="35" t="str">
        <f t="shared" si="23"/>
        <v xml:space="preserve">  </v>
      </c>
      <c r="AD24" s="36"/>
      <c r="AE24" s="17" t="str">
        <f t="shared" si="24"/>
        <v xml:space="preserve">  </v>
      </c>
      <c r="AF24" s="35" t="str">
        <f t="shared" si="25"/>
        <v xml:space="preserve">  </v>
      </c>
      <c r="AG24" s="35" t="str">
        <f t="shared" si="26"/>
        <v xml:space="preserve">  </v>
      </c>
      <c r="AH24" s="35" t="str">
        <f t="shared" si="27"/>
        <v xml:space="preserve">  </v>
      </c>
    </row>
    <row r="25" spans="2:34" ht="15.6" x14ac:dyDescent="0.3">
      <c r="B25" s="4" t="str">
        <f t="shared" si="3"/>
        <v xml:space="preserve">  </v>
      </c>
      <c r="C25" s="36" t="str">
        <f t="shared" si="4"/>
        <v xml:space="preserve">  </v>
      </c>
      <c r="D25" s="17" t="str">
        <f t="shared" si="19"/>
        <v xml:space="preserve">  </v>
      </c>
      <c r="E25" s="17">
        <f t="shared" si="0"/>
        <v>0</v>
      </c>
      <c r="F25" s="17" t="str">
        <f t="shared" si="5"/>
        <v xml:space="preserve">  </v>
      </c>
      <c r="G25" s="17" t="str">
        <f t="shared" si="6"/>
        <v xml:space="preserve">  </v>
      </c>
      <c r="H25" s="17" t="str">
        <f>IF(G25&lt;=Questionnaire!$I$6,"PY",IF(G25&lt;=Questionnaire!$I$3,"CY","  "))</f>
        <v xml:space="preserve">  </v>
      </c>
      <c r="I25" s="45"/>
      <c r="J25" s="46" t="str">
        <f t="shared" si="20"/>
        <v xml:space="preserve">  </v>
      </c>
      <c r="K25" s="24" t="str">
        <f t="shared" si="7"/>
        <v xml:space="preserve">  </v>
      </c>
      <c r="L25" s="35" t="str">
        <f t="shared" si="8"/>
        <v xml:space="preserve">  </v>
      </c>
      <c r="M25" s="35" t="str">
        <f t="shared" si="28"/>
        <v xml:space="preserve">  </v>
      </c>
      <c r="N25" s="35" t="str">
        <f t="shared" si="10"/>
        <v xml:space="preserve">  </v>
      </c>
      <c r="O25" s="35" t="str">
        <f t="shared" si="11"/>
        <v xml:space="preserve">  </v>
      </c>
      <c r="P25" s="35" t="str">
        <f t="shared" si="1"/>
        <v xml:space="preserve">  </v>
      </c>
      <c r="Q25" s="36"/>
      <c r="R25" s="45"/>
      <c r="S25" s="47" t="str">
        <f t="shared" si="12"/>
        <v xml:space="preserve">  </v>
      </c>
      <c r="T25" s="48" t="str">
        <f t="shared" si="2"/>
        <v xml:space="preserve">  </v>
      </c>
      <c r="U25" s="45"/>
      <c r="V25" s="24" t="str">
        <f t="shared" si="13"/>
        <v xml:space="preserve">  </v>
      </c>
      <c r="W25" s="24" t="str">
        <f t="shared" si="14"/>
        <v xml:space="preserve">  </v>
      </c>
      <c r="X25" s="36"/>
      <c r="Y25" s="17" t="str">
        <f t="shared" si="21"/>
        <v xml:space="preserve">  </v>
      </c>
      <c r="Z25" s="17" t="str">
        <f t="shared" si="15"/>
        <v xml:space="preserve">  </v>
      </c>
      <c r="AA25" s="35" t="str">
        <f t="shared" si="16"/>
        <v xml:space="preserve">  </v>
      </c>
      <c r="AB25" s="35" t="str">
        <f t="shared" si="22"/>
        <v xml:space="preserve">  </v>
      </c>
      <c r="AC25" s="35" t="str">
        <f t="shared" si="23"/>
        <v xml:space="preserve">  </v>
      </c>
      <c r="AD25" s="36"/>
      <c r="AE25" s="17" t="str">
        <f t="shared" si="24"/>
        <v xml:space="preserve">  </v>
      </c>
      <c r="AF25" s="35" t="str">
        <f t="shared" si="25"/>
        <v xml:space="preserve">  </v>
      </c>
      <c r="AG25" s="35" t="str">
        <f t="shared" si="26"/>
        <v xml:space="preserve">  </v>
      </c>
      <c r="AH25" s="35" t="str">
        <f t="shared" si="27"/>
        <v xml:space="preserve">  </v>
      </c>
    </row>
    <row r="26" spans="2:34" ht="15.6" x14ac:dyDescent="0.3">
      <c r="B26" s="4" t="str">
        <f t="shared" si="3"/>
        <v xml:space="preserve">  </v>
      </c>
      <c r="C26" s="36" t="str">
        <f t="shared" si="4"/>
        <v xml:space="preserve">  </v>
      </c>
      <c r="D26" s="17" t="str">
        <f t="shared" si="19"/>
        <v xml:space="preserve">  </v>
      </c>
      <c r="E26" s="17">
        <f t="shared" si="0"/>
        <v>0</v>
      </c>
      <c r="F26" s="17" t="str">
        <f t="shared" si="5"/>
        <v xml:space="preserve">  </v>
      </c>
      <c r="G26" s="17" t="str">
        <f t="shared" si="6"/>
        <v xml:space="preserve">  </v>
      </c>
      <c r="H26" s="17" t="str">
        <f>IF(G26&lt;=Questionnaire!$I$6,"PY",IF(G26&lt;=Questionnaire!$I$3,"CY","  "))</f>
        <v xml:space="preserve">  </v>
      </c>
      <c r="I26" s="45"/>
      <c r="J26" s="46" t="str">
        <f t="shared" si="20"/>
        <v xml:space="preserve">  </v>
      </c>
      <c r="K26" s="24" t="str">
        <f t="shared" si="7"/>
        <v xml:space="preserve">  </v>
      </c>
      <c r="L26" s="35" t="str">
        <f t="shared" si="8"/>
        <v xml:space="preserve">  </v>
      </c>
      <c r="M26" s="35" t="str">
        <f t="shared" si="28"/>
        <v xml:space="preserve">  </v>
      </c>
      <c r="N26" s="35" t="str">
        <f t="shared" si="10"/>
        <v xml:space="preserve">  </v>
      </c>
      <c r="O26" s="35" t="str">
        <f t="shared" si="11"/>
        <v xml:space="preserve">  </v>
      </c>
      <c r="P26" s="35" t="str">
        <f t="shared" si="1"/>
        <v xml:space="preserve">  </v>
      </c>
      <c r="Q26" s="36"/>
      <c r="R26" s="45"/>
      <c r="S26" s="47" t="str">
        <f t="shared" si="12"/>
        <v xml:space="preserve">  </v>
      </c>
      <c r="T26" s="48" t="str">
        <f t="shared" si="2"/>
        <v xml:space="preserve">  </v>
      </c>
      <c r="U26" s="45"/>
      <c r="V26" s="24" t="str">
        <f t="shared" si="13"/>
        <v xml:space="preserve">  </v>
      </c>
      <c r="W26" s="24" t="str">
        <f t="shared" si="14"/>
        <v xml:space="preserve">  </v>
      </c>
      <c r="X26" s="36"/>
      <c r="Y26" s="17" t="str">
        <f t="shared" si="21"/>
        <v xml:space="preserve">  </v>
      </c>
      <c r="Z26" s="17" t="str">
        <f t="shared" si="15"/>
        <v xml:space="preserve">  </v>
      </c>
      <c r="AA26" s="35" t="str">
        <f t="shared" si="16"/>
        <v xml:space="preserve">  </v>
      </c>
      <c r="AB26" s="35" t="str">
        <f t="shared" si="22"/>
        <v xml:space="preserve">  </v>
      </c>
      <c r="AC26" s="35" t="str">
        <f t="shared" si="23"/>
        <v xml:space="preserve">  </v>
      </c>
      <c r="AD26" s="36"/>
      <c r="AE26" s="17" t="str">
        <f t="shared" si="24"/>
        <v xml:space="preserve">  </v>
      </c>
      <c r="AF26" s="35" t="str">
        <f t="shared" si="25"/>
        <v xml:space="preserve">  </v>
      </c>
      <c r="AG26" s="35" t="str">
        <f t="shared" si="26"/>
        <v xml:space="preserve">  </v>
      </c>
      <c r="AH26" s="35" t="str">
        <f t="shared" si="27"/>
        <v xml:space="preserve">  </v>
      </c>
    </row>
    <row r="27" spans="2:34" ht="15.6" x14ac:dyDescent="0.3">
      <c r="B27" s="4" t="str">
        <f t="shared" si="3"/>
        <v xml:space="preserve">  </v>
      </c>
      <c r="C27" s="36" t="str">
        <f t="shared" si="4"/>
        <v xml:space="preserve">  </v>
      </c>
      <c r="D27" s="17" t="str">
        <f t="shared" si="19"/>
        <v xml:space="preserve">  </v>
      </c>
      <c r="E27" s="17">
        <f t="shared" si="0"/>
        <v>0</v>
      </c>
      <c r="F27" s="17" t="str">
        <f t="shared" si="5"/>
        <v xml:space="preserve">  </v>
      </c>
      <c r="G27" s="17" t="str">
        <f t="shared" si="6"/>
        <v xml:space="preserve">  </v>
      </c>
      <c r="H27" s="17" t="str">
        <f>IF(G27&lt;=Questionnaire!$I$6,"PY",IF(G27&lt;=Questionnaire!$I$3,"CY","  "))</f>
        <v xml:space="preserve">  </v>
      </c>
      <c r="I27" s="45"/>
      <c r="J27" s="46" t="str">
        <f t="shared" si="20"/>
        <v xml:space="preserve">  </v>
      </c>
      <c r="K27" s="24" t="str">
        <f t="shared" si="7"/>
        <v xml:space="preserve">  </v>
      </c>
      <c r="L27" s="35" t="str">
        <f t="shared" si="8"/>
        <v xml:space="preserve">  </v>
      </c>
      <c r="M27" s="35" t="str">
        <f t="shared" si="28"/>
        <v xml:space="preserve">  </v>
      </c>
      <c r="N27" s="35" t="str">
        <f t="shared" si="10"/>
        <v xml:space="preserve">  </v>
      </c>
      <c r="O27" s="35" t="str">
        <f t="shared" si="11"/>
        <v xml:space="preserve">  </v>
      </c>
      <c r="P27" s="35" t="str">
        <f t="shared" si="1"/>
        <v xml:space="preserve">  </v>
      </c>
      <c r="Q27" s="36"/>
      <c r="R27" s="45"/>
      <c r="S27" s="47" t="str">
        <f t="shared" si="12"/>
        <v xml:space="preserve">  </v>
      </c>
      <c r="T27" s="48" t="str">
        <f t="shared" si="2"/>
        <v xml:space="preserve">  </v>
      </c>
      <c r="U27" s="45"/>
      <c r="V27" s="24" t="str">
        <f t="shared" si="13"/>
        <v xml:space="preserve">  </v>
      </c>
      <c r="W27" s="24" t="str">
        <f t="shared" si="14"/>
        <v xml:space="preserve">  </v>
      </c>
      <c r="X27" s="36"/>
      <c r="Y27" s="17" t="str">
        <f t="shared" si="21"/>
        <v xml:space="preserve">  </v>
      </c>
      <c r="Z27" s="17" t="str">
        <f t="shared" si="15"/>
        <v xml:space="preserve">  </v>
      </c>
      <c r="AA27" s="35" t="str">
        <f t="shared" si="16"/>
        <v xml:space="preserve">  </v>
      </c>
      <c r="AB27" s="35" t="str">
        <f t="shared" si="22"/>
        <v xml:space="preserve">  </v>
      </c>
      <c r="AC27" s="35" t="str">
        <f t="shared" si="23"/>
        <v xml:space="preserve">  </v>
      </c>
      <c r="AD27" s="36"/>
      <c r="AE27" s="17" t="str">
        <f t="shared" si="24"/>
        <v xml:space="preserve">  </v>
      </c>
      <c r="AF27" s="35" t="str">
        <f t="shared" si="25"/>
        <v xml:space="preserve">  </v>
      </c>
      <c r="AG27" s="35" t="str">
        <f t="shared" si="26"/>
        <v xml:space="preserve">  </v>
      </c>
      <c r="AH27" s="35" t="str">
        <f t="shared" si="27"/>
        <v xml:space="preserve">  </v>
      </c>
    </row>
    <row r="28" spans="2:34" ht="15.6" x14ac:dyDescent="0.3">
      <c r="B28" s="4" t="str">
        <f t="shared" si="3"/>
        <v xml:space="preserve">  </v>
      </c>
      <c r="C28" s="36" t="str">
        <f t="shared" si="4"/>
        <v xml:space="preserve">  </v>
      </c>
      <c r="D28" s="17" t="str">
        <f t="shared" si="19"/>
        <v xml:space="preserve">  </v>
      </c>
      <c r="E28" s="17">
        <f t="shared" si="0"/>
        <v>0</v>
      </c>
      <c r="F28" s="17" t="str">
        <f t="shared" si="5"/>
        <v xml:space="preserve">  </v>
      </c>
      <c r="G28" s="17" t="str">
        <f t="shared" si="6"/>
        <v xml:space="preserve">  </v>
      </c>
      <c r="H28" s="17" t="str">
        <f>IF(G28&lt;=Questionnaire!$I$6,"PY",IF(G28&lt;=Questionnaire!$I$3,"CY","  "))</f>
        <v xml:space="preserve">  </v>
      </c>
      <c r="I28" s="45"/>
      <c r="J28" s="46" t="str">
        <f t="shared" si="20"/>
        <v xml:space="preserve">  </v>
      </c>
      <c r="K28" s="24" t="str">
        <f t="shared" si="7"/>
        <v xml:space="preserve">  </v>
      </c>
      <c r="L28" s="35" t="str">
        <f t="shared" si="8"/>
        <v xml:space="preserve">  </v>
      </c>
      <c r="M28" s="35" t="str">
        <f t="shared" si="28"/>
        <v xml:space="preserve">  </v>
      </c>
      <c r="N28" s="35" t="str">
        <f t="shared" si="10"/>
        <v xml:space="preserve">  </v>
      </c>
      <c r="O28" s="35" t="str">
        <f t="shared" si="11"/>
        <v xml:space="preserve">  </v>
      </c>
      <c r="P28" s="35" t="str">
        <f t="shared" si="1"/>
        <v xml:space="preserve">  </v>
      </c>
      <c r="Q28" s="36"/>
      <c r="R28" s="45"/>
      <c r="S28" s="47" t="str">
        <f t="shared" si="12"/>
        <v xml:space="preserve">  </v>
      </c>
      <c r="T28" s="48" t="str">
        <f t="shared" si="2"/>
        <v xml:space="preserve">  </v>
      </c>
      <c r="U28" s="45"/>
      <c r="V28" s="24" t="str">
        <f t="shared" si="13"/>
        <v xml:space="preserve">  </v>
      </c>
      <c r="W28" s="24" t="str">
        <f t="shared" si="14"/>
        <v xml:space="preserve">  </v>
      </c>
      <c r="X28" s="36"/>
      <c r="Y28" s="17" t="str">
        <f t="shared" si="21"/>
        <v xml:space="preserve">  </v>
      </c>
      <c r="Z28" s="17" t="str">
        <f t="shared" si="15"/>
        <v xml:space="preserve">  </v>
      </c>
      <c r="AA28" s="35" t="str">
        <f t="shared" si="16"/>
        <v xml:space="preserve">  </v>
      </c>
      <c r="AB28" s="35" t="str">
        <f t="shared" si="22"/>
        <v xml:space="preserve">  </v>
      </c>
      <c r="AC28" s="35" t="str">
        <f t="shared" si="23"/>
        <v xml:space="preserve">  </v>
      </c>
      <c r="AD28" s="36"/>
      <c r="AE28" s="17" t="str">
        <f t="shared" si="24"/>
        <v xml:space="preserve">  </v>
      </c>
      <c r="AF28" s="35" t="str">
        <f t="shared" si="25"/>
        <v xml:space="preserve">  </v>
      </c>
      <c r="AG28" s="35" t="str">
        <f t="shared" si="26"/>
        <v xml:space="preserve">  </v>
      </c>
      <c r="AH28" s="35" t="str">
        <f t="shared" si="27"/>
        <v xml:space="preserve">  </v>
      </c>
    </row>
    <row r="29" spans="2:34" ht="15.6" x14ac:dyDescent="0.3">
      <c r="B29" s="4" t="str">
        <f t="shared" si="3"/>
        <v xml:space="preserve">  </v>
      </c>
      <c r="C29" s="36" t="str">
        <f t="shared" si="4"/>
        <v xml:space="preserve">  </v>
      </c>
      <c r="D29" s="17" t="str">
        <f t="shared" si="19"/>
        <v xml:space="preserve">  </v>
      </c>
      <c r="E29" s="17">
        <f t="shared" si="0"/>
        <v>0</v>
      </c>
      <c r="F29" s="17" t="str">
        <f t="shared" si="5"/>
        <v xml:space="preserve">  </v>
      </c>
      <c r="G29" s="17" t="str">
        <f t="shared" si="6"/>
        <v xml:space="preserve">  </v>
      </c>
      <c r="H29" s="17" t="str">
        <f>IF(G29&lt;=Questionnaire!$I$6,"PY",IF(G29&lt;=Questionnaire!$I$3,"CY","  "))</f>
        <v xml:space="preserve">  </v>
      </c>
      <c r="I29" s="45"/>
      <c r="J29" s="46" t="str">
        <f t="shared" si="20"/>
        <v xml:space="preserve">  </v>
      </c>
      <c r="K29" s="24" t="str">
        <f t="shared" si="7"/>
        <v xml:space="preserve">  </v>
      </c>
      <c r="L29" s="35" t="str">
        <f t="shared" si="8"/>
        <v xml:space="preserve">  </v>
      </c>
      <c r="M29" s="35" t="str">
        <f t="shared" si="28"/>
        <v xml:space="preserve">  </v>
      </c>
      <c r="N29" s="35" t="str">
        <f t="shared" si="10"/>
        <v xml:space="preserve">  </v>
      </c>
      <c r="O29" s="35" t="str">
        <f t="shared" si="11"/>
        <v xml:space="preserve">  </v>
      </c>
      <c r="P29" s="35" t="str">
        <f t="shared" si="1"/>
        <v xml:space="preserve">  </v>
      </c>
      <c r="Q29" s="36"/>
      <c r="R29" s="45"/>
      <c r="S29" s="47" t="str">
        <f t="shared" si="12"/>
        <v xml:space="preserve">  </v>
      </c>
      <c r="T29" s="48" t="str">
        <f t="shared" si="2"/>
        <v xml:space="preserve">  </v>
      </c>
      <c r="U29" s="45"/>
      <c r="V29" s="24" t="str">
        <f t="shared" si="13"/>
        <v xml:space="preserve">  </v>
      </c>
      <c r="W29" s="24" t="str">
        <f t="shared" si="14"/>
        <v xml:space="preserve">  </v>
      </c>
      <c r="X29" s="36"/>
      <c r="Y29" s="17" t="str">
        <f t="shared" si="21"/>
        <v xml:space="preserve">  </v>
      </c>
      <c r="Z29" s="17" t="str">
        <f t="shared" si="15"/>
        <v xml:space="preserve">  </v>
      </c>
      <c r="AA29" s="35" t="str">
        <f t="shared" si="16"/>
        <v xml:space="preserve">  </v>
      </c>
      <c r="AB29" s="35" t="str">
        <f t="shared" si="22"/>
        <v xml:space="preserve">  </v>
      </c>
      <c r="AC29" s="35" t="str">
        <f t="shared" si="23"/>
        <v xml:space="preserve">  </v>
      </c>
      <c r="AD29" s="36"/>
      <c r="AE29" s="17" t="str">
        <f t="shared" si="24"/>
        <v xml:space="preserve">  </v>
      </c>
      <c r="AF29" s="35" t="str">
        <f t="shared" si="25"/>
        <v xml:space="preserve">  </v>
      </c>
      <c r="AG29" s="35" t="str">
        <f t="shared" si="26"/>
        <v xml:space="preserve">  </v>
      </c>
      <c r="AH29" s="35" t="str">
        <f t="shared" si="27"/>
        <v xml:space="preserve">  </v>
      </c>
    </row>
    <row r="30" spans="2:34" ht="15.6" x14ac:dyDescent="0.3">
      <c r="B30" s="4" t="str">
        <f t="shared" si="3"/>
        <v xml:space="preserve">  </v>
      </c>
      <c r="C30" s="36" t="str">
        <f t="shared" si="4"/>
        <v xml:space="preserve">  </v>
      </c>
      <c r="D30" s="17" t="str">
        <f t="shared" si="19"/>
        <v xml:space="preserve">  </v>
      </c>
      <c r="E30" s="17">
        <f t="shared" si="0"/>
        <v>0</v>
      </c>
      <c r="F30" s="17" t="str">
        <f t="shared" si="5"/>
        <v xml:space="preserve">  </v>
      </c>
      <c r="G30" s="17" t="str">
        <f t="shared" si="6"/>
        <v xml:space="preserve">  </v>
      </c>
      <c r="H30" s="17" t="str">
        <f>IF(G30&lt;=Questionnaire!$I$6,"PY",IF(G30&lt;=Questionnaire!$I$3,"CY","  "))</f>
        <v xml:space="preserve">  </v>
      </c>
      <c r="I30" s="45"/>
      <c r="J30" s="46" t="str">
        <f t="shared" si="20"/>
        <v xml:space="preserve">  </v>
      </c>
      <c r="K30" s="24" t="str">
        <f t="shared" si="7"/>
        <v xml:space="preserve">  </v>
      </c>
      <c r="L30" s="35" t="str">
        <f t="shared" si="8"/>
        <v xml:space="preserve">  </v>
      </c>
      <c r="M30" s="35" t="str">
        <f t="shared" si="28"/>
        <v xml:space="preserve">  </v>
      </c>
      <c r="N30" s="35" t="str">
        <f t="shared" si="10"/>
        <v xml:space="preserve">  </v>
      </c>
      <c r="O30" s="35" t="str">
        <f t="shared" si="11"/>
        <v xml:space="preserve">  </v>
      </c>
      <c r="P30" s="35" t="str">
        <f t="shared" si="1"/>
        <v xml:space="preserve">  </v>
      </c>
      <c r="Q30" s="36"/>
      <c r="R30" s="45"/>
      <c r="S30" s="47" t="str">
        <f t="shared" si="12"/>
        <v xml:space="preserve">  </v>
      </c>
      <c r="T30" s="48" t="str">
        <f t="shared" si="2"/>
        <v xml:space="preserve">  </v>
      </c>
      <c r="U30" s="45"/>
      <c r="V30" s="24" t="str">
        <f t="shared" si="13"/>
        <v xml:space="preserve">  </v>
      </c>
      <c r="W30" s="24" t="str">
        <f t="shared" si="14"/>
        <v xml:space="preserve">  </v>
      </c>
      <c r="X30" s="36"/>
      <c r="Y30" s="17" t="str">
        <f t="shared" si="21"/>
        <v xml:space="preserve">  </v>
      </c>
      <c r="Z30" s="17" t="str">
        <f t="shared" si="15"/>
        <v xml:space="preserve">  </v>
      </c>
      <c r="AA30" s="35" t="str">
        <f t="shared" si="16"/>
        <v xml:space="preserve">  </v>
      </c>
      <c r="AB30" s="35" t="str">
        <f t="shared" si="22"/>
        <v xml:space="preserve">  </v>
      </c>
      <c r="AC30" s="35" t="str">
        <f t="shared" si="23"/>
        <v xml:space="preserve">  </v>
      </c>
      <c r="AD30" s="36"/>
      <c r="AE30" s="17" t="str">
        <f t="shared" si="24"/>
        <v xml:space="preserve">  </v>
      </c>
      <c r="AF30" s="35" t="str">
        <f t="shared" si="25"/>
        <v xml:space="preserve">  </v>
      </c>
      <c r="AG30" s="35" t="str">
        <f t="shared" si="26"/>
        <v xml:space="preserve">  </v>
      </c>
      <c r="AH30" s="35" t="str">
        <f t="shared" si="27"/>
        <v xml:space="preserve">  </v>
      </c>
    </row>
    <row r="31" spans="2:34" ht="15.6" x14ac:dyDescent="0.3">
      <c r="B31" s="4" t="str">
        <f t="shared" si="3"/>
        <v xml:space="preserve">  </v>
      </c>
      <c r="C31" s="36" t="str">
        <f t="shared" si="4"/>
        <v xml:space="preserve">  </v>
      </c>
      <c r="D31" s="17" t="str">
        <f t="shared" si="19"/>
        <v xml:space="preserve">  </v>
      </c>
      <c r="E31" s="17">
        <f t="shared" si="0"/>
        <v>0</v>
      </c>
      <c r="F31" s="17" t="str">
        <f t="shared" si="5"/>
        <v xml:space="preserve">  </v>
      </c>
      <c r="G31" s="17" t="str">
        <f t="shared" si="6"/>
        <v xml:space="preserve">  </v>
      </c>
      <c r="H31" s="17" t="str">
        <f>IF(G31&lt;=Questionnaire!$I$6,"PY",IF(G31&lt;=Questionnaire!$I$3,"CY","  "))</f>
        <v xml:space="preserve">  </v>
      </c>
      <c r="I31" s="45"/>
      <c r="J31" s="46" t="str">
        <f t="shared" si="20"/>
        <v xml:space="preserve">  </v>
      </c>
      <c r="K31" s="24" t="str">
        <f t="shared" si="7"/>
        <v xml:space="preserve">  </v>
      </c>
      <c r="L31" s="35" t="str">
        <f t="shared" si="8"/>
        <v xml:space="preserve">  </v>
      </c>
      <c r="M31" s="35" t="str">
        <f t="shared" si="28"/>
        <v xml:space="preserve">  </v>
      </c>
      <c r="N31" s="35" t="str">
        <f t="shared" si="10"/>
        <v xml:space="preserve">  </v>
      </c>
      <c r="O31" s="35" t="str">
        <f t="shared" si="11"/>
        <v xml:space="preserve">  </v>
      </c>
      <c r="P31" s="35" t="str">
        <f t="shared" si="1"/>
        <v xml:space="preserve">  </v>
      </c>
      <c r="Q31" s="36"/>
      <c r="R31" s="45"/>
      <c r="S31" s="47" t="str">
        <f t="shared" si="12"/>
        <v xml:space="preserve">  </v>
      </c>
      <c r="T31" s="48" t="str">
        <f t="shared" si="2"/>
        <v xml:space="preserve">  </v>
      </c>
      <c r="U31" s="45"/>
      <c r="V31" s="24" t="str">
        <f t="shared" si="13"/>
        <v xml:space="preserve">  </v>
      </c>
      <c r="W31" s="24" t="str">
        <f t="shared" si="14"/>
        <v xml:space="preserve">  </v>
      </c>
      <c r="X31" s="36"/>
      <c r="Y31" s="17" t="str">
        <f t="shared" si="21"/>
        <v xml:space="preserve">  </v>
      </c>
      <c r="Z31" s="17" t="str">
        <f t="shared" si="15"/>
        <v xml:space="preserve">  </v>
      </c>
      <c r="AA31" s="35" t="str">
        <f t="shared" si="16"/>
        <v xml:space="preserve">  </v>
      </c>
      <c r="AB31" s="35" t="str">
        <f t="shared" si="22"/>
        <v xml:space="preserve">  </v>
      </c>
      <c r="AC31" s="35" t="str">
        <f t="shared" si="23"/>
        <v xml:space="preserve">  </v>
      </c>
      <c r="AD31" s="36"/>
      <c r="AE31" s="17" t="str">
        <f t="shared" si="24"/>
        <v xml:space="preserve">  </v>
      </c>
      <c r="AF31" s="35" t="str">
        <f t="shared" si="25"/>
        <v xml:space="preserve">  </v>
      </c>
      <c r="AG31" s="35" t="str">
        <f t="shared" si="26"/>
        <v xml:space="preserve">  </v>
      </c>
      <c r="AH31" s="35" t="str">
        <f t="shared" si="27"/>
        <v xml:space="preserve">  </v>
      </c>
    </row>
    <row r="32" spans="2:34" ht="15.6" x14ac:dyDescent="0.3">
      <c r="B32" s="4" t="str">
        <f t="shared" si="3"/>
        <v xml:space="preserve">  </v>
      </c>
      <c r="C32" s="36" t="str">
        <f t="shared" si="4"/>
        <v xml:space="preserve">  </v>
      </c>
      <c r="D32" s="17" t="str">
        <f t="shared" si="19"/>
        <v xml:space="preserve">  </v>
      </c>
      <c r="E32" s="17">
        <f t="shared" si="0"/>
        <v>0</v>
      </c>
      <c r="F32" s="17" t="str">
        <f t="shared" si="5"/>
        <v xml:space="preserve">  </v>
      </c>
      <c r="G32" s="17" t="str">
        <f t="shared" si="6"/>
        <v xml:space="preserve">  </v>
      </c>
      <c r="H32" s="17" t="str">
        <f>IF(G32&lt;=Questionnaire!$I$6,"PY",IF(G32&lt;=Questionnaire!$I$3,"CY","  "))</f>
        <v xml:space="preserve">  </v>
      </c>
      <c r="I32" s="45"/>
      <c r="J32" s="46" t="str">
        <f t="shared" si="20"/>
        <v xml:space="preserve">  </v>
      </c>
      <c r="K32" s="24" t="str">
        <f t="shared" si="7"/>
        <v xml:space="preserve">  </v>
      </c>
      <c r="L32" s="35" t="str">
        <f t="shared" si="8"/>
        <v xml:space="preserve">  </v>
      </c>
      <c r="M32" s="35" t="str">
        <f t="shared" si="28"/>
        <v xml:space="preserve">  </v>
      </c>
      <c r="N32" s="35" t="str">
        <f t="shared" si="10"/>
        <v xml:space="preserve">  </v>
      </c>
      <c r="O32" s="35" t="str">
        <f t="shared" si="11"/>
        <v xml:space="preserve">  </v>
      </c>
      <c r="P32" s="35" t="str">
        <f t="shared" si="1"/>
        <v xml:space="preserve">  </v>
      </c>
      <c r="Q32" s="36"/>
      <c r="R32" s="45"/>
      <c r="S32" s="47" t="str">
        <f t="shared" si="12"/>
        <v xml:space="preserve">  </v>
      </c>
      <c r="T32" s="48" t="str">
        <f t="shared" si="2"/>
        <v xml:space="preserve">  </v>
      </c>
      <c r="U32" s="45"/>
      <c r="V32" s="24" t="str">
        <f t="shared" si="13"/>
        <v xml:space="preserve">  </v>
      </c>
      <c r="W32" s="24" t="str">
        <f t="shared" si="14"/>
        <v xml:space="preserve">  </v>
      </c>
      <c r="X32" s="36"/>
      <c r="Y32" s="17" t="str">
        <f t="shared" si="21"/>
        <v xml:space="preserve">  </v>
      </c>
      <c r="Z32" s="17" t="str">
        <f t="shared" si="15"/>
        <v xml:space="preserve">  </v>
      </c>
      <c r="AA32" s="35" t="str">
        <f t="shared" si="16"/>
        <v xml:space="preserve">  </v>
      </c>
      <c r="AB32" s="35" t="str">
        <f t="shared" si="22"/>
        <v xml:space="preserve">  </v>
      </c>
      <c r="AC32" s="35" t="str">
        <f t="shared" si="23"/>
        <v xml:space="preserve">  </v>
      </c>
      <c r="AD32" s="36"/>
      <c r="AE32" s="17" t="str">
        <f t="shared" si="24"/>
        <v xml:space="preserve">  </v>
      </c>
      <c r="AF32" s="35" t="str">
        <f t="shared" si="25"/>
        <v xml:space="preserve">  </v>
      </c>
      <c r="AG32" s="35" t="str">
        <f t="shared" si="26"/>
        <v xml:space="preserve">  </v>
      </c>
      <c r="AH32" s="35" t="str">
        <f t="shared" si="27"/>
        <v xml:space="preserve">  </v>
      </c>
    </row>
    <row r="33" spans="2:34" ht="15.6" x14ac:dyDescent="0.3">
      <c r="B33" s="4" t="str">
        <f t="shared" si="3"/>
        <v xml:space="preserve">  </v>
      </c>
      <c r="C33" s="36" t="str">
        <f t="shared" si="4"/>
        <v xml:space="preserve">  </v>
      </c>
      <c r="D33" s="17" t="str">
        <f t="shared" si="19"/>
        <v xml:space="preserve">  </v>
      </c>
      <c r="E33" s="17">
        <f t="shared" si="0"/>
        <v>0</v>
      </c>
      <c r="F33" s="17" t="str">
        <f t="shared" si="5"/>
        <v xml:space="preserve">  </v>
      </c>
      <c r="G33" s="17" t="str">
        <f t="shared" si="6"/>
        <v xml:space="preserve">  </v>
      </c>
      <c r="H33" s="17" t="str">
        <f>IF(G33&lt;=Questionnaire!$I$6,"PY",IF(G33&lt;=Questionnaire!$I$3,"CY","  "))</f>
        <v xml:space="preserve">  </v>
      </c>
      <c r="I33" s="45"/>
      <c r="J33" s="46" t="str">
        <f t="shared" si="20"/>
        <v xml:space="preserve">  </v>
      </c>
      <c r="K33" s="24" t="str">
        <f t="shared" si="7"/>
        <v xml:space="preserve">  </v>
      </c>
      <c r="L33" s="35" t="str">
        <f t="shared" si="8"/>
        <v xml:space="preserve">  </v>
      </c>
      <c r="M33" s="35" t="str">
        <f t="shared" si="28"/>
        <v xml:space="preserve">  </v>
      </c>
      <c r="N33" s="35" t="str">
        <f t="shared" si="10"/>
        <v xml:space="preserve">  </v>
      </c>
      <c r="O33" s="35" t="str">
        <f t="shared" si="11"/>
        <v xml:space="preserve">  </v>
      </c>
      <c r="P33" s="35" t="str">
        <f t="shared" si="1"/>
        <v xml:space="preserve">  </v>
      </c>
      <c r="Q33" s="36"/>
      <c r="R33" s="45"/>
      <c r="S33" s="47" t="str">
        <f t="shared" si="12"/>
        <v xml:space="preserve">  </v>
      </c>
      <c r="T33" s="48" t="str">
        <f t="shared" si="2"/>
        <v xml:space="preserve">  </v>
      </c>
      <c r="U33" s="45"/>
      <c r="V33" s="24" t="str">
        <f t="shared" si="13"/>
        <v xml:space="preserve">  </v>
      </c>
      <c r="W33" s="24" t="str">
        <f t="shared" si="14"/>
        <v xml:space="preserve">  </v>
      </c>
      <c r="X33" s="36"/>
      <c r="Y33" s="17" t="str">
        <f t="shared" si="21"/>
        <v xml:space="preserve">  </v>
      </c>
      <c r="Z33" s="17" t="str">
        <f t="shared" si="15"/>
        <v xml:space="preserve">  </v>
      </c>
      <c r="AA33" s="35" t="str">
        <f t="shared" si="16"/>
        <v xml:space="preserve">  </v>
      </c>
      <c r="AB33" s="35" t="str">
        <f t="shared" si="22"/>
        <v xml:space="preserve">  </v>
      </c>
      <c r="AC33" s="35" t="str">
        <f t="shared" si="23"/>
        <v xml:space="preserve">  </v>
      </c>
      <c r="AD33" s="36"/>
      <c r="AE33" s="17" t="str">
        <f t="shared" si="24"/>
        <v xml:space="preserve">  </v>
      </c>
      <c r="AF33" s="35" t="str">
        <f t="shared" si="25"/>
        <v xml:space="preserve">  </v>
      </c>
      <c r="AG33" s="35" t="str">
        <f t="shared" si="26"/>
        <v xml:space="preserve">  </v>
      </c>
      <c r="AH33" s="35" t="str">
        <f t="shared" si="27"/>
        <v xml:space="preserve">  </v>
      </c>
    </row>
    <row r="34" spans="2:34" ht="15.6" x14ac:dyDescent="0.3">
      <c r="B34" s="4" t="str">
        <f t="shared" si="3"/>
        <v xml:space="preserve">  </v>
      </c>
      <c r="C34" s="36" t="str">
        <f t="shared" si="4"/>
        <v xml:space="preserve">  </v>
      </c>
      <c r="D34" s="17" t="str">
        <f t="shared" si="19"/>
        <v xml:space="preserve">  </v>
      </c>
      <c r="E34" s="17">
        <f t="shared" si="0"/>
        <v>0</v>
      </c>
      <c r="F34" s="17" t="str">
        <f t="shared" si="5"/>
        <v xml:space="preserve">  </v>
      </c>
      <c r="G34" s="17" t="str">
        <f t="shared" si="6"/>
        <v xml:space="preserve">  </v>
      </c>
      <c r="H34" s="17" t="str">
        <f>IF(G34&lt;=Questionnaire!$I$6,"PY",IF(G34&lt;=Questionnaire!$I$3,"CY","  "))</f>
        <v xml:space="preserve">  </v>
      </c>
      <c r="I34" s="45"/>
      <c r="J34" s="46" t="str">
        <f t="shared" si="20"/>
        <v xml:space="preserve">  </v>
      </c>
      <c r="K34" s="24" t="str">
        <f t="shared" si="7"/>
        <v xml:space="preserve">  </v>
      </c>
      <c r="L34" s="35" t="str">
        <f t="shared" si="8"/>
        <v xml:space="preserve">  </v>
      </c>
      <c r="M34" s="35" t="str">
        <f t="shared" si="28"/>
        <v xml:space="preserve">  </v>
      </c>
      <c r="N34" s="35" t="str">
        <f t="shared" si="10"/>
        <v xml:space="preserve">  </v>
      </c>
      <c r="O34" s="35" t="str">
        <f t="shared" si="11"/>
        <v xml:space="preserve">  </v>
      </c>
      <c r="P34" s="35" t="str">
        <f t="shared" si="1"/>
        <v xml:space="preserve">  </v>
      </c>
      <c r="Q34" s="36"/>
      <c r="R34" s="45"/>
      <c r="S34" s="47" t="str">
        <f t="shared" si="12"/>
        <v xml:space="preserve">  </v>
      </c>
      <c r="T34" s="48" t="str">
        <f t="shared" si="2"/>
        <v xml:space="preserve">  </v>
      </c>
      <c r="U34" s="45"/>
      <c r="V34" s="24" t="str">
        <f t="shared" si="13"/>
        <v xml:space="preserve">  </v>
      </c>
      <c r="W34" s="24" t="str">
        <f t="shared" si="14"/>
        <v xml:space="preserve">  </v>
      </c>
      <c r="X34" s="36"/>
      <c r="Y34" s="17" t="str">
        <f t="shared" si="21"/>
        <v xml:space="preserve">  </v>
      </c>
      <c r="Z34" s="17" t="str">
        <f t="shared" si="15"/>
        <v xml:space="preserve">  </v>
      </c>
      <c r="AA34" s="35" t="str">
        <f t="shared" si="16"/>
        <v xml:space="preserve">  </v>
      </c>
      <c r="AB34" s="35" t="str">
        <f t="shared" si="22"/>
        <v xml:space="preserve">  </v>
      </c>
      <c r="AC34" s="35" t="str">
        <f t="shared" si="23"/>
        <v xml:space="preserve">  </v>
      </c>
      <c r="AD34" s="36"/>
      <c r="AE34" s="17" t="str">
        <f t="shared" si="24"/>
        <v xml:space="preserve">  </v>
      </c>
      <c r="AF34" s="35" t="str">
        <f t="shared" si="25"/>
        <v xml:space="preserve">  </v>
      </c>
      <c r="AG34" s="35" t="str">
        <f t="shared" si="26"/>
        <v xml:space="preserve">  </v>
      </c>
      <c r="AH34" s="35" t="str">
        <f t="shared" si="27"/>
        <v xml:space="preserve">  </v>
      </c>
    </row>
    <row r="35" spans="2:34" ht="15.6" x14ac:dyDescent="0.3">
      <c r="B35" s="4" t="str">
        <f t="shared" si="3"/>
        <v xml:space="preserve">  </v>
      </c>
      <c r="C35" s="36" t="str">
        <f t="shared" si="4"/>
        <v xml:space="preserve">  </v>
      </c>
      <c r="D35" s="17" t="str">
        <f t="shared" si="19"/>
        <v xml:space="preserve">  </v>
      </c>
      <c r="E35" s="17">
        <f t="shared" si="0"/>
        <v>0</v>
      </c>
      <c r="F35" s="17" t="str">
        <f t="shared" si="5"/>
        <v xml:space="preserve">  </v>
      </c>
      <c r="G35" s="17" t="str">
        <f t="shared" si="6"/>
        <v xml:space="preserve">  </v>
      </c>
      <c r="H35" s="17" t="str">
        <f>IF(G35&lt;=Questionnaire!$I$6,"PY",IF(G35&lt;=Questionnaire!$I$3,"CY","  "))</f>
        <v xml:space="preserve">  </v>
      </c>
      <c r="I35" s="45"/>
      <c r="J35" s="46" t="str">
        <f t="shared" si="20"/>
        <v xml:space="preserve">  </v>
      </c>
      <c r="K35" s="24" t="str">
        <f t="shared" si="7"/>
        <v xml:space="preserve">  </v>
      </c>
      <c r="L35" s="35" t="str">
        <f t="shared" si="8"/>
        <v xml:space="preserve">  </v>
      </c>
      <c r="M35" s="35" t="str">
        <f t="shared" si="28"/>
        <v xml:space="preserve">  </v>
      </c>
      <c r="N35" s="35" t="str">
        <f t="shared" si="10"/>
        <v xml:space="preserve">  </v>
      </c>
      <c r="O35" s="35" t="str">
        <f t="shared" si="11"/>
        <v xml:space="preserve">  </v>
      </c>
      <c r="P35" s="35" t="str">
        <f t="shared" si="1"/>
        <v xml:space="preserve">  </v>
      </c>
      <c r="Q35" s="36"/>
      <c r="R35" s="45"/>
      <c r="S35" s="47" t="str">
        <f t="shared" si="12"/>
        <v xml:space="preserve">  </v>
      </c>
      <c r="T35" s="48" t="str">
        <f t="shared" si="2"/>
        <v xml:space="preserve">  </v>
      </c>
      <c r="U35" s="45"/>
      <c r="V35" s="24" t="str">
        <f t="shared" si="13"/>
        <v xml:space="preserve">  </v>
      </c>
      <c r="W35" s="24" t="str">
        <f t="shared" si="14"/>
        <v xml:space="preserve">  </v>
      </c>
      <c r="X35" s="36"/>
      <c r="Y35" s="17" t="str">
        <f t="shared" si="21"/>
        <v xml:space="preserve">  </v>
      </c>
      <c r="Z35" s="17" t="str">
        <f t="shared" si="15"/>
        <v xml:space="preserve">  </v>
      </c>
      <c r="AA35" s="35" t="str">
        <f t="shared" si="16"/>
        <v xml:space="preserve">  </v>
      </c>
      <c r="AB35" s="35" t="str">
        <f t="shared" si="22"/>
        <v xml:space="preserve">  </v>
      </c>
      <c r="AC35" s="35" t="str">
        <f t="shared" si="23"/>
        <v xml:space="preserve">  </v>
      </c>
      <c r="AD35" s="36"/>
      <c r="AE35" s="17" t="str">
        <f t="shared" si="24"/>
        <v xml:space="preserve">  </v>
      </c>
      <c r="AF35" s="35" t="str">
        <f t="shared" si="25"/>
        <v xml:space="preserve">  </v>
      </c>
      <c r="AG35" s="35" t="str">
        <f t="shared" si="26"/>
        <v xml:space="preserve">  </v>
      </c>
      <c r="AH35" s="35" t="str">
        <f t="shared" si="27"/>
        <v xml:space="preserve">  </v>
      </c>
    </row>
    <row r="36" spans="2:34" ht="15.6" x14ac:dyDescent="0.3">
      <c r="B36" s="4" t="str">
        <f t="shared" si="3"/>
        <v xml:space="preserve">  </v>
      </c>
      <c r="C36" s="36" t="str">
        <f t="shared" si="4"/>
        <v xml:space="preserve">  </v>
      </c>
      <c r="D36" s="17" t="str">
        <f t="shared" si="19"/>
        <v xml:space="preserve">  </v>
      </c>
      <c r="E36" s="17">
        <f t="shared" si="0"/>
        <v>0</v>
      </c>
      <c r="F36" s="17" t="str">
        <f t="shared" si="5"/>
        <v xml:space="preserve">  </v>
      </c>
      <c r="G36" s="17" t="str">
        <f t="shared" si="6"/>
        <v xml:space="preserve">  </v>
      </c>
      <c r="H36" s="17" t="str">
        <f>IF(G36&lt;=Questionnaire!$I$6,"PY",IF(G36&lt;=Questionnaire!$I$3,"CY","  "))</f>
        <v xml:space="preserve">  </v>
      </c>
      <c r="I36" s="45"/>
      <c r="J36" s="46" t="str">
        <f t="shared" si="20"/>
        <v xml:space="preserve">  </v>
      </c>
      <c r="K36" s="24" t="str">
        <f t="shared" si="7"/>
        <v xml:space="preserve">  </v>
      </c>
      <c r="L36" s="35" t="str">
        <f t="shared" si="8"/>
        <v xml:space="preserve">  </v>
      </c>
      <c r="M36" s="35" t="str">
        <f t="shared" si="28"/>
        <v xml:space="preserve">  </v>
      </c>
      <c r="N36" s="35" t="str">
        <f t="shared" si="10"/>
        <v xml:space="preserve">  </v>
      </c>
      <c r="O36" s="35" t="str">
        <f t="shared" si="11"/>
        <v xml:space="preserve">  </v>
      </c>
      <c r="P36" s="35" t="str">
        <f t="shared" si="1"/>
        <v xml:space="preserve">  </v>
      </c>
      <c r="Q36" s="36"/>
      <c r="R36" s="49"/>
      <c r="S36" s="47" t="str">
        <f t="shared" si="12"/>
        <v xml:space="preserve">  </v>
      </c>
      <c r="T36" s="48" t="str">
        <f t="shared" si="2"/>
        <v xml:space="preserve">  </v>
      </c>
      <c r="U36" s="49"/>
      <c r="V36" s="24" t="str">
        <f t="shared" si="13"/>
        <v xml:space="preserve">  </v>
      </c>
      <c r="W36" s="24" t="str">
        <f t="shared" si="14"/>
        <v xml:space="preserve">  </v>
      </c>
      <c r="X36" s="36"/>
      <c r="Y36" s="17" t="str">
        <f t="shared" si="21"/>
        <v xml:space="preserve">  </v>
      </c>
      <c r="Z36" s="17" t="str">
        <f t="shared" si="15"/>
        <v xml:space="preserve">  </v>
      </c>
      <c r="AA36" s="35" t="str">
        <f t="shared" si="16"/>
        <v xml:space="preserve">  </v>
      </c>
      <c r="AB36" s="35" t="str">
        <f t="shared" si="22"/>
        <v xml:space="preserve">  </v>
      </c>
      <c r="AC36" s="35" t="str">
        <f t="shared" si="23"/>
        <v xml:space="preserve">  </v>
      </c>
      <c r="AD36" s="36"/>
      <c r="AE36" s="17" t="str">
        <f t="shared" si="24"/>
        <v xml:space="preserve">  </v>
      </c>
      <c r="AF36" s="35" t="str">
        <f t="shared" si="25"/>
        <v xml:space="preserve">  </v>
      </c>
      <c r="AG36" s="35" t="str">
        <f t="shared" si="26"/>
        <v xml:space="preserve">  </v>
      </c>
      <c r="AH36" s="35" t="str">
        <f t="shared" si="27"/>
        <v xml:space="preserve">  </v>
      </c>
    </row>
    <row r="37" spans="2:34" ht="15.6" x14ac:dyDescent="0.3">
      <c r="B37" s="4" t="str">
        <f t="shared" si="3"/>
        <v xml:space="preserve">  </v>
      </c>
      <c r="C37" s="36" t="str">
        <f t="shared" si="4"/>
        <v xml:space="preserve">  </v>
      </c>
      <c r="D37" s="17" t="str">
        <f t="shared" si="19"/>
        <v xml:space="preserve">  </v>
      </c>
      <c r="E37" s="17">
        <f t="shared" si="0"/>
        <v>0</v>
      </c>
      <c r="F37" s="17" t="str">
        <f t="shared" si="5"/>
        <v xml:space="preserve">  </v>
      </c>
      <c r="G37" s="17" t="str">
        <f t="shared" si="6"/>
        <v xml:space="preserve">  </v>
      </c>
      <c r="H37" s="17" t="str">
        <f>IF(G37&lt;=Questionnaire!$I$6,"PY",IF(G37&lt;=Questionnaire!$I$3,"CY","  "))</f>
        <v xml:space="preserve">  </v>
      </c>
      <c r="I37" s="45"/>
      <c r="J37" s="46" t="str">
        <f t="shared" si="20"/>
        <v xml:space="preserve">  </v>
      </c>
      <c r="K37" s="24" t="str">
        <f t="shared" si="7"/>
        <v xml:space="preserve">  </v>
      </c>
      <c r="L37" s="35" t="str">
        <f t="shared" si="8"/>
        <v xml:space="preserve">  </v>
      </c>
      <c r="M37" s="35" t="str">
        <f t="shared" si="28"/>
        <v xml:space="preserve">  </v>
      </c>
      <c r="N37" s="35" t="str">
        <f t="shared" si="10"/>
        <v xml:space="preserve">  </v>
      </c>
      <c r="O37" s="35" t="str">
        <f t="shared" si="11"/>
        <v xml:space="preserve">  </v>
      </c>
      <c r="P37" s="35" t="str">
        <f t="shared" si="1"/>
        <v xml:space="preserve">  </v>
      </c>
      <c r="Q37" s="36"/>
      <c r="R37" s="49"/>
      <c r="S37" s="47" t="str">
        <f t="shared" si="12"/>
        <v xml:space="preserve">  </v>
      </c>
      <c r="T37" s="48" t="str">
        <f t="shared" si="2"/>
        <v xml:space="preserve">  </v>
      </c>
      <c r="U37" s="49"/>
      <c r="V37" s="24" t="str">
        <f t="shared" si="13"/>
        <v xml:space="preserve">  </v>
      </c>
      <c r="W37" s="24" t="str">
        <f t="shared" si="14"/>
        <v xml:space="preserve">  </v>
      </c>
      <c r="X37" s="36"/>
      <c r="Y37" s="17" t="str">
        <f t="shared" si="21"/>
        <v xml:space="preserve">  </v>
      </c>
      <c r="Z37" s="17" t="str">
        <f t="shared" si="15"/>
        <v xml:space="preserve">  </v>
      </c>
      <c r="AA37" s="35" t="str">
        <f t="shared" si="16"/>
        <v xml:space="preserve">  </v>
      </c>
      <c r="AB37" s="35" t="str">
        <f t="shared" si="22"/>
        <v xml:space="preserve">  </v>
      </c>
      <c r="AC37" s="35" t="str">
        <f t="shared" si="23"/>
        <v xml:space="preserve">  </v>
      </c>
      <c r="AD37" s="36"/>
      <c r="AE37" s="17" t="str">
        <f t="shared" si="24"/>
        <v xml:space="preserve">  </v>
      </c>
      <c r="AF37" s="35" t="str">
        <f t="shared" si="25"/>
        <v xml:space="preserve">  </v>
      </c>
      <c r="AG37" s="35" t="str">
        <f t="shared" si="26"/>
        <v xml:space="preserve">  </v>
      </c>
      <c r="AH37" s="35" t="str">
        <f t="shared" si="27"/>
        <v xml:space="preserve">  </v>
      </c>
    </row>
    <row r="38" spans="2:34" ht="15.6" x14ac:dyDescent="0.3">
      <c r="B38" s="4" t="str">
        <f t="shared" si="3"/>
        <v xml:space="preserve">  </v>
      </c>
      <c r="C38" s="36" t="str">
        <f t="shared" si="4"/>
        <v xml:space="preserve">  </v>
      </c>
      <c r="D38" s="17" t="str">
        <f t="shared" si="19"/>
        <v xml:space="preserve">  </v>
      </c>
      <c r="E38" s="17">
        <f t="shared" si="0"/>
        <v>0</v>
      </c>
      <c r="F38" s="17" t="str">
        <f t="shared" si="5"/>
        <v xml:space="preserve">  </v>
      </c>
      <c r="G38" s="17" t="str">
        <f t="shared" si="6"/>
        <v xml:space="preserve">  </v>
      </c>
      <c r="H38" s="17" t="str">
        <f>IF(G38&lt;=Questionnaire!$I$6,"PY",IF(G38&lt;=Questionnaire!$I$3,"CY","  "))</f>
        <v xml:space="preserve">  </v>
      </c>
      <c r="I38" s="45"/>
      <c r="J38" s="46" t="str">
        <f t="shared" si="20"/>
        <v xml:space="preserve">  </v>
      </c>
      <c r="K38" s="24" t="str">
        <f t="shared" si="7"/>
        <v xml:space="preserve">  </v>
      </c>
      <c r="L38" s="35" t="str">
        <f t="shared" si="8"/>
        <v xml:space="preserve">  </v>
      </c>
      <c r="M38" s="35" t="str">
        <f t="shared" si="28"/>
        <v xml:space="preserve">  </v>
      </c>
      <c r="N38" s="35" t="str">
        <f t="shared" si="10"/>
        <v xml:space="preserve">  </v>
      </c>
      <c r="O38" s="35" t="str">
        <f t="shared" si="11"/>
        <v xml:space="preserve">  </v>
      </c>
      <c r="P38" s="35" t="str">
        <f t="shared" si="1"/>
        <v xml:space="preserve">  </v>
      </c>
      <c r="Q38" s="36"/>
      <c r="R38" s="49"/>
      <c r="S38" s="47" t="str">
        <f t="shared" si="12"/>
        <v xml:space="preserve">  </v>
      </c>
      <c r="T38" s="48" t="str">
        <f t="shared" si="2"/>
        <v xml:space="preserve">  </v>
      </c>
      <c r="U38" s="49"/>
      <c r="V38" s="24" t="str">
        <f t="shared" si="13"/>
        <v xml:space="preserve">  </v>
      </c>
      <c r="W38" s="24" t="str">
        <f t="shared" si="14"/>
        <v xml:space="preserve">  </v>
      </c>
      <c r="X38" s="36"/>
      <c r="Y38" s="17" t="str">
        <f t="shared" si="21"/>
        <v xml:space="preserve">  </v>
      </c>
      <c r="Z38" s="17" t="str">
        <f t="shared" si="15"/>
        <v xml:space="preserve">  </v>
      </c>
      <c r="AA38" s="35" t="str">
        <f t="shared" si="16"/>
        <v xml:space="preserve">  </v>
      </c>
      <c r="AB38" s="35" t="str">
        <f t="shared" si="22"/>
        <v xml:space="preserve">  </v>
      </c>
      <c r="AC38" s="35" t="str">
        <f t="shared" si="23"/>
        <v xml:space="preserve">  </v>
      </c>
      <c r="AD38" s="36"/>
      <c r="AE38" s="17" t="str">
        <f t="shared" si="24"/>
        <v xml:space="preserve">  </v>
      </c>
      <c r="AF38" s="35" t="str">
        <f t="shared" si="25"/>
        <v xml:space="preserve">  </v>
      </c>
      <c r="AG38" s="35" t="str">
        <f t="shared" si="26"/>
        <v xml:space="preserve">  </v>
      </c>
      <c r="AH38" s="35" t="str">
        <f t="shared" si="27"/>
        <v xml:space="preserve">  </v>
      </c>
    </row>
    <row r="39" spans="2:34" ht="15.6" x14ac:dyDescent="0.3">
      <c r="B39" s="4" t="str">
        <f t="shared" si="3"/>
        <v xml:space="preserve">  </v>
      </c>
      <c r="C39" s="36" t="str">
        <f t="shared" si="4"/>
        <v xml:space="preserve">  </v>
      </c>
      <c r="D39" s="17" t="str">
        <f t="shared" si="19"/>
        <v xml:space="preserve">  </v>
      </c>
      <c r="E39" s="17">
        <f t="shared" si="0"/>
        <v>0</v>
      </c>
      <c r="F39" s="17" t="str">
        <f t="shared" si="5"/>
        <v xml:space="preserve">  </v>
      </c>
      <c r="G39" s="17" t="str">
        <f t="shared" si="6"/>
        <v xml:space="preserve">  </v>
      </c>
      <c r="H39" s="17" t="str">
        <f>IF(G39&lt;=Questionnaire!$I$6,"PY",IF(G39&lt;=Questionnaire!$I$3,"CY","  "))</f>
        <v xml:space="preserve">  </v>
      </c>
      <c r="I39" s="45"/>
      <c r="J39" s="46" t="str">
        <f t="shared" si="20"/>
        <v xml:space="preserve">  </v>
      </c>
      <c r="K39" s="24" t="str">
        <f t="shared" si="7"/>
        <v xml:space="preserve">  </v>
      </c>
      <c r="L39" s="35" t="str">
        <f t="shared" si="8"/>
        <v xml:space="preserve">  </v>
      </c>
      <c r="M39" s="35" t="str">
        <f t="shared" si="28"/>
        <v xml:space="preserve">  </v>
      </c>
      <c r="N39" s="35" t="str">
        <f t="shared" si="10"/>
        <v xml:space="preserve">  </v>
      </c>
      <c r="O39" s="35" t="str">
        <f t="shared" si="11"/>
        <v xml:space="preserve">  </v>
      </c>
      <c r="P39" s="35" t="str">
        <f t="shared" si="1"/>
        <v xml:space="preserve">  </v>
      </c>
      <c r="Q39" s="36"/>
      <c r="R39" s="49"/>
      <c r="S39" s="47" t="str">
        <f t="shared" si="12"/>
        <v xml:space="preserve">  </v>
      </c>
      <c r="T39" s="48" t="str">
        <f t="shared" si="2"/>
        <v xml:space="preserve">  </v>
      </c>
      <c r="U39" s="49"/>
      <c r="V39" s="24" t="str">
        <f t="shared" si="13"/>
        <v xml:space="preserve">  </v>
      </c>
      <c r="W39" s="24" t="str">
        <f t="shared" si="14"/>
        <v xml:space="preserve">  </v>
      </c>
      <c r="X39" s="36"/>
      <c r="Y39" s="17" t="str">
        <f t="shared" si="21"/>
        <v xml:space="preserve">  </v>
      </c>
      <c r="Z39" s="17" t="str">
        <f t="shared" si="15"/>
        <v xml:space="preserve">  </v>
      </c>
      <c r="AA39" s="35" t="str">
        <f t="shared" si="16"/>
        <v xml:space="preserve">  </v>
      </c>
      <c r="AB39" s="35" t="str">
        <f t="shared" si="22"/>
        <v xml:space="preserve">  </v>
      </c>
      <c r="AC39" s="35" t="str">
        <f t="shared" si="23"/>
        <v xml:space="preserve">  </v>
      </c>
      <c r="AD39" s="36"/>
      <c r="AE39" s="17" t="str">
        <f t="shared" si="24"/>
        <v xml:space="preserve">  </v>
      </c>
      <c r="AF39" s="35" t="str">
        <f t="shared" si="25"/>
        <v xml:space="preserve">  </v>
      </c>
      <c r="AG39" s="35" t="str">
        <f t="shared" si="26"/>
        <v xml:space="preserve">  </v>
      </c>
      <c r="AH39" s="35" t="str">
        <f t="shared" si="27"/>
        <v xml:space="preserve">  </v>
      </c>
    </row>
    <row r="40" spans="2:34" ht="15.6" x14ac:dyDescent="0.3">
      <c r="B40" s="4" t="str">
        <f t="shared" si="3"/>
        <v xml:space="preserve">  </v>
      </c>
      <c r="C40" s="36" t="str">
        <f t="shared" si="4"/>
        <v xml:space="preserve">  </v>
      </c>
      <c r="D40" s="17" t="str">
        <f t="shared" si="19"/>
        <v xml:space="preserve">  </v>
      </c>
      <c r="E40" s="17">
        <f t="shared" si="0"/>
        <v>0</v>
      </c>
      <c r="F40" s="17" t="str">
        <f t="shared" si="5"/>
        <v xml:space="preserve">  </v>
      </c>
      <c r="G40" s="17" t="str">
        <f t="shared" si="6"/>
        <v xml:space="preserve">  </v>
      </c>
      <c r="H40" s="17" t="str">
        <f>IF(G40&lt;=Questionnaire!$I$6,"PY",IF(G40&lt;=Questionnaire!$I$3,"CY","  "))</f>
        <v xml:space="preserve">  </v>
      </c>
      <c r="I40" s="45"/>
      <c r="J40" s="46" t="str">
        <f t="shared" si="20"/>
        <v xml:space="preserve">  </v>
      </c>
      <c r="K40" s="24" t="str">
        <f t="shared" si="7"/>
        <v xml:space="preserve">  </v>
      </c>
      <c r="L40" s="35" t="str">
        <f t="shared" si="8"/>
        <v xml:space="preserve">  </v>
      </c>
      <c r="M40" s="35" t="str">
        <f t="shared" si="28"/>
        <v xml:space="preserve">  </v>
      </c>
      <c r="N40" s="35" t="str">
        <f t="shared" si="10"/>
        <v xml:space="preserve">  </v>
      </c>
      <c r="O40" s="35" t="str">
        <f t="shared" si="11"/>
        <v xml:space="preserve">  </v>
      </c>
      <c r="P40" s="35" t="str">
        <f t="shared" si="1"/>
        <v xml:space="preserve">  </v>
      </c>
      <c r="Q40" s="36"/>
      <c r="R40" s="49"/>
      <c r="S40" s="47" t="str">
        <f t="shared" si="12"/>
        <v xml:space="preserve">  </v>
      </c>
      <c r="T40" s="48" t="str">
        <f t="shared" si="2"/>
        <v xml:space="preserve">  </v>
      </c>
      <c r="U40" s="49"/>
      <c r="V40" s="24" t="str">
        <f t="shared" si="13"/>
        <v xml:space="preserve">  </v>
      </c>
      <c r="W40" s="24" t="str">
        <f t="shared" si="14"/>
        <v xml:space="preserve">  </v>
      </c>
      <c r="X40" s="36"/>
      <c r="Y40" s="17" t="str">
        <f t="shared" si="21"/>
        <v xml:space="preserve">  </v>
      </c>
      <c r="Z40" s="17" t="str">
        <f t="shared" si="15"/>
        <v xml:space="preserve">  </v>
      </c>
      <c r="AA40" s="35" t="str">
        <f t="shared" si="16"/>
        <v xml:space="preserve">  </v>
      </c>
      <c r="AB40" s="35" t="str">
        <f t="shared" si="22"/>
        <v xml:space="preserve">  </v>
      </c>
      <c r="AC40" s="35" t="str">
        <f t="shared" si="23"/>
        <v xml:space="preserve">  </v>
      </c>
      <c r="AD40" s="36"/>
      <c r="AE40" s="17" t="str">
        <f t="shared" si="24"/>
        <v xml:space="preserve">  </v>
      </c>
      <c r="AF40" s="35" t="str">
        <f t="shared" si="25"/>
        <v xml:space="preserve">  </v>
      </c>
      <c r="AG40" s="35" t="str">
        <f t="shared" si="26"/>
        <v xml:space="preserve">  </v>
      </c>
      <c r="AH40" s="35" t="str">
        <f t="shared" si="27"/>
        <v xml:space="preserve">  </v>
      </c>
    </row>
    <row r="41" spans="2:34" ht="15.6" x14ac:dyDescent="0.3">
      <c r="B41" s="4" t="str">
        <f t="shared" si="3"/>
        <v xml:space="preserve">  </v>
      </c>
      <c r="C41" s="36" t="str">
        <f t="shared" si="4"/>
        <v xml:space="preserve">  </v>
      </c>
      <c r="D41" s="17" t="str">
        <f t="shared" si="19"/>
        <v xml:space="preserve">  </v>
      </c>
      <c r="E41" s="17">
        <f t="shared" si="0"/>
        <v>0</v>
      </c>
      <c r="F41" s="17" t="str">
        <f t="shared" si="5"/>
        <v xml:space="preserve">  </v>
      </c>
      <c r="G41" s="17" t="str">
        <f t="shared" si="6"/>
        <v xml:space="preserve">  </v>
      </c>
      <c r="H41" s="17" t="str">
        <f>IF(G41&lt;=Questionnaire!$I$6,"PY",IF(G41&lt;=Questionnaire!$I$3,"CY","  "))</f>
        <v xml:space="preserve">  </v>
      </c>
      <c r="I41" s="45"/>
      <c r="J41" s="46" t="str">
        <f t="shared" si="20"/>
        <v xml:space="preserve">  </v>
      </c>
      <c r="K41" s="24" t="str">
        <f t="shared" si="7"/>
        <v xml:space="preserve">  </v>
      </c>
      <c r="L41" s="35" t="str">
        <f t="shared" si="8"/>
        <v xml:space="preserve">  </v>
      </c>
      <c r="M41" s="35" t="str">
        <f t="shared" si="28"/>
        <v xml:space="preserve">  </v>
      </c>
      <c r="N41" s="35" t="str">
        <f t="shared" si="10"/>
        <v xml:space="preserve">  </v>
      </c>
      <c r="O41" s="35" t="str">
        <f t="shared" si="11"/>
        <v xml:space="preserve">  </v>
      </c>
      <c r="P41" s="35" t="str">
        <f t="shared" si="1"/>
        <v xml:space="preserve">  </v>
      </c>
      <c r="Q41" s="36"/>
      <c r="R41" s="49"/>
      <c r="S41" s="47" t="str">
        <f t="shared" si="12"/>
        <v xml:space="preserve">  </v>
      </c>
      <c r="T41" s="48" t="str">
        <f t="shared" si="2"/>
        <v xml:space="preserve">  </v>
      </c>
      <c r="U41" s="49"/>
      <c r="V41" s="24" t="str">
        <f t="shared" si="13"/>
        <v xml:space="preserve">  </v>
      </c>
      <c r="W41" s="24" t="str">
        <f t="shared" si="14"/>
        <v xml:space="preserve">  </v>
      </c>
      <c r="X41" s="36"/>
      <c r="Y41" s="17" t="str">
        <f t="shared" si="21"/>
        <v xml:space="preserve">  </v>
      </c>
      <c r="Z41" s="17" t="str">
        <f t="shared" si="15"/>
        <v xml:space="preserve">  </v>
      </c>
      <c r="AA41" s="35" t="str">
        <f t="shared" si="16"/>
        <v xml:space="preserve">  </v>
      </c>
      <c r="AB41" s="35" t="str">
        <f t="shared" si="22"/>
        <v xml:space="preserve">  </v>
      </c>
      <c r="AC41" s="35" t="str">
        <f t="shared" si="23"/>
        <v xml:space="preserve">  </v>
      </c>
      <c r="AD41" s="36"/>
      <c r="AE41" s="17" t="str">
        <f t="shared" si="24"/>
        <v xml:space="preserve">  </v>
      </c>
      <c r="AF41" s="35" t="str">
        <f t="shared" si="25"/>
        <v xml:space="preserve">  </v>
      </c>
      <c r="AG41" s="35" t="str">
        <f t="shared" si="26"/>
        <v xml:space="preserve">  </v>
      </c>
      <c r="AH41" s="35" t="str">
        <f t="shared" si="27"/>
        <v xml:space="preserve">  </v>
      </c>
    </row>
    <row r="42" spans="2:34" ht="15.6" x14ac:dyDescent="0.3">
      <c r="B42" s="4" t="str">
        <f t="shared" si="3"/>
        <v xml:space="preserve">  </v>
      </c>
      <c r="C42" s="36" t="str">
        <f t="shared" si="4"/>
        <v xml:space="preserve">  </v>
      </c>
      <c r="D42" s="17" t="str">
        <f t="shared" si="19"/>
        <v xml:space="preserve">  </v>
      </c>
      <c r="E42" s="17">
        <f t="shared" si="0"/>
        <v>0</v>
      </c>
      <c r="F42" s="17" t="str">
        <f t="shared" si="5"/>
        <v xml:space="preserve">  </v>
      </c>
      <c r="G42" s="17" t="str">
        <f t="shared" si="6"/>
        <v xml:space="preserve">  </v>
      </c>
      <c r="H42" s="17" t="str">
        <f>IF(G42&lt;=Questionnaire!$I$6,"PY",IF(G42&lt;=Questionnaire!$I$3,"CY","  "))</f>
        <v xml:space="preserve">  </v>
      </c>
      <c r="I42" s="45"/>
      <c r="J42" s="46" t="str">
        <f t="shared" si="20"/>
        <v xml:space="preserve">  </v>
      </c>
      <c r="K42" s="24" t="str">
        <f t="shared" si="7"/>
        <v xml:space="preserve">  </v>
      </c>
      <c r="L42" s="35" t="str">
        <f t="shared" si="8"/>
        <v xml:space="preserve">  </v>
      </c>
      <c r="M42" s="35" t="str">
        <f t="shared" si="28"/>
        <v xml:space="preserve">  </v>
      </c>
      <c r="N42" s="35" t="str">
        <f t="shared" si="10"/>
        <v xml:space="preserve">  </v>
      </c>
      <c r="O42" s="35" t="str">
        <f t="shared" si="11"/>
        <v xml:space="preserve">  </v>
      </c>
      <c r="P42" s="35" t="str">
        <f t="shared" si="1"/>
        <v xml:space="preserve">  </v>
      </c>
      <c r="Q42" s="36"/>
      <c r="R42" s="49"/>
      <c r="S42" s="47" t="str">
        <f t="shared" si="12"/>
        <v xml:space="preserve">  </v>
      </c>
      <c r="T42" s="48" t="str">
        <f t="shared" si="2"/>
        <v xml:space="preserve">  </v>
      </c>
      <c r="U42" s="49"/>
      <c r="V42" s="24" t="str">
        <f t="shared" si="13"/>
        <v xml:space="preserve">  </v>
      </c>
      <c r="W42" s="24" t="str">
        <f t="shared" si="14"/>
        <v xml:space="preserve">  </v>
      </c>
      <c r="X42" s="36"/>
      <c r="Y42" s="17" t="str">
        <f t="shared" si="21"/>
        <v xml:space="preserve">  </v>
      </c>
      <c r="Z42" s="17" t="str">
        <f t="shared" si="15"/>
        <v xml:space="preserve">  </v>
      </c>
      <c r="AA42" s="35" t="str">
        <f t="shared" si="16"/>
        <v xml:space="preserve">  </v>
      </c>
      <c r="AB42" s="35" t="str">
        <f t="shared" si="22"/>
        <v xml:space="preserve">  </v>
      </c>
      <c r="AC42" s="35" t="str">
        <f t="shared" si="23"/>
        <v xml:space="preserve">  </v>
      </c>
      <c r="AD42" s="36"/>
      <c r="AE42" s="17" t="str">
        <f t="shared" si="24"/>
        <v xml:space="preserve">  </v>
      </c>
      <c r="AF42" s="35" t="str">
        <f t="shared" si="25"/>
        <v xml:space="preserve">  </v>
      </c>
      <c r="AG42" s="35" t="str">
        <f t="shared" si="26"/>
        <v xml:space="preserve">  </v>
      </c>
      <c r="AH42" s="35" t="str">
        <f t="shared" si="27"/>
        <v xml:space="preserve">  </v>
      </c>
    </row>
    <row r="43" spans="2:34" ht="15.6" x14ac:dyDescent="0.3">
      <c r="B43" s="4" t="str">
        <f t="shared" si="3"/>
        <v xml:space="preserve">  </v>
      </c>
      <c r="C43" s="36" t="str">
        <f t="shared" si="4"/>
        <v xml:space="preserve">  </v>
      </c>
      <c r="D43" s="17" t="str">
        <f t="shared" si="19"/>
        <v xml:space="preserve">  </v>
      </c>
      <c r="E43" s="17">
        <f t="shared" si="0"/>
        <v>0</v>
      </c>
      <c r="F43" s="17" t="str">
        <f t="shared" si="5"/>
        <v xml:space="preserve">  </v>
      </c>
      <c r="G43" s="17" t="str">
        <f t="shared" si="6"/>
        <v xml:space="preserve">  </v>
      </c>
      <c r="H43" s="17" t="str">
        <f>IF(G43&lt;=Questionnaire!$I$6,"PY",IF(G43&lt;=Questionnaire!$I$3,"CY","  "))</f>
        <v xml:space="preserve">  </v>
      </c>
      <c r="I43" s="45"/>
      <c r="J43" s="46" t="str">
        <f t="shared" si="20"/>
        <v xml:space="preserve">  </v>
      </c>
      <c r="K43" s="24" t="str">
        <f t="shared" si="7"/>
        <v xml:space="preserve">  </v>
      </c>
      <c r="L43" s="35" t="str">
        <f t="shared" si="8"/>
        <v xml:space="preserve">  </v>
      </c>
      <c r="M43" s="35" t="str">
        <f t="shared" si="28"/>
        <v xml:space="preserve">  </v>
      </c>
      <c r="N43" s="35" t="str">
        <f t="shared" si="10"/>
        <v xml:space="preserve">  </v>
      </c>
      <c r="O43" s="35" t="str">
        <f t="shared" si="11"/>
        <v xml:space="preserve">  </v>
      </c>
      <c r="P43" s="35" t="str">
        <f t="shared" si="1"/>
        <v xml:space="preserve">  </v>
      </c>
      <c r="Q43" s="36"/>
      <c r="R43" s="49"/>
      <c r="S43" s="47" t="str">
        <f t="shared" si="12"/>
        <v xml:space="preserve">  </v>
      </c>
      <c r="T43" s="48" t="str">
        <f t="shared" si="2"/>
        <v xml:space="preserve">  </v>
      </c>
      <c r="U43" s="49"/>
      <c r="V43" s="24" t="str">
        <f t="shared" si="13"/>
        <v xml:space="preserve">  </v>
      </c>
      <c r="W43" s="24" t="str">
        <f t="shared" si="14"/>
        <v xml:space="preserve">  </v>
      </c>
      <c r="X43" s="36"/>
      <c r="Y43" s="17" t="str">
        <f t="shared" si="21"/>
        <v xml:space="preserve">  </v>
      </c>
      <c r="Z43" s="17" t="str">
        <f t="shared" si="15"/>
        <v xml:space="preserve">  </v>
      </c>
      <c r="AA43" s="35" t="str">
        <f t="shared" si="16"/>
        <v xml:space="preserve">  </v>
      </c>
      <c r="AB43" s="35" t="str">
        <f t="shared" si="22"/>
        <v xml:space="preserve">  </v>
      </c>
      <c r="AC43" s="35" t="str">
        <f t="shared" si="23"/>
        <v xml:space="preserve">  </v>
      </c>
      <c r="AD43" s="36"/>
      <c r="AE43" s="17" t="str">
        <f t="shared" si="24"/>
        <v xml:space="preserve">  </v>
      </c>
      <c r="AF43" s="35" t="str">
        <f t="shared" si="25"/>
        <v xml:space="preserve">  </v>
      </c>
      <c r="AG43" s="35" t="str">
        <f t="shared" si="26"/>
        <v xml:space="preserve">  </v>
      </c>
      <c r="AH43" s="35" t="str">
        <f t="shared" si="27"/>
        <v xml:space="preserve">  </v>
      </c>
    </row>
    <row r="44" spans="2:34" ht="15.6" x14ac:dyDescent="0.3">
      <c r="B44" s="4" t="str">
        <f t="shared" si="3"/>
        <v xml:space="preserve">  </v>
      </c>
      <c r="C44" s="36" t="str">
        <f t="shared" si="4"/>
        <v xml:space="preserve">  </v>
      </c>
      <c r="D44" s="17" t="str">
        <f t="shared" si="19"/>
        <v xml:space="preserve">  </v>
      </c>
      <c r="E44" s="17">
        <f t="shared" si="0"/>
        <v>0</v>
      </c>
      <c r="F44" s="17" t="str">
        <f t="shared" si="5"/>
        <v xml:space="preserve">  </v>
      </c>
      <c r="G44" s="17" t="str">
        <f t="shared" si="6"/>
        <v xml:space="preserve">  </v>
      </c>
      <c r="H44" s="17" t="str">
        <f>IF(G44&lt;=Questionnaire!$I$6,"PY",IF(G44&lt;=Questionnaire!$I$3,"CY","  "))</f>
        <v xml:space="preserve">  </v>
      </c>
      <c r="I44" s="45"/>
      <c r="J44" s="46" t="str">
        <f t="shared" si="20"/>
        <v xml:space="preserve">  </v>
      </c>
      <c r="K44" s="24" t="str">
        <f t="shared" si="7"/>
        <v xml:space="preserve">  </v>
      </c>
      <c r="L44" s="35" t="str">
        <f t="shared" si="8"/>
        <v xml:space="preserve">  </v>
      </c>
      <c r="M44" s="35" t="str">
        <f t="shared" si="28"/>
        <v xml:space="preserve">  </v>
      </c>
      <c r="N44" s="35" t="str">
        <f t="shared" si="10"/>
        <v xml:space="preserve">  </v>
      </c>
      <c r="O44" s="35" t="str">
        <f t="shared" si="11"/>
        <v xml:space="preserve">  </v>
      </c>
      <c r="P44" s="35" t="str">
        <f t="shared" si="1"/>
        <v xml:space="preserve">  </v>
      </c>
      <c r="Q44" s="36"/>
      <c r="R44" s="49"/>
      <c r="S44" s="47" t="str">
        <f t="shared" si="12"/>
        <v xml:space="preserve">  </v>
      </c>
      <c r="T44" s="48" t="str">
        <f t="shared" si="2"/>
        <v xml:space="preserve">  </v>
      </c>
      <c r="U44" s="49"/>
      <c r="V44" s="24" t="str">
        <f t="shared" si="13"/>
        <v xml:space="preserve">  </v>
      </c>
      <c r="W44" s="24" t="str">
        <f t="shared" si="14"/>
        <v xml:space="preserve">  </v>
      </c>
      <c r="X44" s="36"/>
      <c r="Y44" s="17" t="str">
        <f t="shared" si="21"/>
        <v xml:space="preserve">  </v>
      </c>
      <c r="Z44" s="17" t="str">
        <f t="shared" si="15"/>
        <v xml:space="preserve">  </v>
      </c>
      <c r="AA44" s="35" t="str">
        <f t="shared" si="16"/>
        <v xml:space="preserve">  </v>
      </c>
      <c r="AB44" s="35" t="str">
        <f t="shared" si="22"/>
        <v xml:space="preserve">  </v>
      </c>
      <c r="AC44" s="35" t="str">
        <f t="shared" si="23"/>
        <v xml:space="preserve">  </v>
      </c>
      <c r="AD44" s="36"/>
      <c r="AE44" s="17" t="str">
        <f t="shared" si="24"/>
        <v xml:space="preserve">  </v>
      </c>
      <c r="AF44" s="35" t="str">
        <f t="shared" si="25"/>
        <v xml:space="preserve">  </v>
      </c>
      <c r="AG44" s="35" t="str">
        <f t="shared" si="26"/>
        <v xml:space="preserve">  </v>
      </c>
      <c r="AH44" s="35" t="str">
        <f t="shared" si="27"/>
        <v xml:space="preserve">  </v>
      </c>
    </row>
    <row r="45" spans="2:34" ht="15.6" x14ac:dyDescent="0.3">
      <c r="B45" s="4" t="str">
        <f t="shared" si="3"/>
        <v xml:space="preserve">  </v>
      </c>
      <c r="C45" s="36" t="str">
        <f t="shared" si="4"/>
        <v xml:space="preserve">  </v>
      </c>
      <c r="D45" s="17" t="str">
        <f t="shared" si="19"/>
        <v xml:space="preserve">  </v>
      </c>
      <c r="E45" s="17">
        <f t="shared" si="0"/>
        <v>0</v>
      </c>
      <c r="F45" s="17" t="str">
        <f t="shared" si="5"/>
        <v xml:space="preserve">  </v>
      </c>
      <c r="G45" s="17" t="str">
        <f t="shared" si="6"/>
        <v xml:space="preserve">  </v>
      </c>
      <c r="H45" s="17" t="str">
        <f>IF(G45&lt;=Questionnaire!$I$6,"PY",IF(G45&lt;=Questionnaire!$I$3,"CY","  "))</f>
        <v xml:space="preserve">  </v>
      </c>
      <c r="I45" s="45"/>
      <c r="J45" s="46" t="str">
        <f t="shared" si="20"/>
        <v xml:space="preserve">  </v>
      </c>
      <c r="K45" s="24" t="str">
        <f t="shared" si="7"/>
        <v xml:space="preserve">  </v>
      </c>
      <c r="L45" s="35" t="str">
        <f t="shared" si="8"/>
        <v xml:space="preserve">  </v>
      </c>
      <c r="M45" s="35" t="str">
        <f t="shared" si="28"/>
        <v xml:space="preserve">  </v>
      </c>
      <c r="N45" s="35" t="str">
        <f t="shared" si="10"/>
        <v xml:space="preserve">  </v>
      </c>
      <c r="O45" s="35" t="str">
        <f t="shared" si="11"/>
        <v xml:space="preserve">  </v>
      </c>
      <c r="P45" s="35" t="str">
        <f t="shared" si="1"/>
        <v xml:space="preserve">  </v>
      </c>
      <c r="Q45" s="36"/>
      <c r="R45" s="49"/>
      <c r="S45" s="47" t="str">
        <f t="shared" si="12"/>
        <v xml:space="preserve">  </v>
      </c>
      <c r="T45" s="48" t="str">
        <f t="shared" si="2"/>
        <v xml:space="preserve">  </v>
      </c>
      <c r="U45" s="49"/>
      <c r="V45" s="24" t="str">
        <f t="shared" si="13"/>
        <v xml:space="preserve">  </v>
      </c>
      <c r="W45" s="24" t="str">
        <f t="shared" si="14"/>
        <v xml:space="preserve">  </v>
      </c>
      <c r="X45" s="36"/>
      <c r="Y45" s="17" t="str">
        <f t="shared" si="21"/>
        <v xml:space="preserve">  </v>
      </c>
      <c r="Z45" s="17" t="str">
        <f t="shared" si="15"/>
        <v xml:space="preserve">  </v>
      </c>
      <c r="AA45" s="35" t="str">
        <f t="shared" si="16"/>
        <v xml:space="preserve">  </v>
      </c>
      <c r="AB45" s="35" t="str">
        <f t="shared" si="22"/>
        <v xml:space="preserve">  </v>
      </c>
      <c r="AC45" s="35" t="str">
        <f t="shared" si="23"/>
        <v xml:space="preserve">  </v>
      </c>
      <c r="AD45" s="36"/>
      <c r="AE45" s="17" t="str">
        <f t="shared" si="24"/>
        <v xml:space="preserve">  </v>
      </c>
      <c r="AF45" s="35" t="str">
        <f t="shared" si="25"/>
        <v xml:space="preserve">  </v>
      </c>
      <c r="AG45" s="35" t="str">
        <f t="shared" si="26"/>
        <v xml:space="preserve">  </v>
      </c>
      <c r="AH45" s="35" t="str">
        <f t="shared" si="27"/>
        <v xml:space="preserve">  </v>
      </c>
    </row>
    <row r="46" spans="2:34" ht="15.6" x14ac:dyDescent="0.3">
      <c r="B46" s="4" t="str">
        <f t="shared" si="3"/>
        <v xml:space="preserve">  </v>
      </c>
      <c r="C46" s="36" t="str">
        <f t="shared" si="4"/>
        <v xml:space="preserve">  </v>
      </c>
      <c r="D46" s="17" t="str">
        <f t="shared" si="19"/>
        <v xml:space="preserve">  </v>
      </c>
      <c r="E46" s="17">
        <f t="shared" si="0"/>
        <v>0</v>
      </c>
      <c r="F46" s="17" t="str">
        <f t="shared" si="5"/>
        <v xml:space="preserve">  </v>
      </c>
      <c r="G46" s="17" t="str">
        <f t="shared" si="6"/>
        <v xml:space="preserve">  </v>
      </c>
      <c r="H46" s="17" t="str">
        <f>IF(G46&lt;=Questionnaire!$I$6,"PY",IF(G46&lt;=Questionnaire!$I$3,"CY","  "))</f>
        <v xml:space="preserve">  </v>
      </c>
      <c r="I46" s="45"/>
      <c r="J46" s="46" t="str">
        <f t="shared" si="20"/>
        <v xml:space="preserve">  </v>
      </c>
      <c r="K46" s="24" t="str">
        <f t="shared" si="7"/>
        <v xml:space="preserve">  </v>
      </c>
      <c r="L46" s="35" t="str">
        <f t="shared" si="8"/>
        <v xml:space="preserve">  </v>
      </c>
      <c r="M46" s="35" t="str">
        <f t="shared" si="28"/>
        <v xml:space="preserve">  </v>
      </c>
      <c r="N46" s="35" t="str">
        <f t="shared" si="10"/>
        <v xml:space="preserve">  </v>
      </c>
      <c r="O46" s="35" t="str">
        <f t="shared" si="11"/>
        <v xml:space="preserve">  </v>
      </c>
      <c r="P46" s="35" t="str">
        <f t="shared" si="1"/>
        <v xml:space="preserve">  </v>
      </c>
      <c r="Q46" s="36"/>
      <c r="R46" s="49"/>
      <c r="S46" s="47" t="str">
        <f t="shared" si="12"/>
        <v xml:space="preserve">  </v>
      </c>
      <c r="T46" s="48" t="str">
        <f t="shared" si="2"/>
        <v xml:space="preserve">  </v>
      </c>
      <c r="U46" s="49"/>
      <c r="V46" s="24" t="str">
        <f t="shared" si="13"/>
        <v xml:space="preserve">  </v>
      </c>
      <c r="W46" s="24" t="str">
        <f t="shared" si="14"/>
        <v xml:space="preserve">  </v>
      </c>
      <c r="X46" s="36"/>
      <c r="Y46" s="17" t="str">
        <f t="shared" si="21"/>
        <v xml:space="preserve">  </v>
      </c>
      <c r="Z46" s="17" t="str">
        <f t="shared" si="15"/>
        <v xml:space="preserve">  </v>
      </c>
      <c r="AA46" s="35" t="str">
        <f t="shared" si="16"/>
        <v xml:space="preserve">  </v>
      </c>
      <c r="AB46" s="35" t="str">
        <f t="shared" si="22"/>
        <v xml:space="preserve">  </v>
      </c>
      <c r="AC46" s="35" t="str">
        <f t="shared" si="23"/>
        <v xml:space="preserve">  </v>
      </c>
      <c r="AD46" s="36"/>
      <c r="AE46" s="17" t="str">
        <f t="shared" si="24"/>
        <v xml:space="preserve">  </v>
      </c>
      <c r="AF46" s="35" t="str">
        <f t="shared" si="25"/>
        <v xml:space="preserve">  </v>
      </c>
      <c r="AG46" s="35" t="str">
        <f t="shared" si="26"/>
        <v xml:space="preserve">  </v>
      </c>
      <c r="AH46" s="35" t="str">
        <f t="shared" si="27"/>
        <v xml:space="preserve">  </v>
      </c>
    </row>
    <row r="47" spans="2:34" ht="15.6" x14ac:dyDescent="0.3">
      <c r="B47" s="4" t="str">
        <f t="shared" si="3"/>
        <v xml:space="preserve">  </v>
      </c>
      <c r="C47" s="36" t="str">
        <f t="shared" si="4"/>
        <v xml:space="preserve">  </v>
      </c>
      <c r="D47" s="17" t="str">
        <f t="shared" si="19"/>
        <v xml:space="preserve">  </v>
      </c>
      <c r="E47" s="17">
        <f t="shared" si="0"/>
        <v>0</v>
      </c>
      <c r="F47" s="17" t="str">
        <f t="shared" si="5"/>
        <v xml:space="preserve">  </v>
      </c>
      <c r="G47" s="17" t="str">
        <f t="shared" si="6"/>
        <v xml:space="preserve">  </v>
      </c>
      <c r="H47" s="17" t="str">
        <f>IF(G47&lt;=Questionnaire!$I$6,"PY",IF(G47&lt;=Questionnaire!$I$3,"CY","  "))</f>
        <v xml:space="preserve">  </v>
      </c>
      <c r="I47" s="45"/>
      <c r="J47" s="46" t="str">
        <f t="shared" si="20"/>
        <v xml:space="preserve">  </v>
      </c>
      <c r="K47" s="24" t="str">
        <f t="shared" si="7"/>
        <v xml:space="preserve">  </v>
      </c>
      <c r="L47" s="35" t="str">
        <f t="shared" si="8"/>
        <v xml:space="preserve">  </v>
      </c>
      <c r="M47" s="35" t="str">
        <f t="shared" si="28"/>
        <v xml:space="preserve">  </v>
      </c>
      <c r="N47" s="35" t="str">
        <f t="shared" si="10"/>
        <v xml:space="preserve">  </v>
      </c>
      <c r="O47" s="35" t="str">
        <f t="shared" si="11"/>
        <v xml:space="preserve">  </v>
      </c>
      <c r="P47" s="35" t="str">
        <f t="shared" si="1"/>
        <v xml:space="preserve">  </v>
      </c>
      <c r="Q47" s="36"/>
      <c r="R47" s="49"/>
      <c r="S47" s="47" t="str">
        <f t="shared" si="12"/>
        <v xml:space="preserve">  </v>
      </c>
      <c r="T47" s="48" t="str">
        <f t="shared" si="2"/>
        <v xml:space="preserve">  </v>
      </c>
      <c r="U47" s="49"/>
      <c r="V47" s="24" t="str">
        <f t="shared" si="13"/>
        <v xml:space="preserve">  </v>
      </c>
      <c r="W47" s="24" t="str">
        <f t="shared" si="14"/>
        <v xml:space="preserve">  </v>
      </c>
      <c r="X47" s="36"/>
      <c r="Y47" s="17" t="str">
        <f t="shared" si="21"/>
        <v xml:space="preserve">  </v>
      </c>
      <c r="Z47" s="17" t="str">
        <f t="shared" si="15"/>
        <v xml:space="preserve">  </v>
      </c>
      <c r="AA47" s="35" t="str">
        <f t="shared" si="16"/>
        <v xml:space="preserve">  </v>
      </c>
      <c r="AB47" s="35" t="str">
        <f t="shared" si="22"/>
        <v xml:space="preserve">  </v>
      </c>
      <c r="AC47" s="35" t="str">
        <f t="shared" si="23"/>
        <v xml:space="preserve">  </v>
      </c>
      <c r="AD47" s="36"/>
      <c r="AE47" s="17" t="str">
        <f t="shared" si="24"/>
        <v xml:space="preserve">  </v>
      </c>
      <c r="AF47" s="35" t="str">
        <f t="shared" si="25"/>
        <v xml:space="preserve">  </v>
      </c>
      <c r="AG47" s="35" t="str">
        <f t="shared" si="26"/>
        <v xml:space="preserve">  </v>
      </c>
      <c r="AH47" s="35" t="str">
        <f t="shared" si="27"/>
        <v xml:space="preserve">  </v>
      </c>
    </row>
    <row r="48" spans="2:34" ht="15.6" x14ac:dyDescent="0.3">
      <c r="B48" s="4" t="str">
        <f t="shared" si="3"/>
        <v xml:space="preserve">  </v>
      </c>
      <c r="C48" s="36" t="str">
        <f t="shared" si="4"/>
        <v xml:space="preserve">  </v>
      </c>
      <c r="D48" s="17" t="str">
        <f t="shared" si="19"/>
        <v xml:space="preserve">  </v>
      </c>
      <c r="E48" s="17">
        <f t="shared" si="0"/>
        <v>0</v>
      </c>
      <c r="F48" s="17" t="str">
        <f t="shared" si="5"/>
        <v xml:space="preserve">  </v>
      </c>
      <c r="G48" s="17" t="str">
        <f t="shared" si="6"/>
        <v xml:space="preserve">  </v>
      </c>
      <c r="H48" s="17" t="str">
        <f>IF(G48&lt;=Questionnaire!$I$6,"PY",IF(G48&lt;=Questionnaire!$I$3,"CY","  "))</f>
        <v xml:space="preserve">  </v>
      </c>
      <c r="I48" s="45"/>
      <c r="J48" s="46" t="str">
        <f t="shared" si="20"/>
        <v xml:space="preserve">  </v>
      </c>
      <c r="K48" s="24" t="str">
        <f t="shared" si="7"/>
        <v xml:space="preserve">  </v>
      </c>
      <c r="L48" s="35" t="str">
        <f t="shared" si="8"/>
        <v xml:space="preserve">  </v>
      </c>
      <c r="M48" s="35" t="str">
        <f t="shared" si="28"/>
        <v xml:space="preserve">  </v>
      </c>
      <c r="N48" s="35" t="str">
        <f t="shared" si="10"/>
        <v xml:space="preserve">  </v>
      </c>
      <c r="O48" s="35" t="str">
        <f t="shared" si="11"/>
        <v xml:space="preserve">  </v>
      </c>
      <c r="P48" s="35" t="str">
        <f t="shared" si="1"/>
        <v xml:space="preserve">  </v>
      </c>
      <c r="Q48" s="36"/>
      <c r="R48" s="49"/>
      <c r="S48" s="47" t="str">
        <f t="shared" si="12"/>
        <v xml:space="preserve">  </v>
      </c>
      <c r="T48" s="48" t="str">
        <f t="shared" si="2"/>
        <v xml:space="preserve">  </v>
      </c>
      <c r="U48" s="49"/>
      <c r="V48" s="24" t="str">
        <f t="shared" si="13"/>
        <v xml:space="preserve">  </v>
      </c>
      <c r="W48" s="24" t="str">
        <f t="shared" si="14"/>
        <v xml:space="preserve">  </v>
      </c>
      <c r="X48" s="36"/>
      <c r="Y48" s="17" t="str">
        <f t="shared" si="21"/>
        <v xml:space="preserve">  </v>
      </c>
      <c r="Z48" s="17" t="str">
        <f t="shared" si="15"/>
        <v xml:space="preserve">  </v>
      </c>
      <c r="AA48" s="35" t="str">
        <f t="shared" si="16"/>
        <v xml:space="preserve">  </v>
      </c>
      <c r="AB48" s="35" t="str">
        <f t="shared" si="22"/>
        <v xml:space="preserve">  </v>
      </c>
      <c r="AC48" s="35" t="str">
        <f t="shared" si="23"/>
        <v xml:space="preserve">  </v>
      </c>
      <c r="AD48" s="36"/>
      <c r="AE48" s="17" t="str">
        <f t="shared" si="24"/>
        <v xml:space="preserve">  </v>
      </c>
      <c r="AF48" s="35" t="str">
        <f t="shared" si="25"/>
        <v xml:space="preserve">  </v>
      </c>
      <c r="AG48" s="35" t="str">
        <f t="shared" si="26"/>
        <v xml:space="preserve">  </v>
      </c>
      <c r="AH48" s="35" t="str">
        <f t="shared" si="27"/>
        <v xml:space="preserve">  </v>
      </c>
    </row>
    <row r="49" spans="2:34" ht="15.6" x14ac:dyDescent="0.3">
      <c r="B49" s="4" t="str">
        <f t="shared" si="3"/>
        <v xml:space="preserve">  </v>
      </c>
      <c r="C49" s="36" t="str">
        <f t="shared" si="4"/>
        <v xml:space="preserve">  </v>
      </c>
      <c r="D49" s="17" t="str">
        <f t="shared" si="19"/>
        <v xml:space="preserve">  </v>
      </c>
      <c r="E49" s="17">
        <f t="shared" si="0"/>
        <v>0</v>
      </c>
      <c r="F49" s="17" t="str">
        <f t="shared" si="5"/>
        <v xml:space="preserve">  </v>
      </c>
      <c r="G49" s="17" t="str">
        <f t="shared" si="6"/>
        <v xml:space="preserve">  </v>
      </c>
      <c r="H49" s="17" t="str">
        <f>IF(G49&lt;=Questionnaire!$I$6,"PY",IF(G49&lt;=Questionnaire!$I$3,"CY","  "))</f>
        <v xml:space="preserve">  </v>
      </c>
      <c r="I49" s="45"/>
      <c r="J49" s="46" t="str">
        <f t="shared" si="20"/>
        <v xml:space="preserve">  </v>
      </c>
      <c r="K49" s="24" t="str">
        <f t="shared" si="7"/>
        <v xml:space="preserve">  </v>
      </c>
      <c r="L49" s="35" t="str">
        <f t="shared" si="8"/>
        <v xml:space="preserve">  </v>
      </c>
      <c r="M49" s="35" t="str">
        <f t="shared" si="28"/>
        <v xml:space="preserve">  </v>
      </c>
      <c r="N49" s="35" t="str">
        <f t="shared" si="10"/>
        <v xml:space="preserve">  </v>
      </c>
      <c r="O49" s="35" t="str">
        <f t="shared" si="11"/>
        <v xml:space="preserve">  </v>
      </c>
      <c r="P49" s="35" t="str">
        <f t="shared" si="1"/>
        <v xml:space="preserve">  </v>
      </c>
      <c r="Q49" s="36"/>
      <c r="R49" s="49"/>
      <c r="S49" s="47" t="str">
        <f t="shared" si="12"/>
        <v xml:space="preserve">  </v>
      </c>
      <c r="T49" s="48" t="str">
        <f t="shared" si="2"/>
        <v xml:space="preserve">  </v>
      </c>
      <c r="U49" s="49"/>
      <c r="V49" s="24" t="str">
        <f t="shared" si="13"/>
        <v xml:space="preserve">  </v>
      </c>
      <c r="W49" s="24" t="str">
        <f t="shared" si="14"/>
        <v xml:space="preserve">  </v>
      </c>
      <c r="X49" s="36"/>
      <c r="Y49" s="17" t="str">
        <f t="shared" si="21"/>
        <v xml:space="preserve">  </v>
      </c>
      <c r="Z49" s="17" t="str">
        <f t="shared" si="15"/>
        <v xml:space="preserve">  </v>
      </c>
      <c r="AA49" s="35" t="str">
        <f t="shared" si="16"/>
        <v xml:space="preserve">  </v>
      </c>
      <c r="AB49" s="35" t="str">
        <f t="shared" si="22"/>
        <v xml:space="preserve">  </v>
      </c>
      <c r="AC49" s="35" t="str">
        <f t="shared" si="23"/>
        <v xml:space="preserve">  </v>
      </c>
      <c r="AD49" s="36"/>
      <c r="AE49" s="17" t="str">
        <f t="shared" si="24"/>
        <v xml:space="preserve">  </v>
      </c>
      <c r="AF49" s="35" t="str">
        <f t="shared" si="25"/>
        <v xml:space="preserve">  </v>
      </c>
      <c r="AG49" s="35" t="str">
        <f t="shared" si="26"/>
        <v xml:space="preserve">  </v>
      </c>
      <c r="AH49" s="35" t="str">
        <f t="shared" si="27"/>
        <v xml:space="preserve">  </v>
      </c>
    </row>
    <row r="50" spans="2:34" ht="15.6" x14ac:dyDescent="0.3">
      <c r="B50" s="4" t="str">
        <f t="shared" si="3"/>
        <v xml:space="preserve">  </v>
      </c>
      <c r="C50" s="36" t="str">
        <f t="shared" si="4"/>
        <v xml:space="preserve">  </v>
      </c>
      <c r="D50" s="17" t="str">
        <f t="shared" si="19"/>
        <v xml:space="preserve">  </v>
      </c>
      <c r="E50" s="17">
        <f t="shared" si="0"/>
        <v>0</v>
      </c>
      <c r="F50" s="17" t="str">
        <f t="shared" si="5"/>
        <v xml:space="preserve">  </v>
      </c>
      <c r="G50" s="17" t="str">
        <f t="shared" si="6"/>
        <v xml:space="preserve">  </v>
      </c>
      <c r="H50" s="17" t="str">
        <f>IF(G50&lt;=Questionnaire!$I$6,"PY",IF(G50&lt;=Questionnaire!$I$3,"CY","  "))</f>
        <v xml:space="preserve">  </v>
      </c>
      <c r="I50" s="45"/>
      <c r="J50" s="46" t="str">
        <f t="shared" si="20"/>
        <v xml:space="preserve">  </v>
      </c>
      <c r="K50" s="24" t="str">
        <f t="shared" si="7"/>
        <v xml:space="preserve">  </v>
      </c>
      <c r="L50" s="35" t="str">
        <f t="shared" si="8"/>
        <v xml:space="preserve">  </v>
      </c>
      <c r="M50" s="35" t="str">
        <f t="shared" si="28"/>
        <v xml:space="preserve">  </v>
      </c>
      <c r="N50" s="35" t="str">
        <f t="shared" si="10"/>
        <v xml:space="preserve">  </v>
      </c>
      <c r="O50" s="35" t="str">
        <f t="shared" si="11"/>
        <v xml:space="preserve">  </v>
      </c>
      <c r="P50" s="35" t="str">
        <f t="shared" si="1"/>
        <v xml:space="preserve">  </v>
      </c>
      <c r="Q50" s="36"/>
      <c r="R50" s="49"/>
      <c r="S50" s="47" t="str">
        <f t="shared" si="12"/>
        <v xml:space="preserve">  </v>
      </c>
      <c r="T50" s="48" t="str">
        <f t="shared" si="2"/>
        <v xml:space="preserve">  </v>
      </c>
      <c r="U50" s="49"/>
      <c r="V50" s="24" t="str">
        <f t="shared" si="13"/>
        <v xml:space="preserve">  </v>
      </c>
      <c r="W50" s="24" t="str">
        <f t="shared" si="14"/>
        <v xml:space="preserve">  </v>
      </c>
      <c r="X50" s="36"/>
      <c r="Y50" s="17" t="str">
        <f t="shared" si="21"/>
        <v xml:space="preserve">  </v>
      </c>
      <c r="Z50" s="17" t="str">
        <f t="shared" si="15"/>
        <v xml:space="preserve">  </v>
      </c>
      <c r="AA50" s="35" t="str">
        <f t="shared" si="16"/>
        <v xml:space="preserve">  </v>
      </c>
      <c r="AB50" s="35" t="str">
        <f t="shared" si="22"/>
        <v xml:space="preserve">  </v>
      </c>
      <c r="AC50" s="35" t="str">
        <f t="shared" si="23"/>
        <v xml:space="preserve">  </v>
      </c>
      <c r="AD50" s="36"/>
      <c r="AE50" s="17" t="str">
        <f t="shared" si="24"/>
        <v xml:space="preserve">  </v>
      </c>
      <c r="AF50" s="35" t="str">
        <f t="shared" si="25"/>
        <v xml:space="preserve">  </v>
      </c>
      <c r="AG50" s="35" t="str">
        <f t="shared" si="26"/>
        <v xml:space="preserve">  </v>
      </c>
      <c r="AH50" s="35" t="str">
        <f t="shared" si="27"/>
        <v xml:space="preserve">  </v>
      </c>
    </row>
    <row r="51" spans="2:34" ht="15.6" x14ac:dyDescent="0.3">
      <c r="B51" s="4" t="str">
        <f t="shared" si="3"/>
        <v xml:space="preserve">  </v>
      </c>
      <c r="C51" s="36" t="str">
        <f t="shared" si="4"/>
        <v xml:space="preserve">  </v>
      </c>
      <c r="D51" s="17" t="str">
        <f t="shared" si="19"/>
        <v xml:space="preserve">  </v>
      </c>
      <c r="E51" s="17">
        <f t="shared" si="0"/>
        <v>0</v>
      </c>
      <c r="F51" s="17" t="str">
        <f t="shared" si="5"/>
        <v xml:space="preserve">  </v>
      </c>
      <c r="G51" s="17" t="str">
        <f t="shared" si="6"/>
        <v xml:space="preserve">  </v>
      </c>
      <c r="H51" s="17" t="str">
        <f>IF(G51&lt;=Questionnaire!$I$6,"PY",IF(G51&lt;=Questionnaire!$I$3,"CY","  "))</f>
        <v xml:space="preserve">  </v>
      </c>
      <c r="I51" s="45"/>
      <c r="J51" s="46" t="str">
        <f t="shared" si="20"/>
        <v xml:space="preserve">  </v>
      </c>
      <c r="K51" s="24" t="str">
        <f t="shared" si="7"/>
        <v xml:space="preserve">  </v>
      </c>
      <c r="L51" s="35" t="str">
        <f t="shared" si="8"/>
        <v xml:space="preserve">  </v>
      </c>
      <c r="M51" s="35" t="str">
        <f t="shared" si="28"/>
        <v xml:space="preserve">  </v>
      </c>
      <c r="N51" s="35" t="str">
        <f t="shared" si="10"/>
        <v xml:space="preserve">  </v>
      </c>
      <c r="O51" s="35" t="str">
        <f t="shared" si="11"/>
        <v xml:space="preserve">  </v>
      </c>
      <c r="P51" s="35" t="str">
        <f t="shared" si="1"/>
        <v xml:space="preserve">  </v>
      </c>
      <c r="Q51" s="36"/>
      <c r="R51" s="49"/>
      <c r="S51" s="47" t="str">
        <f t="shared" si="12"/>
        <v xml:space="preserve">  </v>
      </c>
      <c r="T51" s="48" t="str">
        <f t="shared" si="2"/>
        <v xml:space="preserve">  </v>
      </c>
      <c r="U51" s="49"/>
      <c r="V51" s="24" t="str">
        <f t="shared" si="13"/>
        <v xml:space="preserve">  </v>
      </c>
      <c r="W51" s="24" t="str">
        <f t="shared" si="14"/>
        <v xml:space="preserve">  </v>
      </c>
      <c r="X51" s="36"/>
      <c r="Y51" s="17" t="str">
        <f t="shared" si="21"/>
        <v xml:space="preserve">  </v>
      </c>
      <c r="Z51" s="17" t="str">
        <f t="shared" si="15"/>
        <v xml:space="preserve">  </v>
      </c>
      <c r="AA51" s="35" t="str">
        <f t="shared" si="16"/>
        <v xml:space="preserve">  </v>
      </c>
      <c r="AB51" s="35" t="str">
        <f t="shared" si="22"/>
        <v xml:space="preserve">  </v>
      </c>
      <c r="AC51" s="35" t="str">
        <f t="shared" si="23"/>
        <v xml:space="preserve">  </v>
      </c>
      <c r="AD51" s="36"/>
      <c r="AE51" s="17" t="str">
        <f t="shared" si="24"/>
        <v xml:space="preserve">  </v>
      </c>
      <c r="AF51" s="35" t="str">
        <f t="shared" si="25"/>
        <v xml:space="preserve">  </v>
      </c>
      <c r="AG51" s="35" t="str">
        <f t="shared" si="26"/>
        <v xml:space="preserve">  </v>
      </c>
      <c r="AH51" s="35" t="str">
        <f t="shared" si="27"/>
        <v xml:space="preserve">  </v>
      </c>
    </row>
    <row r="52" spans="2:34" ht="15.6" x14ac:dyDescent="0.3">
      <c r="B52" s="4" t="str">
        <f t="shared" si="3"/>
        <v xml:space="preserve">  </v>
      </c>
      <c r="C52" s="36" t="str">
        <f t="shared" si="4"/>
        <v xml:space="preserve">  </v>
      </c>
      <c r="D52" s="17" t="str">
        <f t="shared" si="19"/>
        <v xml:space="preserve">  </v>
      </c>
      <c r="E52" s="17">
        <f t="shared" si="0"/>
        <v>0</v>
      </c>
      <c r="F52" s="17" t="str">
        <f t="shared" si="5"/>
        <v xml:space="preserve">  </v>
      </c>
      <c r="G52" s="17" t="str">
        <f t="shared" si="6"/>
        <v xml:space="preserve">  </v>
      </c>
      <c r="H52" s="17" t="str">
        <f>IF(G52&lt;=Questionnaire!$I$6,"PY",IF(G52&lt;=Questionnaire!$I$3,"CY","  "))</f>
        <v xml:space="preserve">  </v>
      </c>
      <c r="I52" s="45"/>
      <c r="J52" s="46" t="str">
        <f t="shared" si="20"/>
        <v xml:space="preserve">  </v>
      </c>
      <c r="K52" s="24" t="str">
        <f t="shared" si="7"/>
        <v xml:space="preserve">  </v>
      </c>
      <c r="L52" s="35" t="str">
        <f t="shared" si="8"/>
        <v xml:space="preserve">  </v>
      </c>
      <c r="M52" s="35" t="str">
        <f t="shared" si="28"/>
        <v xml:space="preserve">  </v>
      </c>
      <c r="N52" s="35" t="str">
        <f t="shared" si="10"/>
        <v xml:space="preserve">  </v>
      </c>
      <c r="O52" s="35" t="str">
        <f t="shared" si="11"/>
        <v xml:space="preserve">  </v>
      </c>
      <c r="P52" s="35" t="str">
        <f t="shared" si="1"/>
        <v xml:space="preserve">  </v>
      </c>
      <c r="Q52" s="36"/>
      <c r="R52" s="49"/>
      <c r="S52" s="47" t="str">
        <f t="shared" si="12"/>
        <v xml:space="preserve">  </v>
      </c>
      <c r="T52" s="48" t="str">
        <f t="shared" si="2"/>
        <v xml:space="preserve">  </v>
      </c>
      <c r="U52" s="49"/>
      <c r="V52" s="24" t="str">
        <f t="shared" si="13"/>
        <v xml:space="preserve">  </v>
      </c>
      <c r="W52" s="24" t="str">
        <f t="shared" si="14"/>
        <v xml:space="preserve">  </v>
      </c>
      <c r="X52" s="36"/>
      <c r="Y52" s="17" t="str">
        <f t="shared" si="21"/>
        <v xml:space="preserve">  </v>
      </c>
      <c r="Z52" s="17" t="str">
        <f t="shared" si="15"/>
        <v xml:space="preserve">  </v>
      </c>
      <c r="AA52" s="35" t="str">
        <f t="shared" si="16"/>
        <v xml:space="preserve">  </v>
      </c>
      <c r="AB52" s="35" t="str">
        <f t="shared" si="22"/>
        <v xml:space="preserve">  </v>
      </c>
      <c r="AC52" s="35" t="str">
        <f t="shared" si="23"/>
        <v xml:space="preserve">  </v>
      </c>
      <c r="AD52" s="36"/>
      <c r="AE52" s="17" t="str">
        <f t="shared" si="24"/>
        <v xml:space="preserve">  </v>
      </c>
      <c r="AF52" s="35" t="str">
        <f t="shared" si="25"/>
        <v xml:space="preserve">  </v>
      </c>
      <c r="AG52" s="35" t="str">
        <f t="shared" si="26"/>
        <v xml:space="preserve">  </v>
      </c>
      <c r="AH52" s="35" t="str">
        <f t="shared" si="27"/>
        <v xml:space="preserve">  </v>
      </c>
    </row>
    <row r="53" spans="2:34" ht="15.6" x14ac:dyDescent="0.3">
      <c r="B53" s="4" t="str">
        <f t="shared" si="3"/>
        <v xml:space="preserve">  </v>
      </c>
      <c r="C53" s="36" t="str">
        <f t="shared" si="4"/>
        <v xml:space="preserve">  </v>
      </c>
      <c r="D53" s="17" t="str">
        <f t="shared" si="19"/>
        <v xml:space="preserve">  </v>
      </c>
      <c r="E53" s="17">
        <f t="shared" si="0"/>
        <v>0</v>
      </c>
      <c r="F53" s="17" t="str">
        <f t="shared" si="5"/>
        <v xml:space="preserve">  </v>
      </c>
      <c r="G53" s="17" t="str">
        <f t="shared" si="6"/>
        <v xml:space="preserve">  </v>
      </c>
      <c r="H53" s="17" t="str">
        <f>IF(G53&lt;=Questionnaire!$I$6,"PY",IF(G53&lt;=Questionnaire!$I$3,"CY","  "))</f>
        <v xml:space="preserve">  </v>
      </c>
      <c r="I53" s="45"/>
      <c r="J53" s="46" t="str">
        <f t="shared" si="20"/>
        <v xml:space="preserve">  </v>
      </c>
      <c r="K53" s="24" t="str">
        <f t="shared" si="7"/>
        <v xml:space="preserve">  </v>
      </c>
      <c r="L53" s="35" t="str">
        <f t="shared" si="8"/>
        <v xml:space="preserve">  </v>
      </c>
      <c r="M53" s="35" t="str">
        <f t="shared" si="28"/>
        <v xml:space="preserve">  </v>
      </c>
      <c r="N53" s="35" t="str">
        <f t="shared" si="10"/>
        <v xml:space="preserve">  </v>
      </c>
      <c r="O53" s="35" t="str">
        <f t="shared" si="11"/>
        <v xml:space="preserve">  </v>
      </c>
      <c r="P53" s="35" t="str">
        <f t="shared" si="1"/>
        <v xml:space="preserve">  </v>
      </c>
      <c r="Q53" s="36"/>
      <c r="R53" s="49"/>
      <c r="S53" s="47" t="str">
        <f t="shared" si="12"/>
        <v xml:space="preserve">  </v>
      </c>
      <c r="T53" s="48" t="str">
        <f t="shared" si="2"/>
        <v xml:space="preserve">  </v>
      </c>
      <c r="U53" s="49"/>
      <c r="V53" s="24" t="str">
        <f t="shared" si="13"/>
        <v xml:space="preserve">  </v>
      </c>
      <c r="W53" s="24" t="str">
        <f t="shared" si="14"/>
        <v xml:space="preserve">  </v>
      </c>
      <c r="X53" s="36"/>
      <c r="Y53" s="17" t="str">
        <f t="shared" si="21"/>
        <v xml:space="preserve">  </v>
      </c>
      <c r="Z53" s="17" t="str">
        <f t="shared" si="15"/>
        <v xml:space="preserve">  </v>
      </c>
      <c r="AA53" s="35" t="str">
        <f t="shared" si="16"/>
        <v xml:space="preserve">  </v>
      </c>
      <c r="AB53" s="35" t="str">
        <f t="shared" si="22"/>
        <v xml:space="preserve">  </v>
      </c>
      <c r="AC53" s="35" t="str">
        <f t="shared" si="23"/>
        <v xml:space="preserve">  </v>
      </c>
      <c r="AD53" s="36"/>
      <c r="AE53" s="17" t="str">
        <f t="shared" si="24"/>
        <v xml:space="preserve">  </v>
      </c>
      <c r="AF53" s="35" t="str">
        <f t="shared" si="25"/>
        <v xml:space="preserve">  </v>
      </c>
      <c r="AG53" s="35" t="str">
        <f t="shared" si="26"/>
        <v xml:space="preserve">  </v>
      </c>
      <c r="AH53" s="35" t="str">
        <f t="shared" si="27"/>
        <v xml:space="preserve">  </v>
      </c>
    </row>
    <row r="54" spans="2:34" ht="15.6" x14ac:dyDescent="0.3">
      <c r="B54" s="4" t="str">
        <f t="shared" si="3"/>
        <v xml:space="preserve">  </v>
      </c>
      <c r="C54" s="36" t="str">
        <f t="shared" si="4"/>
        <v xml:space="preserve">  </v>
      </c>
      <c r="D54" s="17" t="str">
        <f t="shared" si="19"/>
        <v xml:space="preserve">  </v>
      </c>
      <c r="E54" s="17">
        <f t="shared" si="0"/>
        <v>0</v>
      </c>
      <c r="F54" s="17" t="str">
        <f t="shared" si="5"/>
        <v xml:space="preserve">  </v>
      </c>
      <c r="G54" s="17" t="str">
        <f t="shared" si="6"/>
        <v xml:space="preserve">  </v>
      </c>
      <c r="H54" s="17" t="str">
        <f>IF(G54&lt;=Questionnaire!$I$6,"PY",IF(G54&lt;=Questionnaire!$I$3,"CY","  "))</f>
        <v xml:space="preserve">  </v>
      </c>
      <c r="I54" s="45"/>
      <c r="J54" s="46" t="str">
        <f t="shared" si="20"/>
        <v xml:space="preserve">  </v>
      </c>
      <c r="K54" s="24" t="str">
        <f t="shared" si="7"/>
        <v xml:space="preserve">  </v>
      </c>
      <c r="L54" s="35" t="str">
        <f t="shared" si="8"/>
        <v xml:space="preserve">  </v>
      </c>
      <c r="M54" s="35" t="str">
        <f t="shared" si="28"/>
        <v xml:space="preserve">  </v>
      </c>
      <c r="N54" s="35" t="str">
        <f t="shared" si="10"/>
        <v xml:space="preserve">  </v>
      </c>
      <c r="O54" s="35" t="str">
        <f t="shared" si="11"/>
        <v xml:space="preserve">  </v>
      </c>
      <c r="P54" s="35" t="str">
        <f t="shared" si="1"/>
        <v xml:space="preserve">  </v>
      </c>
      <c r="Q54" s="36"/>
      <c r="R54" s="49"/>
      <c r="S54" s="47" t="str">
        <f t="shared" si="12"/>
        <v xml:space="preserve">  </v>
      </c>
      <c r="T54" s="48" t="str">
        <f t="shared" si="2"/>
        <v xml:space="preserve">  </v>
      </c>
      <c r="U54" s="49"/>
      <c r="V54" s="24" t="str">
        <f t="shared" si="13"/>
        <v xml:space="preserve">  </v>
      </c>
      <c r="W54" s="24" t="str">
        <f t="shared" si="14"/>
        <v xml:space="preserve">  </v>
      </c>
      <c r="X54" s="36"/>
      <c r="Y54" s="17" t="str">
        <f t="shared" si="21"/>
        <v xml:space="preserve">  </v>
      </c>
      <c r="Z54" s="17" t="str">
        <f t="shared" si="15"/>
        <v xml:space="preserve">  </v>
      </c>
      <c r="AA54" s="35" t="str">
        <f t="shared" si="16"/>
        <v xml:space="preserve">  </v>
      </c>
      <c r="AB54" s="35" t="str">
        <f t="shared" si="22"/>
        <v xml:space="preserve">  </v>
      </c>
      <c r="AC54" s="35" t="str">
        <f t="shared" si="23"/>
        <v xml:space="preserve">  </v>
      </c>
      <c r="AD54" s="36"/>
      <c r="AE54" s="17" t="str">
        <f t="shared" si="24"/>
        <v xml:space="preserve">  </v>
      </c>
      <c r="AF54" s="35" t="str">
        <f t="shared" si="25"/>
        <v xml:space="preserve">  </v>
      </c>
      <c r="AG54" s="35" t="str">
        <f t="shared" si="26"/>
        <v xml:space="preserve">  </v>
      </c>
      <c r="AH54" s="35" t="str">
        <f t="shared" si="27"/>
        <v xml:space="preserve">  </v>
      </c>
    </row>
    <row r="55" spans="2:34" ht="15.6" x14ac:dyDescent="0.3">
      <c r="B55" s="4" t="str">
        <f t="shared" si="3"/>
        <v xml:space="preserve">  </v>
      </c>
      <c r="C55" s="36" t="str">
        <f t="shared" si="4"/>
        <v xml:space="preserve">  </v>
      </c>
      <c r="D55" s="17" t="str">
        <f t="shared" si="19"/>
        <v xml:space="preserve">  </v>
      </c>
      <c r="E55" s="17">
        <f t="shared" si="0"/>
        <v>0</v>
      </c>
      <c r="F55" s="17" t="str">
        <f t="shared" si="5"/>
        <v xml:space="preserve">  </v>
      </c>
      <c r="G55" s="17" t="str">
        <f t="shared" si="6"/>
        <v xml:space="preserve">  </v>
      </c>
      <c r="H55" s="17" t="str">
        <f>IF(G55&lt;=Questionnaire!$I$6,"PY",IF(G55&lt;=Questionnaire!$I$3,"CY","  "))</f>
        <v xml:space="preserve">  </v>
      </c>
      <c r="I55" s="45"/>
      <c r="J55" s="46" t="str">
        <f t="shared" si="20"/>
        <v xml:space="preserve">  </v>
      </c>
      <c r="K55" s="24" t="str">
        <f t="shared" si="7"/>
        <v xml:space="preserve">  </v>
      </c>
      <c r="L55" s="35" t="str">
        <f t="shared" si="8"/>
        <v xml:space="preserve">  </v>
      </c>
      <c r="M55" s="35" t="str">
        <f t="shared" si="28"/>
        <v xml:space="preserve">  </v>
      </c>
      <c r="N55" s="35" t="str">
        <f t="shared" si="10"/>
        <v xml:space="preserve">  </v>
      </c>
      <c r="O55" s="35" t="str">
        <f t="shared" si="11"/>
        <v xml:space="preserve">  </v>
      </c>
      <c r="P55" s="35" t="str">
        <f t="shared" si="1"/>
        <v xml:space="preserve">  </v>
      </c>
      <c r="Q55" s="36"/>
      <c r="R55" s="49"/>
      <c r="S55" s="47" t="str">
        <f t="shared" si="12"/>
        <v xml:space="preserve">  </v>
      </c>
      <c r="T55" s="48" t="str">
        <f t="shared" si="2"/>
        <v xml:space="preserve">  </v>
      </c>
      <c r="U55" s="49"/>
      <c r="V55" s="24" t="str">
        <f t="shared" si="13"/>
        <v xml:space="preserve">  </v>
      </c>
      <c r="W55" s="24" t="str">
        <f t="shared" si="14"/>
        <v xml:space="preserve">  </v>
      </c>
      <c r="X55" s="36"/>
      <c r="Y55" s="17" t="str">
        <f t="shared" si="21"/>
        <v xml:space="preserve">  </v>
      </c>
      <c r="Z55" s="17" t="str">
        <f t="shared" si="15"/>
        <v xml:space="preserve">  </v>
      </c>
      <c r="AA55" s="35" t="str">
        <f t="shared" si="16"/>
        <v xml:space="preserve">  </v>
      </c>
      <c r="AB55" s="35" t="str">
        <f t="shared" si="22"/>
        <v xml:space="preserve">  </v>
      </c>
      <c r="AC55" s="35" t="str">
        <f t="shared" si="23"/>
        <v xml:space="preserve">  </v>
      </c>
      <c r="AD55" s="36"/>
      <c r="AE55" s="17" t="str">
        <f t="shared" si="24"/>
        <v xml:space="preserve">  </v>
      </c>
      <c r="AF55" s="35" t="str">
        <f t="shared" si="25"/>
        <v xml:space="preserve">  </v>
      </c>
      <c r="AG55" s="35" t="str">
        <f t="shared" si="26"/>
        <v xml:space="preserve">  </v>
      </c>
      <c r="AH55" s="35" t="str">
        <f t="shared" si="27"/>
        <v xml:space="preserve">  </v>
      </c>
    </row>
    <row r="56" spans="2:34" ht="15.6" x14ac:dyDescent="0.3">
      <c r="B56" s="4" t="str">
        <f t="shared" si="3"/>
        <v xml:space="preserve">  </v>
      </c>
      <c r="C56" s="36" t="str">
        <f t="shared" si="4"/>
        <v xml:space="preserve">  </v>
      </c>
      <c r="D56" s="17" t="str">
        <f t="shared" si="19"/>
        <v xml:space="preserve">  </v>
      </c>
      <c r="E56" s="17">
        <f t="shared" si="0"/>
        <v>0</v>
      </c>
      <c r="F56" s="17" t="str">
        <f t="shared" si="5"/>
        <v xml:space="preserve">  </v>
      </c>
      <c r="G56" s="17" t="str">
        <f t="shared" si="6"/>
        <v xml:space="preserve">  </v>
      </c>
      <c r="H56" s="17" t="str">
        <f>IF(G56&lt;=Questionnaire!$I$6,"PY",IF(G56&lt;=Questionnaire!$I$3,"CY","  "))</f>
        <v xml:space="preserve">  </v>
      </c>
      <c r="I56" s="45"/>
      <c r="J56" s="46" t="str">
        <f t="shared" si="20"/>
        <v xml:space="preserve">  </v>
      </c>
      <c r="K56" s="24" t="str">
        <f t="shared" si="7"/>
        <v xml:space="preserve">  </v>
      </c>
      <c r="L56" s="35" t="str">
        <f t="shared" si="8"/>
        <v xml:space="preserve">  </v>
      </c>
      <c r="M56" s="35" t="str">
        <f t="shared" si="28"/>
        <v xml:space="preserve">  </v>
      </c>
      <c r="N56" s="35" t="str">
        <f t="shared" si="10"/>
        <v xml:space="preserve">  </v>
      </c>
      <c r="O56" s="35" t="str">
        <f t="shared" si="11"/>
        <v xml:space="preserve">  </v>
      </c>
      <c r="P56" s="35" t="str">
        <f t="shared" si="1"/>
        <v xml:space="preserve">  </v>
      </c>
      <c r="Q56" s="36"/>
      <c r="R56" s="49"/>
      <c r="S56" s="47" t="str">
        <f t="shared" si="12"/>
        <v xml:space="preserve">  </v>
      </c>
      <c r="T56" s="48" t="str">
        <f t="shared" si="2"/>
        <v xml:space="preserve">  </v>
      </c>
      <c r="U56" s="49"/>
      <c r="V56" s="24" t="str">
        <f t="shared" si="13"/>
        <v xml:space="preserve">  </v>
      </c>
      <c r="W56" s="24" t="str">
        <f t="shared" si="14"/>
        <v xml:space="preserve">  </v>
      </c>
      <c r="X56" s="36"/>
      <c r="Y56" s="17" t="str">
        <f t="shared" si="21"/>
        <v xml:space="preserve">  </v>
      </c>
      <c r="Z56" s="17" t="str">
        <f t="shared" si="15"/>
        <v xml:space="preserve">  </v>
      </c>
      <c r="AA56" s="35" t="str">
        <f t="shared" si="16"/>
        <v xml:space="preserve">  </v>
      </c>
      <c r="AB56" s="35" t="str">
        <f t="shared" si="22"/>
        <v xml:space="preserve">  </v>
      </c>
      <c r="AC56" s="35" t="str">
        <f t="shared" si="23"/>
        <v xml:space="preserve">  </v>
      </c>
      <c r="AD56" s="36"/>
      <c r="AE56" s="17" t="str">
        <f t="shared" si="24"/>
        <v xml:space="preserve">  </v>
      </c>
      <c r="AF56" s="35" t="str">
        <f t="shared" si="25"/>
        <v xml:space="preserve">  </v>
      </c>
      <c r="AG56" s="35" t="str">
        <f t="shared" si="26"/>
        <v xml:space="preserve">  </v>
      </c>
      <c r="AH56" s="35" t="str">
        <f t="shared" si="27"/>
        <v xml:space="preserve">  </v>
      </c>
    </row>
    <row r="57" spans="2:34" ht="15.6" x14ac:dyDescent="0.3">
      <c r="B57" s="4" t="str">
        <f t="shared" si="3"/>
        <v xml:space="preserve">  </v>
      </c>
      <c r="C57" s="36" t="str">
        <f t="shared" si="4"/>
        <v xml:space="preserve">  </v>
      </c>
      <c r="D57" s="17" t="str">
        <f t="shared" si="19"/>
        <v xml:space="preserve">  </v>
      </c>
      <c r="E57" s="17">
        <f t="shared" si="0"/>
        <v>0</v>
      </c>
      <c r="F57" s="17" t="str">
        <f t="shared" si="5"/>
        <v xml:space="preserve">  </v>
      </c>
      <c r="G57" s="17" t="str">
        <f t="shared" si="6"/>
        <v xml:space="preserve">  </v>
      </c>
      <c r="H57" s="17" t="str">
        <f>IF(G57&lt;=Questionnaire!$I$6,"PY",IF(G57&lt;=Questionnaire!$I$3,"CY","  "))</f>
        <v xml:space="preserve">  </v>
      </c>
      <c r="I57" s="45"/>
      <c r="J57" s="46" t="str">
        <f t="shared" si="20"/>
        <v xml:space="preserve">  </v>
      </c>
      <c r="K57" s="24" t="str">
        <f t="shared" si="7"/>
        <v xml:space="preserve">  </v>
      </c>
      <c r="L57" s="35" t="str">
        <f t="shared" si="8"/>
        <v xml:space="preserve">  </v>
      </c>
      <c r="M57" s="35" t="str">
        <f t="shared" si="28"/>
        <v xml:space="preserve">  </v>
      </c>
      <c r="N57" s="35" t="str">
        <f t="shared" si="10"/>
        <v xml:space="preserve">  </v>
      </c>
      <c r="O57" s="35" t="str">
        <f t="shared" si="11"/>
        <v xml:space="preserve">  </v>
      </c>
      <c r="P57" s="35" t="str">
        <f t="shared" si="1"/>
        <v xml:space="preserve">  </v>
      </c>
      <c r="Q57" s="36"/>
      <c r="R57" s="49"/>
      <c r="S57" s="47" t="str">
        <f t="shared" si="12"/>
        <v xml:space="preserve">  </v>
      </c>
      <c r="T57" s="48" t="str">
        <f t="shared" si="2"/>
        <v xml:space="preserve">  </v>
      </c>
      <c r="U57" s="49"/>
      <c r="V57" s="24" t="str">
        <f t="shared" si="13"/>
        <v xml:space="preserve">  </v>
      </c>
      <c r="W57" s="24" t="str">
        <f t="shared" si="14"/>
        <v xml:space="preserve">  </v>
      </c>
      <c r="X57" s="36"/>
      <c r="Y57" s="17" t="str">
        <f t="shared" si="21"/>
        <v xml:space="preserve">  </v>
      </c>
      <c r="Z57" s="17" t="str">
        <f t="shared" si="15"/>
        <v xml:space="preserve">  </v>
      </c>
      <c r="AA57" s="35" t="str">
        <f t="shared" si="16"/>
        <v xml:space="preserve">  </v>
      </c>
      <c r="AB57" s="35" t="str">
        <f t="shared" si="22"/>
        <v xml:space="preserve">  </v>
      </c>
      <c r="AC57" s="35" t="str">
        <f t="shared" si="23"/>
        <v xml:space="preserve">  </v>
      </c>
      <c r="AD57" s="36"/>
      <c r="AE57" s="17" t="str">
        <f t="shared" si="24"/>
        <v xml:space="preserve">  </v>
      </c>
      <c r="AF57" s="35" t="str">
        <f t="shared" si="25"/>
        <v xml:space="preserve">  </v>
      </c>
      <c r="AG57" s="35" t="str">
        <f t="shared" si="26"/>
        <v xml:space="preserve">  </v>
      </c>
      <c r="AH57" s="35" t="str">
        <f t="shared" si="27"/>
        <v xml:space="preserve">  </v>
      </c>
    </row>
    <row r="58" spans="2:34" ht="15.6" x14ac:dyDescent="0.3">
      <c r="B58" s="4" t="str">
        <f t="shared" si="3"/>
        <v xml:space="preserve">  </v>
      </c>
      <c r="C58" s="36" t="str">
        <f t="shared" si="4"/>
        <v xml:space="preserve">  </v>
      </c>
      <c r="D58" s="17" t="str">
        <f t="shared" si="19"/>
        <v xml:space="preserve">  </v>
      </c>
      <c r="E58" s="17">
        <f t="shared" si="0"/>
        <v>0</v>
      </c>
      <c r="F58" s="17" t="str">
        <f t="shared" si="5"/>
        <v xml:space="preserve">  </v>
      </c>
      <c r="G58" s="17" t="str">
        <f t="shared" si="6"/>
        <v xml:space="preserve">  </v>
      </c>
      <c r="H58" s="17" t="str">
        <f>IF(G58&lt;=Questionnaire!$I$6,"PY",IF(G58&lt;=Questionnaire!$I$3,"CY","  "))</f>
        <v xml:space="preserve">  </v>
      </c>
      <c r="I58" s="45"/>
      <c r="J58" s="46" t="str">
        <f t="shared" si="20"/>
        <v xml:space="preserve">  </v>
      </c>
      <c r="K58" s="24" t="str">
        <f t="shared" si="7"/>
        <v xml:space="preserve">  </v>
      </c>
      <c r="L58" s="35" t="str">
        <f t="shared" si="8"/>
        <v xml:space="preserve">  </v>
      </c>
      <c r="M58" s="35" t="str">
        <f t="shared" si="28"/>
        <v xml:space="preserve">  </v>
      </c>
      <c r="N58" s="35" t="str">
        <f t="shared" si="10"/>
        <v xml:space="preserve">  </v>
      </c>
      <c r="O58" s="35" t="str">
        <f t="shared" si="11"/>
        <v xml:space="preserve">  </v>
      </c>
      <c r="P58" s="35" t="str">
        <f t="shared" si="1"/>
        <v xml:space="preserve">  </v>
      </c>
      <c r="Q58" s="36"/>
      <c r="R58" s="49"/>
      <c r="S58" s="47" t="str">
        <f t="shared" si="12"/>
        <v xml:space="preserve">  </v>
      </c>
      <c r="T58" s="48" t="str">
        <f t="shared" si="2"/>
        <v xml:space="preserve">  </v>
      </c>
      <c r="U58" s="49"/>
      <c r="V58" s="24" t="str">
        <f t="shared" si="13"/>
        <v xml:space="preserve">  </v>
      </c>
      <c r="W58" s="24" t="str">
        <f t="shared" si="14"/>
        <v xml:space="preserve">  </v>
      </c>
      <c r="X58" s="36"/>
      <c r="Y58" s="17" t="str">
        <f t="shared" si="21"/>
        <v xml:space="preserve">  </v>
      </c>
      <c r="Z58" s="17" t="str">
        <f t="shared" si="15"/>
        <v xml:space="preserve">  </v>
      </c>
      <c r="AA58" s="35" t="str">
        <f t="shared" si="16"/>
        <v xml:space="preserve">  </v>
      </c>
      <c r="AB58" s="35" t="str">
        <f t="shared" si="22"/>
        <v xml:space="preserve">  </v>
      </c>
      <c r="AC58" s="35" t="str">
        <f t="shared" si="23"/>
        <v xml:space="preserve">  </v>
      </c>
      <c r="AD58" s="36"/>
      <c r="AE58" s="17" t="str">
        <f t="shared" si="24"/>
        <v xml:space="preserve">  </v>
      </c>
      <c r="AF58" s="35" t="str">
        <f t="shared" si="25"/>
        <v xml:space="preserve">  </v>
      </c>
      <c r="AG58" s="35" t="str">
        <f t="shared" si="26"/>
        <v xml:space="preserve">  </v>
      </c>
      <c r="AH58" s="35" t="str">
        <f t="shared" si="27"/>
        <v xml:space="preserve">  </v>
      </c>
    </row>
    <row r="59" spans="2:34" ht="15.6" x14ac:dyDescent="0.3">
      <c r="B59" s="4" t="str">
        <f t="shared" si="3"/>
        <v xml:space="preserve">  </v>
      </c>
      <c r="C59" s="36" t="str">
        <f t="shared" si="4"/>
        <v xml:space="preserve">  </v>
      </c>
      <c r="D59" s="17" t="str">
        <f t="shared" si="19"/>
        <v xml:space="preserve">  </v>
      </c>
      <c r="E59" s="17">
        <f t="shared" si="0"/>
        <v>0</v>
      </c>
      <c r="F59" s="17" t="str">
        <f t="shared" si="5"/>
        <v xml:space="preserve">  </v>
      </c>
      <c r="G59" s="17" t="str">
        <f t="shared" si="6"/>
        <v xml:space="preserve">  </v>
      </c>
      <c r="H59" s="17" t="str">
        <f>IF(G59&lt;=Questionnaire!$I$6,"PY",IF(G59&lt;=Questionnaire!$I$3,"CY","  "))</f>
        <v xml:space="preserve">  </v>
      </c>
      <c r="I59" s="45"/>
      <c r="J59" s="46" t="str">
        <f t="shared" si="20"/>
        <v xml:space="preserve">  </v>
      </c>
      <c r="K59" s="24" t="str">
        <f t="shared" si="7"/>
        <v xml:space="preserve">  </v>
      </c>
      <c r="L59" s="35" t="str">
        <f t="shared" si="8"/>
        <v xml:space="preserve">  </v>
      </c>
      <c r="M59" s="35" t="str">
        <f t="shared" si="28"/>
        <v xml:space="preserve">  </v>
      </c>
      <c r="N59" s="35" t="str">
        <f t="shared" si="10"/>
        <v xml:space="preserve">  </v>
      </c>
      <c r="O59" s="35" t="str">
        <f t="shared" si="11"/>
        <v xml:space="preserve">  </v>
      </c>
      <c r="P59" s="35" t="str">
        <f t="shared" si="1"/>
        <v xml:space="preserve">  </v>
      </c>
      <c r="Q59" s="36"/>
      <c r="R59" s="49"/>
      <c r="S59" s="47" t="str">
        <f t="shared" si="12"/>
        <v xml:space="preserve">  </v>
      </c>
      <c r="T59" s="48" t="str">
        <f t="shared" si="2"/>
        <v xml:space="preserve">  </v>
      </c>
      <c r="U59" s="49"/>
      <c r="V59" s="24" t="str">
        <f t="shared" si="13"/>
        <v xml:space="preserve">  </v>
      </c>
      <c r="W59" s="24" t="str">
        <f t="shared" si="14"/>
        <v xml:space="preserve">  </v>
      </c>
      <c r="X59" s="36"/>
      <c r="Y59" s="17" t="str">
        <f t="shared" si="21"/>
        <v xml:space="preserve">  </v>
      </c>
      <c r="Z59" s="17" t="str">
        <f t="shared" si="15"/>
        <v xml:space="preserve">  </v>
      </c>
      <c r="AA59" s="35" t="str">
        <f t="shared" si="16"/>
        <v xml:space="preserve">  </v>
      </c>
      <c r="AB59" s="35" t="str">
        <f t="shared" si="22"/>
        <v xml:space="preserve">  </v>
      </c>
      <c r="AC59" s="35" t="str">
        <f t="shared" si="23"/>
        <v xml:space="preserve">  </v>
      </c>
      <c r="AD59" s="36"/>
      <c r="AE59" s="17" t="str">
        <f t="shared" si="24"/>
        <v xml:space="preserve">  </v>
      </c>
      <c r="AF59" s="35" t="str">
        <f t="shared" si="25"/>
        <v xml:space="preserve">  </v>
      </c>
      <c r="AG59" s="35" t="str">
        <f t="shared" si="26"/>
        <v xml:space="preserve">  </v>
      </c>
      <c r="AH59" s="35" t="str">
        <f t="shared" si="27"/>
        <v xml:space="preserve">  </v>
      </c>
    </row>
    <row r="60" spans="2:34" ht="15.6" x14ac:dyDescent="0.3">
      <c r="B60" s="4" t="str">
        <f t="shared" si="3"/>
        <v xml:space="preserve">  </v>
      </c>
      <c r="C60" s="36" t="str">
        <f t="shared" si="4"/>
        <v xml:space="preserve">  </v>
      </c>
      <c r="D60" s="17" t="str">
        <f t="shared" si="19"/>
        <v xml:space="preserve">  </v>
      </c>
      <c r="E60" s="17">
        <f t="shared" si="0"/>
        <v>0</v>
      </c>
      <c r="F60" s="17" t="str">
        <f t="shared" si="5"/>
        <v xml:space="preserve">  </v>
      </c>
      <c r="G60" s="17" t="str">
        <f t="shared" si="6"/>
        <v xml:space="preserve">  </v>
      </c>
      <c r="H60" s="17" t="str">
        <f>IF(G60&lt;=Questionnaire!$I$6,"PY",IF(G60&lt;=Questionnaire!$I$3,"CY","  "))</f>
        <v xml:space="preserve">  </v>
      </c>
      <c r="I60" s="45"/>
      <c r="J60" s="46" t="str">
        <f t="shared" si="20"/>
        <v xml:space="preserve">  </v>
      </c>
      <c r="K60" s="24" t="str">
        <f t="shared" si="7"/>
        <v xml:space="preserve">  </v>
      </c>
      <c r="L60" s="35" t="str">
        <f t="shared" si="8"/>
        <v xml:space="preserve">  </v>
      </c>
      <c r="M60" s="35" t="str">
        <f t="shared" si="28"/>
        <v xml:space="preserve">  </v>
      </c>
      <c r="N60" s="35" t="str">
        <f t="shared" si="10"/>
        <v xml:space="preserve">  </v>
      </c>
      <c r="O60" s="35" t="str">
        <f t="shared" si="11"/>
        <v xml:space="preserve">  </v>
      </c>
      <c r="P60" s="35" t="str">
        <f t="shared" si="1"/>
        <v xml:space="preserve">  </v>
      </c>
      <c r="Q60" s="36"/>
      <c r="R60" s="49"/>
      <c r="S60" s="47" t="str">
        <f t="shared" si="12"/>
        <v xml:space="preserve">  </v>
      </c>
      <c r="T60" s="48" t="str">
        <f t="shared" si="2"/>
        <v xml:space="preserve">  </v>
      </c>
      <c r="U60" s="49"/>
      <c r="V60" s="24" t="str">
        <f t="shared" si="13"/>
        <v xml:space="preserve">  </v>
      </c>
      <c r="W60" s="24" t="str">
        <f t="shared" si="14"/>
        <v xml:space="preserve">  </v>
      </c>
      <c r="X60" s="36"/>
      <c r="Y60" s="17" t="str">
        <f t="shared" si="21"/>
        <v xml:space="preserve">  </v>
      </c>
      <c r="Z60" s="17" t="str">
        <f t="shared" si="15"/>
        <v xml:space="preserve">  </v>
      </c>
      <c r="AA60" s="35" t="str">
        <f t="shared" si="16"/>
        <v xml:space="preserve">  </v>
      </c>
      <c r="AB60" s="35" t="str">
        <f t="shared" si="22"/>
        <v xml:space="preserve">  </v>
      </c>
      <c r="AC60" s="35" t="str">
        <f t="shared" si="23"/>
        <v xml:space="preserve">  </v>
      </c>
      <c r="AD60" s="36"/>
      <c r="AE60" s="17" t="str">
        <f t="shared" si="24"/>
        <v xml:space="preserve">  </v>
      </c>
      <c r="AF60" s="35" t="str">
        <f t="shared" si="25"/>
        <v xml:space="preserve">  </v>
      </c>
      <c r="AG60" s="35" t="str">
        <f t="shared" si="26"/>
        <v xml:space="preserve">  </v>
      </c>
      <c r="AH60" s="35" t="str">
        <f t="shared" si="27"/>
        <v xml:space="preserve">  </v>
      </c>
    </row>
    <row r="61" spans="2:34" ht="15.6" x14ac:dyDescent="0.3">
      <c r="B61" s="4" t="str">
        <f t="shared" si="3"/>
        <v xml:space="preserve">  </v>
      </c>
      <c r="C61" s="36" t="str">
        <f t="shared" si="4"/>
        <v xml:space="preserve">  </v>
      </c>
      <c r="D61" s="17" t="str">
        <f t="shared" si="19"/>
        <v xml:space="preserve">  </v>
      </c>
      <c r="E61" s="17">
        <f t="shared" si="0"/>
        <v>0</v>
      </c>
      <c r="F61" s="17" t="str">
        <f t="shared" si="5"/>
        <v xml:space="preserve">  </v>
      </c>
      <c r="G61" s="17" t="str">
        <f t="shared" si="6"/>
        <v xml:space="preserve">  </v>
      </c>
      <c r="H61" s="17" t="str">
        <f>IF(G61&lt;=Questionnaire!$I$6,"PY",IF(G61&lt;=Questionnaire!$I$3,"CY","  "))</f>
        <v xml:space="preserve">  </v>
      </c>
      <c r="I61" s="45"/>
      <c r="J61" s="46" t="str">
        <f t="shared" si="20"/>
        <v xml:space="preserve">  </v>
      </c>
      <c r="K61" s="24" t="str">
        <f t="shared" si="7"/>
        <v xml:space="preserve">  </v>
      </c>
      <c r="L61" s="35" t="str">
        <f t="shared" si="8"/>
        <v xml:space="preserve">  </v>
      </c>
      <c r="M61" s="35" t="str">
        <f t="shared" si="28"/>
        <v xml:space="preserve">  </v>
      </c>
      <c r="N61" s="35" t="str">
        <f t="shared" si="10"/>
        <v xml:space="preserve">  </v>
      </c>
      <c r="O61" s="35" t="str">
        <f t="shared" si="11"/>
        <v xml:space="preserve">  </v>
      </c>
      <c r="P61" s="35" t="str">
        <f t="shared" si="1"/>
        <v xml:space="preserve">  </v>
      </c>
      <c r="Q61" s="36"/>
      <c r="R61" s="49"/>
      <c r="S61" s="47" t="str">
        <f t="shared" si="12"/>
        <v xml:space="preserve">  </v>
      </c>
      <c r="T61" s="48" t="str">
        <f t="shared" si="2"/>
        <v xml:space="preserve">  </v>
      </c>
      <c r="U61" s="49"/>
      <c r="V61" s="24" t="str">
        <f t="shared" si="13"/>
        <v xml:space="preserve">  </v>
      </c>
      <c r="W61" s="24" t="str">
        <f t="shared" si="14"/>
        <v xml:space="preserve">  </v>
      </c>
      <c r="X61" s="36"/>
      <c r="Y61" s="17" t="str">
        <f t="shared" si="21"/>
        <v xml:space="preserve">  </v>
      </c>
      <c r="Z61" s="17" t="str">
        <f t="shared" si="15"/>
        <v xml:space="preserve">  </v>
      </c>
      <c r="AA61" s="35" t="str">
        <f t="shared" si="16"/>
        <v xml:space="preserve">  </v>
      </c>
      <c r="AB61" s="35" t="str">
        <f t="shared" si="22"/>
        <v xml:space="preserve">  </v>
      </c>
      <c r="AC61" s="35" t="str">
        <f t="shared" si="23"/>
        <v xml:space="preserve">  </v>
      </c>
      <c r="AD61" s="36"/>
      <c r="AE61" s="17" t="str">
        <f t="shared" si="24"/>
        <v xml:space="preserve">  </v>
      </c>
      <c r="AF61" s="35" t="str">
        <f t="shared" si="25"/>
        <v xml:space="preserve">  </v>
      </c>
      <c r="AG61" s="35" t="str">
        <f t="shared" si="26"/>
        <v xml:space="preserve">  </v>
      </c>
      <c r="AH61" s="35" t="str">
        <f t="shared" si="27"/>
        <v xml:space="preserve">  </v>
      </c>
    </row>
    <row r="62" spans="2:34" ht="15.6" x14ac:dyDescent="0.3">
      <c r="B62" s="4" t="str">
        <f t="shared" si="3"/>
        <v xml:space="preserve">  </v>
      </c>
      <c r="C62" s="36" t="str">
        <f t="shared" si="4"/>
        <v xml:space="preserve">  </v>
      </c>
      <c r="D62" s="17" t="str">
        <f t="shared" si="19"/>
        <v xml:space="preserve">  </v>
      </c>
      <c r="E62" s="17">
        <f t="shared" si="0"/>
        <v>0</v>
      </c>
      <c r="F62" s="17" t="str">
        <f t="shared" si="5"/>
        <v xml:space="preserve">  </v>
      </c>
      <c r="G62" s="17" t="str">
        <f t="shared" si="6"/>
        <v xml:space="preserve">  </v>
      </c>
      <c r="H62" s="17" t="str">
        <f>IF(G62&lt;=Questionnaire!$I$6,"PY",IF(G62&lt;=Questionnaire!$I$3,"CY","  "))</f>
        <v xml:space="preserve">  </v>
      </c>
      <c r="I62" s="45"/>
      <c r="J62" s="46" t="str">
        <f t="shared" si="20"/>
        <v xml:space="preserve">  </v>
      </c>
      <c r="K62" s="24" t="str">
        <f t="shared" si="7"/>
        <v xml:space="preserve">  </v>
      </c>
      <c r="L62" s="35" t="str">
        <f t="shared" si="8"/>
        <v xml:space="preserve">  </v>
      </c>
      <c r="M62" s="35" t="str">
        <f t="shared" si="28"/>
        <v xml:space="preserve">  </v>
      </c>
      <c r="N62" s="35" t="str">
        <f t="shared" si="10"/>
        <v xml:space="preserve">  </v>
      </c>
      <c r="O62" s="35" t="str">
        <f t="shared" si="11"/>
        <v xml:space="preserve">  </v>
      </c>
      <c r="P62" s="35" t="str">
        <f t="shared" si="1"/>
        <v xml:space="preserve">  </v>
      </c>
      <c r="Q62" s="36"/>
      <c r="R62" s="49"/>
      <c r="S62" s="47" t="str">
        <f t="shared" si="12"/>
        <v xml:space="preserve">  </v>
      </c>
      <c r="T62" s="48" t="str">
        <f t="shared" si="2"/>
        <v xml:space="preserve">  </v>
      </c>
      <c r="U62" s="49"/>
      <c r="V62" s="24" t="str">
        <f t="shared" si="13"/>
        <v xml:space="preserve">  </v>
      </c>
      <c r="W62" s="24" t="str">
        <f t="shared" si="14"/>
        <v xml:space="preserve">  </v>
      </c>
      <c r="X62" s="36"/>
      <c r="Y62" s="17" t="str">
        <f t="shared" si="21"/>
        <v xml:space="preserve">  </v>
      </c>
      <c r="Z62" s="17" t="str">
        <f t="shared" si="15"/>
        <v xml:space="preserve">  </v>
      </c>
      <c r="AA62" s="35" t="str">
        <f t="shared" si="16"/>
        <v xml:space="preserve">  </v>
      </c>
      <c r="AB62" s="35" t="str">
        <f t="shared" si="22"/>
        <v xml:space="preserve">  </v>
      </c>
      <c r="AC62" s="35" t="str">
        <f t="shared" si="23"/>
        <v xml:space="preserve">  </v>
      </c>
      <c r="AD62" s="36"/>
      <c r="AE62" s="17" t="str">
        <f t="shared" si="24"/>
        <v xml:space="preserve">  </v>
      </c>
      <c r="AF62" s="35" t="str">
        <f t="shared" si="25"/>
        <v xml:space="preserve">  </v>
      </c>
      <c r="AG62" s="35" t="str">
        <f t="shared" si="26"/>
        <v xml:space="preserve">  </v>
      </c>
      <c r="AH62" s="35" t="str">
        <f t="shared" si="27"/>
        <v xml:space="preserve">  </v>
      </c>
    </row>
    <row r="63" spans="2:34" ht="15.6" x14ac:dyDescent="0.3">
      <c r="B63" s="4" t="str">
        <f t="shared" si="3"/>
        <v xml:space="preserve">  </v>
      </c>
      <c r="C63" s="36" t="str">
        <f t="shared" si="4"/>
        <v xml:space="preserve">  </v>
      </c>
      <c r="D63" s="17" t="str">
        <f t="shared" si="19"/>
        <v xml:space="preserve">  </v>
      </c>
      <c r="E63" s="17">
        <f t="shared" si="0"/>
        <v>0</v>
      </c>
      <c r="F63" s="17" t="str">
        <f t="shared" si="5"/>
        <v xml:space="preserve">  </v>
      </c>
      <c r="G63" s="17" t="str">
        <f t="shared" si="6"/>
        <v xml:space="preserve">  </v>
      </c>
      <c r="H63" s="17" t="str">
        <f>IF(G63&lt;=Questionnaire!$I$6,"PY",IF(G63&lt;=Questionnaire!$I$3,"CY","  "))</f>
        <v xml:space="preserve">  </v>
      </c>
      <c r="I63" s="45"/>
      <c r="J63" s="46" t="str">
        <f t="shared" si="20"/>
        <v xml:space="preserve">  </v>
      </c>
      <c r="K63" s="24" t="str">
        <f t="shared" si="7"/>
        <v xml:space="preserve">  </v>
      </c>
      <c r="L63" s="35" t="str">
        <f t="shared" si="8"/>
        <v xml:space="preserve">  </v>
      </c>
      <c r="M63" s="35" t="str">
        <f t="shared" si="28"/>
        <v xml:space="preserve">  </v>
      </c>
      <c r="N63" s="35" t="str">
        <f t="shared" si="10"/>
        <v xml:space="preserve">  </v>
      </c>
      <c r="O63" s="35" t="str">
        <f t="shared" si="11"/>
        <v xml:space="preserve">  </v>
      </c>
      <c r="P63" s="35" t="str">
        <f t="shared" si="1"/>
        <v xml:space="preserve">  </v>
      </c>
      <c r="Q63" s="36"/>
      <c r="R63" s="49"/>
      <c r="S63" s="47" t="str">
        <f t="shared" si="12"/>
        <v xml:space="preserve">  </v>
      </c>
      <c r="T63" s="48" t="str">
        <f t="shared" si="2"/>
        <v xml:space="preserve">  </v>
      </c>
      <c r="U63" s="49"/>
      <c r="V63" s="24" t="str">
        <f t="shared" si="13"/>
        <v xml:space="preserve">  </v>
      </c>
      <c r="W63" s="24" t="str">
        <f t="shared" si="14"/>
        <v xml:space="preserve">  </v>
      </c>
      <c r="X63" s="36"/>
      <c r="Y63" s="17" t="str">
        <f t="shared" si="21"/>
        <v xml:space="preserve">  </v>
      </c>
      <c r="Z63" s="17" t="str">
        <f t="shared" si="15"/>
        <v xml:space="preserve">  </v>
      </c>
      <c r="AA63" s="35" t="str">
        <f t="shared" si="16"/>
        <v xml:space="preserve">  </v>
      </c>
      <c r="AB63" s="35" t="str">
        <f t="shared" si="22"/>
        <v xml:space="preserve">  </v>
      </c>
      <c r="AC63" s="35" t="str">
        <f t="shared" si="23"/>
        <v xml:space="preserve">  </v>
      </c>
      <c r="AD63" s="36"/>
      <c r="AE63" s="17" t="str">
        <f t="shared" si="24"/>
        <v xml:space="preserve">  </v>
      </c>
      <c r="AF63" s="35" t="str">
        <f t="shared" si="25"/>
        <v xml:space="preserve">  </v>
      </c>
      <c r="AG63" s="35" t="str">
        <f t="shared" si="26"/>
        <v xml:space="preserve">  </v>
      </c>
      <c r="AH63" s="35" t="str">
        <f t="shared" si="27"/>
        <v xml:space="preserve">  </v>
      </c>
    </row>
    <row r="64" spans="2:34" ht="15.6" x14ac:dyDescent="0.3">
      <c r="B64" s="4" t="str">
        <f t="shared" si="3"/>
        <v xml:space="preserve">  </v>
      </c>
      <c r="C64" s="36" t="str">
        <f t="shared" si="4"/>
        <v xml:space="preserve">  </v>
      </c>
      <c r="D64" s="17" t="str">
        <f t="shared" si="19"/>
        <v xml:space="preserve">  </v>
      </c>
      <c r="E64" s="17">
        <f t="shared" si="0"/>
        <v>0</v>
      </c>
      <c r="F64" s="17" t="str">
        <f t="shared" si="5"/>
        <v xml:space="preserve">  </v>
      </c>
      <c r="G64" s="17" t="str">
        <f t="shared" si="6"/>
        <v xml:space="preserve">  </v>
      </c>
      <c r="H64" s="17" t="str">
        <f>IF(G64&lt;=Questionnaire!$I$6,"PY",IF(G64&lt;=Questionnaire!$I$3,"CY","  "))</f>
        <v xml:space="preserve">  </v>
      </c>
      <c r="I64" s="45"/>
      <c r="J64" s="46" t="str">
        <f t="shared" si="20"/>
        <v xml:space="preserve">  </v>
      </c>
      <c r="K64" s="24" t="str">
        <f t="shared" si="7"/>
        <v xml:space="preserve">  </v>
      </c>
      <c r="L64" s="35" t="str">
        <f t="shared" si="8"/>
        <v xml:space="preserve">  </v>
      </c>
      <c r="M64" s="35" t="str">
        <f t="shared" si="28"/>
        <v xml:space="preserve">  </v>
      </c>
      <c r="N64" s="35" t="str">
        <f t="shared" si="10"/>
        <v xml:space="preserve">  </v>
      </c>
      <c r="O64" s="35" t="str">
        <f t="shared" si="11"/>
        <v xml:space="preserve">  </v>
      </c>
      <c r="P64" s="35" t="str">
        <f t="shared" si="1"/>
        <v xml:space="preserve">  </v>
      </c>
      <c r="Q64" s="36"/>
      <c r="R64" s="49"/>
      <c r="S64" s="47" t="str">
        <f t="shared" si="12"/>
        <v xml:space="preserve">  </v>
      </c>
      <c r="T64" s="48" t="str">
        <f t="shared" si="2"/>
        <v xml:space="preserve">  </v>
      </c>
      <c r="U64" s="49"/>
      <c r="V64" s="24" t="str">
        <f t="shared" si="13"/>
        <v xml:space="preserve">  </v>
      </c>
      <c r="W64" s="24" t="str">
        <f t="shared" si="14"/>
        <v xml:space="preserve">  </v>
      </c>
      <c r="X64" s="36"/>
      <c r="Y64" s="17" t="str">
        <f t="shared" si="21"/>
        <v xml:space="preserve">  </v>
      </c>
      <c r="Z64" s="17" t="str">
        <f t="shared" si="15"/>
        <v xml:space="preserve">  </v>
      </c>
      <c r="AA64" s="35" t="str">
        <f t="shared" si="16"/>
        <v xml:space="preserve">  </v>
      </c>
      <c r="AB64" s="35" t="str">
        <f t="shared" si="22"/>
        <v xml:space="preserve">  </v>
      </c>
      <c r="AC64" s="35" t="str">
        <f t="shared" si="23"/>
        <v xml:space="preserve">  </v>
      </c>
      <c r="AD64" s="36"/>
      <c r="AE64" s="17" t="str">
        <f t="shared" si="24"/>
        <v xml:space="preserve">  </v>
      </c>
      <c r="AF64" s="35" t="str">
        <f t="shared" si="25"/>
        <v xml:space="preserve">  </v>
      </c>
      <c r="AG64" s="35" t="str">
        <f t="shared" si="26"/>
        <v xml:space="preserve">  </v>
      </c>
      <c r="AH64" s="35" t="str">
        <f t="shared" si="27"/>
        <v xml:space="preserve">  </v>
      </c>
    </row>
    <row r="65" spans="2:34" ht="15.6" x14ac:dyDescent="0.3">
      <c r="B65" s="4" t="str">
        <f t="shared" si="3"/>
        <v xml:space="preserve">  </v>
      </c>
      <c r="C65" s="36" t="str">
        <f t="shared" si="4"/>
        <v xml:space="preserve">  </v>
      </c>
      <c r="D65" s="17" t="str">
        <f t="shared" si="19"/>
        <v xml:space="preserve">  </v>
      </c>
      <c r="E65" s="17">
        <f t="shared" si="0"/>
        <v>0</v>
      </c>
      <c r="F65" s="17" t="str">
        <f t="shared" si="5"/>
        <v xml:space="preserve">  </v>
      </c>
      <c r="G65" s="17" t="str">
        <f t="shared" si="6"/>
        <v xml:space="preserve">  </v>
      </c>
      <c r="H65" s="17" t="str">
        <f>IF(G65&lt;=Questionnaire!$I$6,"PY",IF(G65&lt;=Questionnaire!$I$3,"CY","  "))</f>
        <v xml:space="preserve">  </v>
      </c>
      <c r="I65" s="45"/>
      <c r="J65" s="46" t="str">
        <f t="shared" si="20"/>
        <v xml:space="preserve">  </v>
      </c>
      <c r="K65" s="24" t="str">
        <f t="shared" si="7"/>
        <v xml:space="preserve">  </v>
      </c>
      <c r="L65" s="35" t="str">
        <f t="shared" si="8"/>
        <v xml:space="preserve">  </v>
      </c>
      <c r="M65" s="35" t="str">
        <f t="shared" si="28"/>
        <v xml:space="preserve">  </v>
      </c>
      <c r="N65" s="35" t="str">
        <f t="shared" si="10"/>
        <v xml:space="preserve">  </v>
      </c>
      <c r="O65" s="35" t="str">
        <f t="shared" si="11"/>
        <v xml:space="preserve">  </v>
      </c>
      <c r="P65" s="35" t="str">
        <f t="shared" si="1"/>
        <v xml:space="preserve">  </v>
      </c>
      <c r="Q65" s="36"/>
      <c r="R65" s="49"/>
      <c r="S65" s="47" t="str">
        <f t="shared" si="12"/>
        <v xml:space="preserve">  </v>
      </c>
      <c r="T65" s="48" t="str">
        <f t="shared" si="2"/>
        <v xml:space="preserve">  </v>
      </c>
      <c r="U65" s="49"/>
      <c r="V65" s="24" t="str">
        <f t="shared" si="13"/>
        <v xml:space="preserve">  </v>
      </c>
      <c r="W65" s="24" t="str">
        <f t="shared" si="14"/>
        <v xml:space="preserve">  </v>
      </c>
      <c r="X65" s="36"/>
      <c r="Y65" s="17" t="str">
        <f t="shared" si="21"/>
        <v xml:space="preserve">  </v>
      </c>
      <c r="Z65" s="17" t="str">
        <f t="shared" si="15"/>
        <v xml:space="preserve">  </v>
      </c>
      <c r="AA65" s="35" t="str">
        <f t="shared" si="16"/>
        <v xml:space="preserve">  </v>
      </c>
      <c r="AB65" s="35" t="str">
        <f t="shared" si="22"/>
        <v xml:space="preserve">  </v>
      </c>
      <c r="AC65" s="35" t="str">
        <f t="shared" si="23"/>
        <v xml:space="preserve">  </v>
      </c>
      <c r="AD65" s="36"/>
      <c r="AE65" s="17" t="str">
        <f t="shared" si="24"/>
        <v xml:space="preserve">  </v>
      </c>
      <c r="AF65" s="35" t="str">
        <f t="shared" si="25"/>
        <v xml:space="preserve">  </v>
      </c>
      <c r="AG65" s="35" t="str">
        <f t="shared" si="26"/>
        <v xml:space="preserve">  </v>
      </c>
      <c r="AH65" s="35" t="str">
        <f t="shared" si="27"/>
        <v xml:space="preserve">  </v>
      </c>
    </row>
    <row r="66" spans="2:34" ht="15.6" x14ac:dyDescent="0.3">
      <c r="B66" s="4" t="str">
        <f t="shared" si="3"/>
        <v xml:space="preserve">  </v>
      </c>
      <c r="C66" s="36" t="str">
        <f t="shared" si="4"/>
        <v xml:space="preserve">  </v>
      </c>
      <c r="D66" s="17" t="str">
        <f t="shared" si="19"/>
        <v xml:space="preserve">  </v>
      </c>
      <c r="E66" s="17">
        <f t="shared" si="0"/>
        <v>0</v>
      </c>
      <c r="F66" s="17" t="str">
        <f t="shared" si="5"/>
        <v xml:space="preserve">  </v>
      </c>
      <c r="G66" s="17" t="str">
        <f t="shared" si="6"/>
        <v xml:space="preserve">  </v>
      </c>
      <c r="H66" s="17" t="str">
        <f>IF(G66&lt;=Questionnaire!$I$6,"PY",IF(G66&lt;=Questionnaire!$I$3,"CY","  "))</f>
        <v xml:space="preserve">  </v>
      </c>
      <c r="I66" s="45"/>
      <c r="J66" s="46" t="str">
        <f t="shared" si="20"/>
        <v xml:space="preserve">  </v>
      </c>
      <c r="K66" s="24" t="str">
        <f t="shared" si="7"/>
        <v xml:space="preserve">  </v>
      </c>
      <c r="L66" s="35" t="str">
        <f t="shared" si="8"/>
        <v xml:space="preserve">  </v>
      </c>
      <c r="M66" s="35" t="str">
        <f t="shared" si="28"/>
        <v xml:space="preserve">  </v>
      </c>
      <c r="N66" s="35" t="str">
        <f t="shared" si="10"/>
        <v xml:space="preserve">  </v>
      </c>
      <c r="O66" s="35" t="str">
        <f t="shared" si="11"/>
        <v xml:space="preserve">  </v>
      </c>
      <c r="P66" s="35" t="str">
        <f t="shared" si="1"/>
        <v xml:space="preserve">  </v>
      </c>
      <c r="Q66" s="36"/>
      <c r="R66" s="49"/>
      <c r="S66" s="47" t="str">
        <f t="shared" si="12"/>
        <v xml:space="preserve">  </v>
      </c>
      <c r="T66" s="48" t="str">
        <f t="shared" si="2"/>
        <v xml:space="preserve">  </v>
      </c>
      <c r="U66" s="49"/>
      <c r="V66" s="24" t="str">
        <f t="shared" si="13"/>
        <v xml:space="preserve">  </v>
      </c>
      <c r="W66" s="24" t="str">
        <f t="shared" si="14"/>
        <v xml:space="preserve">  </v>
      </c>
      <c r="X66" s="36"/>
      <c r="Y66" s="17" t="str">
        <f t="shared" si="21"/>
        <v xml:space="preserve">  </v>
      </c>
      <c r="Z66" s="17" t="str">
        <f t="shared" si="15"/>
        <v xml:space="preserve">  </v>
      </c>
      <c r="AA66" s="35" t="str">
        <f t="shared" si="16"/>
        <v xml:space="preserve">  </v>
      </c>
      <c r="AB66" s="35" t="str">
        <f t="shared" si="22"/>
        <v xml:space="preserve">  </v>
      </c>
      <c r="AC66" s="35" t="str">
        <f t="shared" si="23"/>
        <v xml:space="preserve">  </v>
      </c>
      <c r="AD66" s="36"/>
      <c r="AE66" s="17" t="str">
        <f t="shared" si="24"/>
        <v xml:space="preserve">  </v>
      </c>
      <c r="AF66" s="35" t="str">
        <f t="shared" si="25"/>
        <v xml:space="preserve">  </v>
      </c>
      <c r="AG66" s="35" t="str">
        <f t="shared" si="26"/>
        <v xml:space="preserve">  </v>
      </c>
      <c r="AH66" s="35" t="str">
        <f t="shared" si="27"/>
        <v xml:space="preserve">  </v>
      </c>
    </row>
    <row r="67" spans="2:34" ht="15.6" x14ac:dyDescent="0.3">
      <c r="B67" s="4" t="str">
        <f t="shared" si="3"/>
        <v xml:space="preserve">  </v>
      </c>
      <c r="C67" s="36" t="str">
        <f t="shared" si="4"/>
        <v xml:space="preserve">  </v>
      </c>
      <c r="D67" s="17" t="str">
        <f t="shared" si="19"/>
        <v xml:space="preserve">  </v>
      </c>
      <c r="E67" s="17">
        <f t="shared" si="0"/>
        <v>0</v>
      </c>
      <c r="F67" s="17" t="str">
        <f t="shared" si="5"/>
        <v xml:space="preserve">  </v>
      </c>
      <c r="G67" s="17" t="str">
        <f t="shared" si="6"/>
        <v xml:space="preserve">  </v>
      </c>
      <c r="H67" s="17" t="str">
        <f>IF(G67&lt;=Questionnaire!$I$6,"PY",IF(G67&lt;=Questionnaire!$I$3,"CY","  "))</f>
        <v xml:space="preserve">  </v>
      </c>
      <c r="I67" s="45"/>
      <c r="J67" s="46" t="str">
        <f t="shared" si="20"/>
        <v xml:space="preserve">  </v>
      </c>
      <c r="K67" s="24" t="str">
        <f t="shared" si="7"/>
        <v xml:space="preserve">  </v>
      </c>
      <c r="L67" s="35" t="str">
        <f t="shared" si="8"/>
        <v xml:space="preserve">  </v>
      </c>
      <c r="M67" s="35" t="str">
        <f t="shared" si="28"/>
        <v xml:space="preserve">  </v>
      </c>
      <c r="N67" s="35" t="str">
        <f t="shared" si="10"/>
        <v xml:space="preserve">  </v>
      </c>
      <c r="O67" s="35" t="str">
        <f t="shared" si="11"/>
        <v xml:space="preserve">  </v>
      </c>
      <c r="P67" s="35" t="str">
        <f t="shared" si="1"/>
        <v xml:space="preserve">  </v>
      </c>
      <c r="Q67" s="36"/>
      <c r="R67" s="49"/>
      <c r="S67" s="47" t="str">
        <f t="shared" si="12"/>
        <v xml:space="preserve">  </v>
      </c>
      <c r="T67" s="48" t="str">
        <f t="shared" si="2"/>
        <v xml:space="preserve">  </v>
      </c>
      <c r="U67" s="49"/>
      <c r="V67" s="24" t="str">
        <f t="shared" si="13"/>
        <v xml:space="preserve">  </v>
      </c>
      <c r="W67" s="24" t="str">
        <f t="shared" si="14"/>
        <v xml:space="preserve">  </v>
      </c>
      <c r="X67" s="36"/>
      <c r="Y67" s="17" t="str">
        <f t="shared" si="21"/>
        <v xml:space="preserve">  </v>
      </c>
      <c r="Z67" s="17" t="str">
        <f t="shared" si="15"/>
        <v xml:space="preserve">  </v>
      </c>
      <c r="AA67" s="35" t="str">
        <f t="shared" si="16"/>
        <v xml:space="preserve">  </v>
      </c>
      <c r="AB67" s="35" t="str">
        <f t="shared" si="22"/>
        <v xml:space="preserve">  </v>
      </c>
      <c r="AC67" s="35" t="str">
        <f t="shared" si="23"/>
        <v xml:space="preserve">  </v>
      </c>
      <c r="AD67" s="36"/>
      <c r="AE67" s="17" t="str">
        <f t="shared" si="24"/>
        <v xml:space="preserve">  </v>
      </c>
      <c r="AF67" s="35" t="str">
        <f t="shared" si="25"/>
        <v xml:space="preserve">  </v>
      </c>
      <c r="AG67" s="35" t="str">
        <f t="shared" si="26"/>
        <v xml:space="preserve">  </v>
      </c>
      <c r="AH67" s="35" t="str">
        <f t="shared" si="27"/>
        <v xml:space="preserve">  </v>
      </c>
    </row>
    <row r="68" spans="2:34" ht="15.6" x14ac:dyDescent="0.3">
      <c r="B68" s="4" t="str">
        <f t="shared" si="3"/>
        <v xml:space="preserve">  </v>
      </c>
      <c r="C68" s="36" t="str">
        <f t="shared" si="4"/>
        <v xml:space="preserve">  </v>
      </c>
      <c r="D68" s="17" t="str">
        <f t="shared" si="19"/>
        <v xml:space="preserve">  </v>
      </c>
      <c r="E68" s="17">
        <f t="shared" si="0"/>
        <v>0</v>
      </c>
      <c r="F68" s="17" t="str">
        <f t="shared" si="5"/>
        <v xml:space="preserve">  </v>
      </c>
      <c r="G68" s="17" t="str">
        <f t="shared" si="6"/>
        <v xml:space="preserve">  </v>
      </c>
      <c r="H68" s="17" t="str">
        <f>IF(G68&lt;=Questionnaire!$I$6,"PY",IF(G68&lt;=Questionnaire!$I$3,"CY","  "))</f>
        <v xml:space="preserve">  </v>
      </c>
      <c r="I68" s="45"/>
      <c r="J68" s="46" t="str">
        <f t="shared" si="20"/>
        <v xml:space="preserve">  </v>
      </c>
      <c r="K68" s="24" t="str">
        <f t="shared" si="7"/>
        <v xml:space="preserve">  </v>
      </c>
      <c r="L68" s="35" t="str">
        <f t="shared" si="8"/>
        <v xml:space="preserve">  </v>
      </c>
      <c r="M68" s="35" t="str">
        <f t="shared" si="28"/>
        <v xml:space="preserve">  </v>
      </c>
      <c r="N68" s="35" t="str">
        <f t="shared" si="10"/>
        <v xml:space="preserve">  </v>
      </c>
      <c r="O68" s="35" t="str">
        <f t="shared" si="11"/>
        <v xml:space="preserve">  </v>
      </c>
      <c r="P68" s="35" t="str">
        <f t="shared" si="1"/>
        <v xml:space="preserve">  </v>
      </c>
      <c r="Q68" s="36"/>
      <c r="R68" s="49"/>
      <c r="S68" s="47" t="str">
        <f t="shared" si="12"/>
        <v xml:space="preserve">  </v>
      </c>
      <c r="T68" s="48" t="str">
        <f t="shared" si="2"/>
        <v xml:space="preserve">  </v>
      </c>
      <c r="U68" s="49"/>
      <c r="V68" s="24" t="str">
        <f t="shared" si="13"/>
        <v xml:space="preserve">  </v>
      </c>
      <c r="W68" s="24" t="str">
        <f t="shared" si="14"/>
        <v xml:space="preserve">  </v>
      </c>
      <c r="X68" s="36"/>
      <c r="Y68" s="17" t="str">
        <f t="shared" si="21"/>
        <v xml:space="preserve">  </v>
      </c>
      <c r="Z68" s="17" t="str">
        <f t="shared" si="15"/>
        <v xml:space="preserve">  </v>
      </c>
      <c r="AA68" s="35" t="str">
        <f t="shared" si="16"/>
        <v xml:space="preserve">  </v>
      </c>
      <c r="AB68" s="35" t="str">
        <f t="shared" si="22"/>
        <v xml:space="preserve">  </v>
      </c>
      <c r="AC68" s="35" t="str">
        <f t="shared" si="23"/>
        <v xml:space="preserve">  </v>
      </c>
      <c r="AD68" s="36"/>
      <c r="AE68" s="17" t="str">
        <f t="shared" si="24"/>
        <v xml:space="preserve">  </v>
      </c>
      <c r="AF68" s="35" t="str">
        <f t="shared" si="25"/>
        <v xml:space="preserve">  </v>
      </c>
      <c r="AG68" s="35" t="str">
        <f t="shared" si="26"/>
        <v xml:space="preserve">  </v>
      </c>
      <c r="AH68" s="35" t="str">
        <f t="shared" si="27"/>
        <v xml:space="preserve">  </v>
      </c>
    </row>
    <row r="69" spans="2:34" ht="15.6" x14ac:dyDescent="0.3">
      <c r="B69" s="4" t="str">
        <f t="shared" si="3"/>
        <v xml:space="preserve">  </v>
      </c>
      <c r="C69" s="36" t="str">
        <f t="shared" si="4"/>
        <v xml:space="preserve">  </v>
      </c>
      <c r="D69" s="17" t="str">
        <f t="shared" si="19"/>
        <v xml:space="preserve">  </v>
      </c>
      <c r="E69" s="17">
        <f t="shared" si="0"/>
        <v>0</v>
      </c>
      <c r="F69" s="17" t="str">
        <f t="shared" si="5"/>
        <v xml:space="preserve">  </v>
      </c>
      <c r="G69" s="17" t="str">
        <f t="shared" si="6"/>
        <v xml:space="preserve">  </v>
      </c>
      <c r="H69" s="17" t="str">
        <f>IF(G69&lt;=Questionnaire!$I$6,"PY",IF(G69&lt;=Questionnaire!$I$3,"CY","  "))</f>
        <v xml:space="preserve">  </v>
      </c>
      <c r="I69" s="45"/>
      <c r="J69" s="46" t="str">
        <f t="shared" si="20"/>
        <v xml:space="preserve">  </v>
      </c>
      <c r="K69" s="24" t="str">
        <f t="shared" si="7"/>
        <v xml:space="preserve">  </v>
      </c>
      <c r="L69" s="35" t="str">
        <f t="shared" si="8"/>
        <v xml:space="preserve">  </v>
      </c>
      <c r="M69" s="35" t="str">
        <f t="shared" si="28"/>
        <v xml:space="preserve">  </v>
      </c>
      <c r="N69" s="35" t="str">
        <f t="shared" si="10"/>
        <v xml:space="preserve">  </v>
      </c>
      <c r="O69" s="35" t="str">
        <f t="shared" si="11"/>
        <v xml:space="preserve">  </v>
      </c>
      <c r="P69" s="35" t="str">
        <f t="shared" si="1"/>
        <v xml:space="preserve">  </v>
      </c>
      <c r="Q69" s="36"/>
      <c r="R69" s="49"/>
      <c r="S69" s="47" t="str">
        <f t="shared" si="12"/>
        <v xml:space="preserve">  </v>
      </c>
      <c r="T69" s="48" t="str">
        <f t="shared" si="2"/>
        <v xml:space="preserve">  </v>
      </c>
      <c r="U69" s="49"/>
      <c r="V69" s="24" t="str">
        <f t="shared" si="13"/>
        <v xml:space="preserve">  </v>
      </c>
      <c r="W69" s="24" t="str">
        <f t="shared" si="14"/>
        <v xml:space="preserve">  </v>
      </c>
      <c r="X69" s="36"/>
      <c r="Y69" s="17" t="str">
        <f t="shared" si="21"/>
        <v xml:space="preserve">  </v>
      </c>
      <c r="Z69" s="17" t="str">
        <f t="shared" si="15"/>
        <v xml:space="preserve">  </v>
      </c>
      <c r="AA69" s="35" t="str">
        <f t="shared" si="16"/>
        <v xml:space="preserve">  </v>
      </c>
      <c r="AB69" s="35" t="str">
        <f t="shared" si="22"/>
        <v xml:space="preserve">  </v>
      </c>
      <c r="AC69" s="35" t="str">
        <f t="shared" si="23"/>
        <v xml:space="preserve">  </v>
      </c>
      <c r="AD69" s="36"/>
      <c r="AE69" s="17" t="str">
        <f t="shared" si="24"/>
        <v xml:space="preserve">  </v>
      </c>
      <c r="AF69" s="35" t="str">
        <f t="shared" si="25"/>
        <v xml:space="preserve">  </v>
      </c>
      <c r="AG69" s="35" t="str">
        <f t="shared" si="26"/>
        <v xml:space="preserve">  </v>
      </c>
      <c r="AH69" s="35" t="str">
        <f t="shared" si="27"/>
        <v xml:space="preserve">  </v>
      </c>
    </row>
    <row r="70" spans="2:34" ht="15.6" x14ac:dyDescent="0.3">
      <c r="B70" s="4" t="str">
        <f t="shared" si="3"/>
        <v xml:space="preserve">  </v>
      </c>
      <c r="C70" s="36" t="str">
        <f t="shared" si="4"/>
        <v xml:space="preserve">  </v>
      </c>
      <c r="D70" s="17" t="str">
        <f t="shared" si="19"/>
        <v xml:space="preserve">  </v>
      </c>
      <c r="E70" s="17">
        <f t="shared" si="0"/>
        <v>0</v>
      </c>
      <c r="F70" s="17" t="str">
        <f t="shared" si="5"/>
        <v xml:space="preserve">  </v>
      </c>
      <c r="G70" s="17" t="str">
        <f t="shared" si="6"/>
        <v xml:space="preserve">  </v>
      </c>
      <c r="H70" s="17" t="str">
        <f>IF(G70&lt;=Questionnaire!$I$6,"PY",IF(G70&lt;=Questionnaire!$I$3,"CY","  "))</f>
        <v xml:space="preserve">  </v>
      </c>
      <c r="I70" s="45"/>
      <c r="J70" s="46" t="str">
        <f t="shared" si="20"/>
        <v xml:space="preserve">  </v>
      </c>
      <c r="K70" s="24" t="str">
        <f t="shared" si="7"/>
        <v xml:space="preserve">  </v>
      </c>
      <c r="L70" s="35" t="str">
        <f t="shared" si="8"/>
        <v xml:space="preserve">  </v>
      </c>
      <c r="M70" s="35" t="str">
        <f t="shared" si="28"/>
        <v xml:space="preserve">  </v>
      </c>
      <c r="N70" s="35" t="str">
        <f t="shared" ref="N70" si="29">IFERROR(-I70+M70,"  ")</f>
        <v xml:space="preserve">  </v>
      </c>
      <c r="O70" s="35" t="str">
        <f t="shared" ref="O70" si="30">IFERROR(L70+N70,"  ")</f>
        <v xml:space="preserve">  </v>
      </c>
      <c r="P70" s="35" t="str">
        <f t="shared" si="1"/>
        <v xml:space="preserve">  </v>
      </c>
      <c r="Q70" s="36"/>
      <c r="R70" s="49"/>
      <c r="S70" s="47" t="str">
        <f t="shared" si="12"/>
        <v xml:space="preserve">  </v>
      </c>
      <c r="T70" s="48" t="str">
        <f t="shared" si="2"/>
        <v xml:space="preserve">  </v>
      </c>
      <c r="U70" s="49"/>
      <c r="V70" s="24" t="str">
        <f t="shared" si="13"/>
        <v xml:space="preserve">  </v>
      </c>
      <c r="W70" s="24" t="str">
        <f t="shared" si="14"/>
        <v xml:space="preserve">  </v>
      </c>
      <c r="X70" s="36"/>
      <c r="Y70" s="17" t="str">
        <f t="shared" si="21"/>
        <v xml:space="preserve">  </v>
      </c>
      <c r="Z70" s="17" t="str">
        <f t="shared" si="15"/>
        <v xml:space="preserve">  </v>
      </c>
      <c r="AA70" s="35" t="str">
        <f t="shared" si="16"/>
        <v xml:space="preserve">  </v>
      </c>
      <c r="AB70" s="35" t="str">
        <f t="shared" si="22"/>
        <v xml:space="preserve">  </v>
      </c>
      <c r="AC70" s="35" t="str">
        <f t="shared" si="23"/>
        <v xml:space="preserve">  </v>
      </c>
      <c r="AD70" s="36"/>
      <c r="AE70" s="17" t="str">
        <f t="shared" si="24"/>
        <v xml:space="preserve">  </v>
      </c>
      <c r="AF70" s="35" t="str">
        <f t="shared" si="25"/>
        <v xml:space="preserve">  </v>
      </c>
      <c r="AG70" s="35" t="str">
        <f t="shared" si="26"/>
        <v xml:space="preserve">  </v>
      </c>
      <c r="AH70" s="35" t="str">
        <f t="shared" si="27"/>
        <v xml:space="preserve">  </v>
      </c>
    </row>
    <row r="71" spans="2:34" ht="15.6" x14ac:dyDescent="0.3">
      <c r="B71" s="4" t="str">
        <f t="shared" si="3"/>
        <v xml:space="preserve">  </v>
      </c>
      <c r="C71" s="36" t="str">
        <f t="shared" si="4"/>
        <v xml:space="preserve">  </v>
      </c>
      <c r="D71" s="17" t="str">
        <f t="shared" si="19"/>
        <v xml:space="preserve">  </v>
      </c>
      <c r="E71" s="17">
        <f t="shared" si="0"/>
        <v>0</v>
      </c>
      <c r="F71" s="17" t="str">
        <f t="shared" si="5"/>
        <v xml:space="preserve">  </v>
      </c>
      <c r="G71" s="17" t="str">
        <f t="shared" si="6"/>
        <v xml:space="preserve">  </v>
      </c>
      <c r="H71" s="17" t="str">
        <f>IF(G71&lt;=Questionnaire!$I$6,"PY",IF(G71&lt;=Questionnaire!$I$3,"CY","  "))</f>
        <v xml:space="preserve">  </v>
      </c>
      <c r="I71" s="45"/>
      <c r="J71" s="46" t="str">
        <f t="shared" si="20"/>
        <v xml:space="preserve">  </v>
      </c>
      <c r="K71" s="24" t="str">
        <f t="shared" si="7"/>
        <v xml:space="preserve">  </v>
      </c>
      <c r="L71" s="35" t="str">
        <f t="shared" si="8"/>
        <v xml:space="preserve">  </v>
      </c>
      <c r="M71" s="35" t="str">
        <f t="shared" si="28"/>
        <v xml:space="preserve">  </v>
      </c>
      <c r="N71" s="35" t="str">
        <f t="shared" ref="N71:N134" si="31">IFERROR(-I71+M71,"  ")</f>
        <v xml:space="preserve">  </v>
      </c>
      <c r="O71" s="35" t="str">
        <f t="shared" ref="O71:O134" si="32">IFERROR(L71+N71,"  ")</f>
        <v xml:space="preserve">  </v>
      </c>
      <c r="P71" s="35" t="str">
        <f t="shared" si="1"/>
        <v xml:space="preserve">  </v>
      </c>
      <c r="Q71" s="36"/>
      <c r="R71" s="49"/>
      <c r="S71" s="47" t="str">
        <f t="shared" si="12"/>
        <v xml:space="preserve">  </v>
      </c>
      <c r="T71" s="48" t="str">
        <f t="shared" si="2"/>
        <v xml:space="preserve">  </v>
      </c>
      <c r="U71" s="49"/>
      <c r="V71" s="24" t="str">
        <f t="shared" si="13"/>
        <v xml:space="preserve">  </v>
      </c>
      <c r="W71" s="24" t="str">
        <f t="shared" si="14"/>
        <v xml:space="preserve">  </v>
      </c>
      <c r="X71" s="36"/>
      <c r="Y71" s="17" t="str">
        <f t="shared" si="21"/>
        <v xml:space="preserve">  </v>
      </c>
      <c r="Z71" s="17" t="str">
        <f t="shared" si="15"/>
        <v xml:space="preserve">  </v>
      </c>
      <c r="AA71" s="35" t="str">
        <f t="shared" ref="AA71" si="33">IF(AC70&gt;0,AC70,"  ")</f>
        <v xml:space="preserve">  </v>
      </c>
      <c r="AB71" s="35" t="str">
        <f t="shared" si="22"/>
        <v xml:space="preserve">  </v>
      </c>
      <c r="AC71" s="35" t="str">
        <f t="shared" si="23"/>
        <v xml:space="preserve">  </v>
      </c>
      <c r="AD71" s="36"/>
      <c r="AE71" s="17" t="str">
        <f t="shared" si="24"/>
        <v xml:space="preserve">  </v>
      </c>
      <c r="AF71" s="35" t="str">
        <f t="shared" si="25"/>
        <v xml:space="preserve">  </v>
      </c>
      <c r="AG71" s="35" t="str">
        <f t="shared" si="26"/>
        <v xml:space="preserve">  </v>
      </c>
      <c r="AH71" s="35" t="str">
        <f t="shared" si="27"/>
        <v xml:space="preserve">  </v>
      </c>
    </row>
    <row r="72" spans="2:34" ht="15.6" x14ac:dyDescent="0.3">
      <c r="B72" s="4" t="str">
        <f t="shared" si="3"/>
        <v xml:space="preserve">  </v>
      </c>
      <c r="C72" s="36" t="str">
        <f t="shared" si="4"/>
        <v xml:space="preserve">  </v>
      </c>
      <c r="D72" s="17" t="str">
        <f t="shared" si="19"/>
        <v xml:space="preserve">  </v>
      </c>
      <c r="E72" s="17">
        <f t="shared" si="0"/>
        <v>0</v>
      </c>
      <c r="F72" s="17" t="str">
        <f t="shared" si="5"/>
        <v xml:space="preserve">  </v>
      </c>
      <c r="G72" s="17" t="str">
        <f t="shared" si="6"/>
        <v xml:space="preserve">  </v>
      </c>
      <c r="H72" s="17" t="str">
        <f>IF(G72&lt;=Questionnaire!$I$6,"PY",IF(G72&lt;=Questionnaire!$I$3,"CY","  "))</f>
        <v xml:space="preserve">  </v>
      </c>
      <c r="I72" s="45"/>
      <c r="J72" s="46" t="str">
        <f t="shared" si="20"/>
        <v xml:space="preserve">  </v>
      </c>
      <c r="K72" s="24" t="str">
        <f t="shared" si="7"/>
        <v xml:space="preserve">  </v>
      </c>
      <c r="L72" s="35" t="str">
        <f t="shared" si="8"/>
        <v xml:space="preserve">  </v>
      </c>
      <c r="M72" s="35" t="str">
        <f t="shared" si="28"/>
        <v xml:space="preserve">  </v>
      </c>
      <c r="N72" s="35" t="str">
        <f t="shared" si="31"/>
        <v xml:space="preserve">  </v>
      </c>
      <c r="O72" s="35" t="str">
        <f t="shared" si="32"/>
        <v xml:space="preserve">  </v>
      </c>
      <c r="P72" s="35" t="str">
        <f t="shared" si="1"/>
        <v xml:space="preserve">  </v>
      </c>
      <c r="Q72" s="36"/>
      <c r="R72" s="49"/>
      <c r="S72" s="47" t="str">
        <f t="shared" si="12"/>
        <v xml:space="preserve">  </v>
      </c>
      <c r="T72" s="48" t="str">
        <f t="shared" si="2"/>
        <v xml:space="preserve">  </v>
      </c>
      <c r="U72" s="49"/>
      <c r="V72" s="24" t="str">
        <f t="shared" si="13"/>
        <v xml:space="preserve">  </v>
      </c>
      <c r="W72" s="24" t="str">
        <f t="shared" si="14"/>
        <v xml:space="preserve">  </v>
      </c>
      <c r="X72" s="36"/>
      <c r="Y72" s="17" t="str">
        <f t="shared" si="21"/>
        <v xml:space="preserve">  </v>
      </c>
      <c r="Z72" s="17" t="str">
        <f t="shared" si="15"/>
        <v xml:space="preserve">  </v>
      </c>
      <c r="AA72" s="35" t="str">
        <f t="shared" ref="AA72:AA135" si="34">IF(AC71&gt;0,AC71,"  ")</f>
        <v xml:space="preserve">  </v>
      </c>
      <c r="AB72" s="35" t="str">
        <f t="shared" si="22"/>
        <v xml:space="preserve">  </v>
      </c>
      <c r="AC72" s="35" t="str">
        <f t="shared" si="23"/>
        <v xml:space="preserve">  </v>
      </c>
      <c r="AD72" s="36"/>
      <c r="AE72" s="17" t="str">
        <f t="shared" si="24"/>
        <v xml:space="preserve">  </v>
      </c>
      <c r="AF72" s="35" t="str">
        <f t="shared" si="25"/>
        <v xml:space="preserve">  </v>
      </c>
      <c r="AG72" s="35" t="str">
        <f t="shared" si="26"/>
        <v xml:space="preserve">  </v>
      </c>
      <c r="AH72" s="35" t="str">
        <f t="shared" si="27"/>
        <v xml:space="preserve">  </v>
      </c>
    </row>
    <row r="73" spans="2:34" ht="15.6" x14ac:dyDescent="0.3">
      <c r="B73" s="4" t="str">
        <f t="shared" si="3"/>
        <v xml:space="preserve">  </v>
      </c>
      <c r="C73" s="36" t="str">
        <f t="shared" si="4"/>
        <v xml:space="preserve">  </v>
      </c>
      <c r="D73" s="17" t="str">
        <f t="shared" si="19"/>
        <v xml:space="preserve">  </v>
      </c>
      <c r="E73" s="17">
        <f t="shared" si="0"/>
        <v>0</v>
      </c>
      <c r="F73" s="17" t="str">
        <f t="shared" si="5"/>
        <v xml:space="preserve">  </v>
      </c>
      <c r="G73" s="17" t="str">
        <f t="shared" si="6"/>
        <v xml:space="preserve">  </v>
      </c>
      <c r="H73" s="17" t="str">
        <f>IF(G73&lt;=Questionnaire!$I$6,"PY",IF(G73&lt;=Questionnaire!$I$3,"CY","  "))</f>
        <v xml:space="preserve">  </v>
      </c>
      <c r="I73" s="45"/>
      <c r="J73" s="46" t="str">
        <f t="shared" si="20"/>
        <v xml:space="preserve">  </v>
      </c>
      <c r="K73" s="24" t="str">
        <f t="shared" si="7"/>
        <v xml:space="preserve">  </v>
      </c>
      <c r="L73" s="35" t="str">
        <f t="shared" si="8"/>
        <v xml:space="preserve">  </v>
      </c>
      <c r="M73" s="35" t="str">
        <f t="shared" si="28"/>
        <v xml:space="preserve">  </v>
      </c>
      <c r="N73" s="35" t="str">
        <f t="shared" si="31"/>
        <v xml:space="preserve">  </v>
      </c>
      <c r="O73" s="35" t="str">
        <f t="shared" si="32"/>
        <v xml:space="preserve">  </v>
      </c>
      <c r="P73" s="35" t="str">
        <f t="shared" si="1"/>
        <v xml:space="preserve">  </v>
      </c>
      <c r="Q73" s="36"/>
      <c r="R73" s="49"/>
      <c r="S73" s="47" t="str">
        <f t="shared" si="12"/>
        <v xml:space="preserve">  </v>
      </c>
      <c r="T73" s="48" t="str">
        <f t="shared" si="2"/>
        <v xml:space="preserve">  </v>
      </c>
      <c r="U73" s="49"/>
      <c r="V73" s="24" t="str">
        <f t="shared" si="13"/>
        <v xml:space="preserve">  </v>
      </c>
      <c r="W73" s="24" t="str">
        <f t="shared" si="14"/>
        <v xml:space="preserve">  </v>
      </c>
      <c r="X73" s="36"/>
      <c r="Y73" s="17" t="str">
        <f t="shared" si="21"/>
        <v xml:space="preserve">  </v>
      </c>
      <c r="Z73" s="17" t="str">
        <f t="shared" si="15"/>
        <v xml:space="preserve">  </v>
      </c>
      <c r="AA73" s="35" t="str">
        <f t="shared" si="34"/>
        <v xml:space="preserve">  </v>
      </c>
      <c r="AB73" s="35" t="str">
        <f t="shared" si="22"/>
        <v xml:space="preserve">  </v>
      </c>
      <c r="AC73" s="35" t="str">
        <f t="shared" si="23"/>
        <v xml:space="preserve">  </v>
      </c>
      <c r="AD73" s="36"/>
      <c r="AE73" s="17" t="str">
        <f t="shared" si="24"/>
        <v xml:space="preserve">  </v>
      </c>
      <c r="AF73" s="35" t="str">
        <f t="shared" si="25"/>
        <v xml:space="preserve">  </v>
      </c>
      <c r="AG73" s="35" t="str">
        <f t="shared" si="26"/>
        <v xml:space="preserve">  </v>
      </c>
      <c r="AH73" s="35" t="str">
        <f t="shared" si="27"/>
        <v xml:space="preserve">  </v>
      </c>
    </row>
    <row r="74" spans="2:34" ht="15.6" x14ac:dyDescent="0.3">
      <c r="B74" s="4" t="str">
        <f t="shared" si="3"/>
        <v xml:space="preserve">  </v>
      </c>
      <c r="C74" s="36" t="str">
        <f t="shared" si="4"/>
        <v xml:space="preserve">  </v>
      </c>
      <c r="D74" s="17" t="str">
        <f t="shared" si="19"/>
        <v xml:space="preserve">  </v>
      </c>
      <c r="E74" s="17">
        <f t="shared" si="0"/>
        <v>0</v>
      </c>
      <c r="F74" s="17" t="str">
        <f t="shared" si="5"/>
        <v xml:space="preserve">  </v>
      </c>
      <c r="G74" s="17" t="str">
        <f t="shared" si="6"/>
        <v xml:space="preserve">  </v>
      </c>
      <c r="H74" s="17" t="str">
        <f>IF(G74&lt;=Questionnaire!$I$6,"PY",IF(G74&lt;=Questionnaire!$I$3,"CY","  "))</f>
        <v xml:space="preserve">  </v>
      </c>
      <c r="I74" s="45"/>
      <c r="J74" s="46" t="str">
        <f t="shared" si="20"/>
        <v xml:space="preserve">  </v>
      </c>
      <c r="K74" s="24" t="str">
        <f t="shared" si="7"/>
        <v xml:space="preserve">  </v>
      </c>
      <c r="L74" s="35" t="str">
        <f t="shared" si="8"/>
        <v xml:space="preserve">  </v>
      </c>
      <c r="M74" s="35" t="str">
        <f t="shared" si="28"/>
        <v xml:space="preserve">  </v>
      </c>
      <c r="N74" s="35" t="str">
        <f t="shared" si="31"/>
        <v xml:space="preserve">  </v>
      </c>
      <c r="O74" s="35" t="str">
        <f t="shared" si="32"/>
        <v xml:space="preserve">  </v>
      </c>
      <c r="P74" s="35" t="str">
        <f t="shared" si="1"/>
        <v xml:space="preserve">  </v>
      </c>
      <c r="Q74" s="36"/>
      <c r="R74" s="49"/>
      <c r="S74" s="47" t="str">
        <f t="shared" si="12"/>
        <v xml:space="preserve">  </v>
      </c>
      <c r="T74" s="48" t="str">
        <f t="shared" si="2"/>
        <v xml:space="preserve">  </v>
      </c>
      <c r="U74" s="49"/>
      <c r="V74" s="24" t="str">
        <f t="shared" si="13"/>
        <v xml:space="preserve">  </v>
      </c>
      <c r="W74" s="24" t="str">
        <f t="shared" si="14"/>
        <v xml:space="preserve">  </v>
      </c>
      <c r="X74" s="36"/>
      <c r="Y74" s="17" t="str">
        <f t="shared" si="21"/>
        <v xml:space="preserve">  </v>
      </c>
      <c r="Z74" s="17" t="str">
        <f t="shared" si="15"/>
        <v xml:space="preserve">  </v>
      </c>
      <c r="AA74" s="35" t="str">
        <f t="shared" si="34"/>
        <v xml:space="preserve">  </v>
      </c>
      <c r="AB74" s="35" t="str">
        <f t="shared" si="22"/>
        <v xml:space="preserve">  </v>
      </c>
      <c r="AC74" s="35" t="str">
        <f t="shared" si="23"/>
        <v xml:space="preserve">  </v>
      </c>
      <c r="AD74" s="36"/>
      <c r="AE74" s="17" t="str">
        <f t="shared" si="24"/>
        <v xml:space="preserve">  </v>
      </c>
      <c r="AF74" s="35" t="str">
        <f t="shared" si="25"/>
        <v xml:space="preserve">  </v>
      </c>
      <c r="AG74" s="35" t="str">
        <f t="shared" si="26"/>
        <v xml:space="preserve">  </v>
      </c>
      <c r="AH74" s="35" t="str">
        <f t="shared" si="27"/>
        <v xml:space="preserve">  </v>
      </c>
    </row>
    <row r="75" spans="2:34" ht="15.6" x14ac:dyDescent="0.3">
      <c r="B75" s="4" t="str">
        <f t="shared" si="3"/>
        <v xml:space="preserve">  </v>
      </c>
      <c r="C75" s="36" t="str">
        <f t="shared" si="4"/>
        <v xml:space="preserve">  </v>
      </c>
      <c r="D75" s="17" t="str">
        <f t="shared" si="19"/>
        <v xml:space="preserve">  </v>
      </c>
      <c r="E75" s="17">
        <f t="shared" ref="E75:E128" si="35">IFERROR(VALUE(D75),0)</f>
        <v>0</v>
      </c>
      <c r="F75" s="17" t="str">
        <f t="shared" si="5"/>
        <v xml:space="preserve">  </v>
      </c>
      <c r="G75" s="17" t="str">
        <f t="shared" si="6"/>
        <v xml:space="preserve">  </v>
      </c>
      <c r="H75" s="17" t="str">
        <f>IF(G75&lt;=Questionnaire!$I$6,"PY",IF(G75&lt;=Questionnaire!$I$3,"CY","  "))</f>
        <v xml:space="preserve">  </v>
      </c>
      <c r="I75" s="45"/>
      <c r="J75" s="46" t="str">
        <f t="shared" si="20"/>
        <v xml:space="preserve">  </v>
      </c>
      <c r="K75" s="24" t="str">
        <f t="shared" si="7"/>
        <v xml:space="preserve">  </v>
      </c>
      <c r="L75" s="35" t="str">
        <f t="shared" si="8"/>
        <v xml:space="preserve">  </v>
      </c>
      <c r="M75" s="35" t="str">
        <f t="shared" si="28"/>
        <v xml:space="preserve">  </v>
      </c>
      <c r="N75" s="35" t="str">
        <f t="shared" si="31"/>
        <v xml:space="preserve">  </v>
      </c>
      <c r="O75" s="35" t="str">
        <f t="shared" si="32"/>
        <v xml:space="preserve">  </v>
      </c>
      <c r="P75" s="35" t="str">
        <f t="shared" ref="P75:P138" si="36">IFERROR((G75-D75)/(G75-EOMONTH(G75,-1))*O75*$I$2/12,"  ")</f>
        <v xml:space="preserve">  </v>
      </c>
      <c r="Q75" s="36"/>
      <c r="R75" s="49"/>
      <c r="S75" s="47" t="str">
        <f t="shared" si="12"/>
        <v xml:space="preserve">  </v>
      </c>
      <c r="T75" s="48" t="str">
        <f t="shared" ref="T75:T138" si="37">IF(F75&lt;=$I$4,R75-I75,"  ")</f>
        <v xml:space="preserve">  </v>
      </c>
      <c r="U75" s="49"/>
      <c r="V75" s="24" t="str">
        <f t="shared" si="13"/>
        <v xml:space="preserve">  </v>
      </c>
      <c r="W75" s="24" t="str">
        <f t="shared" si="14"/>
        <v xml:space="preserve">  </v>
      </c>
      <c r="X75" s="36"/>
      <c r="Y75" s="17" t="str">
        <f t="shared" si="21"/>
        <v xml:space="preserve">  </v>
      </c>
      <c r="Z75" s="17" t="str">
        <f t="shared" si="15"/>
        <v xml:space="preserve">  </v>
      </c>
      <c r="AA75" s="35" t="str">
        <f t="shared" si="34"/>
        <v xml:space="preserve">  </v>
      </c>
      <c r="AB75" s="35" t="str">
        <f t="shared" si="22"/>
        <v xml:space="preserve">  </v>
      </c>
      <c r="AC75" s="35" t="str">
        <f t="shared" si="23"/>
        <v xml:space="preserve">  </v>
      </c>
      <c r="AD75" s="36"/>
      <c r="AE75" s="17" t="str">
        <f t="shared" si="24"/>
        <v xml:space="preserve">  </v>
      </c>
      <c r="AF75" s="35" t="str">
        <f t="shared" si="25"/>
        <v xml:space="preserve">  </v>
      </c>
      <c r="AG75" s="35" t="str">
        <f t="shared" si="26"/>
        <v xml:space="preserve">  </v>
      </c>
      <c r="AH75" s="35" t="str">
        <f t="shared" si="27"/>
        <v xml:space="preserve">  </v>
      </c>
    </row>
    <row r="76" spans="2:34" ht="15.6" x14ac:dyDescent="0.3">
      <c r="B76" s="4" t="str">
        <f t="shared" ref="B76:B139" si="38">IF(D76&gt;$I$7,"  ",B75+1)</f>
        <v xml:space="preserve">  </v>
      </c>
      <c r="C76" s="36" t="str">
        <f t="shared" ref="C76:C104" si="39">IF(H76="CY",IF(H77="  ","LCYP","  "),"  ")</f>
        <v xml:space="preserve">  </v>
      </c>
      <c r="D76" s="17" t="str">
        <f t="shared" si="19"/>
        <v xml:space="preserve">  </v>
      </c>
      <c r="E76" s="17">
        <f t="shared" si="35"/>
        <v>0</v>
      </c>
      <c r="F76" s="17" t="str">
        <f t="shared" ref="F76:F139" si="40">IFERROR(VALUE(D76),"  ")</f>
        <v xml:space="preserve">  </v>
      </c>
      <c r="G76" s="17" t="str">
        <f t="shared" ref="G76:G139" si="41">IFERROR(EOMONTH(D76,0),"  ")</f>
        <v xml:space="preserve">  </v>
      </c>
      <c r="H76" s="17" t="str">
        <f>IF(G76&lt;=Questionnaire!$I$6,"PY",IF(G76&lt;=Questionnaire!$I$3,"CY","  "))</f>
        <v xml:space="preserve">  </v>
      </c>
      <c r="I76" s="45"/>
      <c r="J76" s="46" t="str">
        <f t="shared" si="20"/>
        <v xml:space="preserve">  </v>
      </c>
      <c r="K76" s="24" t="str">
        <f t="shared" ref="K76:K139" si="42">IFERROR(I76/(1+($I$2/12*$I$1))^B76,"  ")</f>
        <v xml:space="preserve">  </v>
      </c>
      <c r="L76" s="35" t="str">
        <f t="shared" ref="L76:L139" si="43">IF(D75&lt;$I$7,O75,"  ")</f>
        <v xml:space="preserve">  </v>
      </c>
      <c r="M76" s="35" t="str">
        <f t="shared" si="28"/>
        <v xml:space="preserve">  </v>
      </c>
      <c r="N76" s="35" t="str">
        <f t="shared" si="31"/>
        <v xml:space="preserve">  </v>
      </c>
      <c r="O76" s="35" t="str">
        <f t="shared" si="32"/>
        <v xml:space="preserve">  </v>
      </c>
      <c r="P76" s="35" t="str">
        <f t="shared" si="36"/>
        <v xml:space="preserve">  </v>
      </c>
      <c r="Q76" s="36"/>
      <c r="R76" s="49"/>
      <c r="S76" s="47" t="str">
        <f t="shared" ref="S76:S139" si="44">IF(AND(F76&lt;=$I$4,R76=0),"**warning - no payment entered**","  ")</f>
        <v xml:space="preserve">  </v>
      </c>
      <c r="T76" s="48" t="str">
        <f t="shared" si="37"/>
        <v xml:space="preserve">  </v>
      </c>
      <c r="U76" s="49"/>
      <c r="V76" s="24" t="str">
        <f t="shared" ref="V76:V139" si="45">IF((R76+U76)&lt;&gt;0,R76+U76,"  ")</f>
        <v xml:space="preserve">  </v>
      </c>
      <c r="W76" s="24" t="str">
        <f t="shared" ref="W76:W139" si="46">IFERROR(V76-I76,"  ")</f>
        <v xml:space="preserve">  </v>
      </c>
      <c r="X76" s="36"/>
      <c r="Y76" s="17" t="str">
        <f t="shared" si="21"/>
        <v xml:space="preserve">  </v>
      </c>
      <c r="Z76" s="17" t="str">
        <f t="shared" ref="Z76:Z139" si="47">IFERROR(EOMONTH(Y76,0),"  ")</f>
        <v xml:space="preserve">  </v>
      </c>
      <c r="AA76" s="35" t="str">
        <f t="shared" si="34"/>
        <v xml:space="preserve">  </v>
      </c>
      <c r="AB76" s="35" t="str">
        <f t="shared" si="22"/>
        <v xml:space="preserve">  </v>
      </c>
      <c r="AC76" s="35" t="str">
        <f t="shared" si="23"/>
        <v xml:space="preserve">  </v>
      </c>
      <c r="AD76" s="36"/>
      <c r="AE76" s="17" t="str">
        <f t="shared" si="24"/>
        <v xml:space="preserve">  </v>
      </c>
      <c r="AF76" s="35" t="str">
        <f t="shared" si="25"/>
        <v xml:space="preserve">  </v>
      </c>
      <c r="AG76" s="35" t="str">
        <f t="shared" si="26"/>
        <v xml:space="preserve">  </v>
      </c>
      <c r="AH76" s="35" t="str">
        <f t="shared" si="27"/>
        <v xml:space="preserve">  </v>
      </c>
    </row>
    <row r="77" spans="2:34" ht="15.6" x14ac:dyDescent="0.3">
      <c r="B77" s="4" t="str">
        <f t="shared" si="38"/>
        <v xml:space="preserve">  </v>
      </c>
      <c r="C77" s="36" t="str">
        <f t="shared" si="39"/>
        <v xml:space="preserve">  </v>
      </c>
      <c r="D77" s="17" t="str">
        <f t="shared" ref="D77:D140" si="48">IFERROR(IF(EDATE(D76,$I$1)&gt;$I$7,"  ",IF(D76=EOMONTH(D76,0),EOMONTH(D76,$I$1),EDATE(D76,$I$1))),"  ")</f>
        <v xml:space="preserve">  </v>
      </c>
      <c r="E77" s="17">
        <f t="shared" si="35"/>
        <v>0</v>
      </c>
      <c r="F77" s="17" t="str">
        <f t="shared" si="40"/>
        <v xml:space="preserve">  </v>
      </c>
      <c r="G77" s="17" t="str">
        <f t="shared" si="41"/>
        <v xml:space="preserve">  </v>
      </c>
      <c r="H77" s="17" t="str">
        <f>IF(G77&lt;=Questionnaire!$I$6,"PY",IF(G77&lt;=Questionnaire!$I$3,"CY","  "))</f>
        <v xml:space="preserve">  </v>
      </c>
      <c r="I77" s="45"/>
      <c r="J77" s="46" t="str">
        <f t="shared" ref="J77:J140" si="49">IF(AND(E77&gt;0,I77=0),"**warning - no payment entered**","  ")</f>
        <v xml:space="preserve">  </v>
      </c>
      <c r="K77" s="24" t="str">
        <f t="shared" si="42"/>
        <v xml:space="preserve">  </v>
      </c>
      <c r="L77" s="35" t="str">
        <f t="shared" si="43"/>
        <v xml:space="preserve">  </v>
      </c>
      <c r="M77" s="35" t="str">
        <f t="shared" ref="M77:M140" si="50">IFERROR(IF(D77&lt;=$I$7,L77*$I$2/12*$I$1,"  "),"  ")</f>
        <v xml:space="preserve">  </v>
      </c>
      <c r="N77" s="35" t="str">
        <f t="shared" si="31"/>
        <v xml:space="preserve">  </v>
      </c>
      <c r="O77" s="35" t="str">
        <f t="shared" si="32"/>
        <v xml:space="preserve">  </v>
      </c>
      <c r="P77" s="35" t="str">
        <f t="shared" si="36"/>
        <v xml:space="preserve">  </v>
      </c>
      <c r="Q77" s="36"/>
      <c r="R77" s="49"/>
      <c r="S77" s="47" t="str">
        <f t="shared" si="44"/>
        <v xml:space="preserve">  </v>
      </c>
      <c r="T77" s="48" t="str">
        <f t="shared" si="37"/>
        <v xml:space="preserve">  </v>
      </c>
      <c r="U77" s="49"/>
      <c r="V77" s="24" t="str">
        <f t="shared" si="45"/>
        <v xml:space="preserve">  </v>
      </c>
      <c r="W77" s="24" t="str">
        <f t="shared" si="46"/>
        <v xml:space="preserve">  </v>
      </c>
      <c r="X77" s="36"/>
      <c r="Y77" s="17" t="str">
        <f t="shared" ref="Y77:Y140" si="51">IFERROR(IF(EDATE(Y76,$I$1)&lt;=$I$5,EDATE(Y76,$I$1),"  "),"  ")</f>
        <v xml:space="preserve">  </v>
      </c>
      <c r="Z77" s="17" t="str">
        <f t="shared" si="47"/>
        <v xml:space="preserve">  </v>
      </c>
      <c r="AA77" s="35" t="str">
        <f t="shared" si="34"/>
        <v xml:space="preserve">  </v>
      </c>
      <c r="AB77" s="35" t="str">
        <f t="shared" ref="AB77:AB140" si="52">IF(Y77&lt;=$I$5,$AA$11/$AB$8,"  ")</f>
        <v xml:space="preserve">  </v>
      </c>
      <c r="AC77" s="35" t="str">
        <f t="shared" ref="AC77:AC140" si="53">IFERROR(IF(AA77&gt;0,AA77-AB77,"  "),"  ")</f>
        <v xml:space="preserve">  </v>
      </c>
      <c r="AD77" s="36"/>
      <c r="AE77" s="17" t="str">
        <f t="shared" ref="AE77:AE140" si="54">IF(AG77="  ","  ",EOMONTH(AE76,$I$1))</f>
        <v xml:space="preserve">  </v>
      </c>
      <c r="AF77" s="35" t="str">
        <f t="shared" ref="AF77:AF140" si="55">AH76</f>
        <v xml:space="preserve">  </v>
      </c>
      <c r="AG77" s="35" t="str">
        <f t="shared" ref="AG77:AG140" si="56">IF(AF77&lt;$AF$8,AG76,"  ")</f>
        <v xml:space="preserve">  </v>
      </c>
      <c r="AH77" s="35" t="str">
        <f t="shared" ref="AH77:AH140" si="57">IF(AG77="  ","  ",AF77+AG77)</f>
        <v xml:space="preserve">  </v>
      </c>
    </row>
    <row r="78" spans="2:34" ht="15.6" x14ac:dyDescent="0.3">
      <c r="B78" s="4" t="str">
        <f t="shared" si="38"/>
        <v xml:space="preserve">  </v>
      </c>
      <c r="C78" s="36" t="str">
        <f t="shared" si="39"/>
        <v xml:space="preserve">  </v>
      </c>
      <c r="D78" s="17" t="str">
        <f t="shared" si="48"/>
        <v xml:space="preserve">  </v>
      </c>
      <c r="E78" s="17">
        <f t="shared" si="35"/>
        <v>0</v>
      </c>
      <c r="F78" s="17" t="str">
        <f t="shared" si="40"/>
        <v xml:space="preserve">  </v>
      </c>
      <c r="G78" s="17" t="str">
        <f t="shared" si="41"/>
        <v xml:space="preserve">  </v>
      </c>
      <c r="H78" s="17" t="str">
        <f>IF(G78&lt;=Questionnaire!$I$6,"PY",IF(G78&lt;=Questionnaire!$I$3,"CY","  "))</f>
        <v xml:space="preserve">  </v>
      </c>
      <c r="I78" s="45"/>
      <c r="J78" s="46" t="str">
        <f t="shared" si="49"/>
        <v xml:space="preserve">  </v>
      </c>
      <c r="K78" s="24" t="str">
        <f t="shared" si="42"/>
        <v xml:space="preserve">  </v>
      </c>
      <c r="L78" s="35" t="str">
        <f t="shared" si="43"/>
        <v xml:space="preserve">  </v>
      </c>
      <c r="M78" s="35" t="str">
        <f t="shared" si="50"/>
        <v xml:space="preserve">  </v>
      </c>
      <c r="N78" s="35" t="str">
        <f t="shared" si="31"/>
        <v xml:space="preserve">  </v>
      </c>
      <c r="O78" s="35" t="str">
        <f t="shared" si="32"/>
        <v xml:space="preserve">  </v>
      </c>
      <c r="P78" s="35" t="str">
        <f t="shared" si="36"/>
        <v xml:space="preserve">  </v>
      </c>
      <c r="Q78" s="36"/>
      <c r="R78" s="49"/>
      <c r="S78" s="47" t="str">
        <f t="shared" si="44"/>
        <v xml:space="preserve">  </v>
      </c>
      <c r="T78" s="48" t="str">
        <f t="shared" si="37"/>
        <v xml:space="preserve">  </v>
      </c>
      <c r="U78" s="49"/>
      <c r="V78" s="24" t="str">
        <f t="shared" si="45"/>
        <v xml:space="preserve">  </v>
      </c>
      <c r="W78" s="24" t="str">
        <f t="shared" si="46"/>
        <v xml:space="preserve">  </v>
      </c>
      <c r="X78" s="36"/>
      <c r="Y78" s="17" t="str">
        <f t="shared" si="51"/>
        <v xml:space="preserve">  </v>
      </c>
      <c r="Z78" s="17" t="str">
        <f t="shared" si="47"/>
        <v xml:space="preserve">  </v>
      </c>
      <c r="AA78" s="35" t="str">
        <f t="shared" si="34"/>
        <v xml:space="preserve">  </v>
      </c>
      <c r="AB78" s="35" t="str">
        <f t="shared" si="52"/>
        <v xml:space="preserve">  </v>
      </c>
      <c r="AC78" s="35" t="str">
        <f t="shared" si="53"/>
        <v xml:space="preserve">  </v>
      </c>
      <c r="AD78" s="36"/>
      <c r="AE78" s="17" t="str">
        <f t="shared" si="54"/>
        <v xml:space="preserve">  </v>
      </c>
      <c r="AF78" s="35" t="str">
        <f t="shared" si="55"/>
        <v xml:space="preserve">  </v>
      </c>
      <c r="AG78" s="35" t="str">
        <f t="shared" si="56"/>
        <v xml:space="preserve">  </v>
      </c>
      <c r="AH78" s="35" t="str">
        <f t="shared" si="57"/>
        <v xml:space="preserve">  </v>
      </c>
    </row>
    <row r="79" spans="2:34" ht="15.6" x14ac:dyDescent="0.3">
      <c r="B79" s="4" t="str">
        <f t="shared" si="38"/>
        <v xml:space="preserve">  </v>
      </c>
      <c r="C79" s="36" t="str">
        <f t="shared" si="39"/>
        <v xml:space="preserve">  </v>
      </c>
      <c r="D79" s="17" t="str">
        <f t="shared" si="48"/>
        <v xml:space="preserve">  </v>
      </c>
      <c r="E79" s="17">
        <f t="shared" si="35"/>
        <v>0</v>
      </c>
      <c r="F79" s="17" t="str">
        <f t="shared" si="40"/>
        <v xml:space="preserve">  </v>
      </c>
      <c r="G79" s="17" t="str">
        <f t="shared" si="41"/>
        <v xml:space="preserve">  </v>
      </c>
      <c r="H79" s="17" t="str">
        <f>IF(G79&lt;=Questionnaire!$I$6,"PY",IF(G79&lt;=Questionnaire!$I$3,"CY","  "))</f>
        <v xml:space="preserve">  </v>
      </c>
      <c r="I79" s="45"/>
      <c r="J79" s="46" t="str">
        <f t="shared" si="49"/>
        <v xml:space="preserve">  </v>
      </c>
      <c r="K79" s="24" t="str">
        <f t="shared" si="42"/>
        <v xml:space="preserve">  </v>
      </c>
      <c r="L79" s="35" t="str">
        <f t="shared" si="43"/>
        <v xml:space="preserve">  </v>
      </c>
      <c r="M79" s="35" t="str">
        <f t="shared" si="50"/>
        <v xml:space="preserve">  </v>
      </c>
      <c r="N79" s="35" t="str">
        <f t="shared" si="31"/>
        <v xml:space="preserve">  </v>
      </c>
      <c r="O79" s="35" t="str">
        <f t="shared" si="32"/>
        <v xml:space="preserve">  </v>
      </c>
      <c r="P79" s="35" t="str">
        <f t="shared" si="36"/>
        <v xml:space="preserve">  </v>
      </c>
      <c r="Q79" s="36"/>
      <c r="R79" s="49"/>
      <c r="S79" s="47" t="str">
        <f t="shared" si="44"/>
        <v xml:space="preserve">  </v>
      </c>
      <c r="T79" s="48" t="str">
        <f t="shared" si="37"/>
        <v xml:space="preserve">  </v>
      </c>
      <c r="U79" s="49"/>
      <c r="V79" s="24" t="str">
        <f t="shared" si="45"/>
        <v xml:space="preserve">  </v>
      </c>
      <c r="W79" s="24" t="str">
        <f t="shared" si="46"/>
        <v xml:space="preserve">  </v>
      </c>
      <c r="X79" s="36"/>
      <c r="Y79" s="17" t="str">
        <f t="shared" si="51"/>
        <v xml:space="preserve">  </v>
      </c>
      <c r="Z79" s="17" t="str">
        <f t="shared" si="47"/>
        <v xml:space="preserve">  </v>
      </c>
      <c r="AA79" s="35" t="str">
        <f t="shared" si="34"/>
        <v xml:space="preserve">  </v>
      </c>
      <c r="AB79" s="35" t="str">
        <f t="shared" si="52"/>
        <v xml:space="preserve">  </v>
      </c>
      <c r="AC79" s="35" t="str">
        <f t="shared" si="53"/>
        <v xml:space="preserve">  </v>
      </c>
      <c r="AD79" s="36"/>
      <c r="AE79" s="17" t="str">
        <f t="shared" si="54"/>
        <v xml:space="preserve">  </v>
      </c>
      <c r="AF79" s="35" t="str">
        <f t="shared" si="55"/>
        <v xml:space="preserve">  </v>
      </c>
      <c r="AG79" s="35" t="str">
        <f t="shared" si="56"/>
        <v xml:space="preserve">  </v>
      </c>
      <c r="AH79" s="35" t="str">
        <f t="shared" si="57"/>
        <v xml:space="preserve">  </v>
      </c>
    </row>
    <row r="80" spans="2:34" ht="15.6" x14ac:dyDescent="0.3">
      <c r="B80" s="4" t="str">
        <f t="shared" si="38"/>
        <v xml:space="preserve">  </v>
      </c>
      <c r="C80" s="36" t="str">
        <f t="shared" si="39"/>
        <v xml:space="preserve">  </v>
      </c>
      <c r="D80" s="17" t="str">
        <f t="shared" si="48"/>
        <v xml:space="preserve">  </v>
      </c>
      <c r="E80" s="17">
        <f t="shared" si="35"/>
        <v>0</v>
      </c>
      <c r="F80" s="17" t="str">
        <f t="shared" si="40"/>
        <v xml:space="preserve">  </v>
      </c>
      <c r="G80" s="17" t="str">
        <f t="shared" si="41"/>
        <v xml:space="preserve">  </v>
      </c>
      <c r="H80" s="17" t="str">
        <f>IF(G80&lt;=Questionnaire!$I$6,"PY",IF(G80&lt;=Questionnaire!$I$3,"CY","  "))</f>
        <v xml:space="preserve">  </v>
      </c>
      <c r="I80" s="45"/>
      <c r="J80" s="46" t="str">
        <f t="shared" si="49"/>
        <v xml:space="preserve">  </v>
      </c>
      <c r="K80" s="24" t="str">
        <f t="shared" si="42"/>
        <v xml:space="preserve">  </v>
      </c>
      <c r="L80" s="35" t="str">
        <f t="shared" si="43"/>
        <v xml:space="preserve">  </v>
      </c>
      <c r="M80" s="35" t="str">
        <f t="shared" si="50"/>
        <v xml:space="preserve">  </v>
      </c>
      <c r="N80" s="35" t="str">
        <f t="shared" si="31"/>
        <v xml:space="preserve">  </v>
      </c>
      <c r="O80" s="35" t="str">
        <f t="shared" si="32"/>
        <v xml:space="preserve">  </v>
      </c>
      <c r="P80" s="35" t="str">
        <f t="shared" si="36"/>
        <v xml:space="preserve">  </v>
      </c>
      <c r="Q80" s="36"/>
      <c r="R80" s="49"/>
      <c r="S80" s="47" t="str">
        <f t="shared" si="44"/>
        <v xml:space="preserve">  </v>
      </c>
      <c r="T80" s="48" t="str">
        <f t="shared" si="37"/>
        <v xml:space="preserve">  </v>
      </c>
      <c r="U80" s="49"/>
      <c r="V80" s="24" t="str">
        <f t="shared" si="45"/>
        <v xml:space="preserve">  </v>
      </c>
      <c r="W80" s="24" t="str">
        <f t="shared" si="46"/>
        <v xml:space="preserve">  </v>
      </c>
      <c r="X80" s="36"/>
      <c r="Y80" s="17" t="str">
        <f t="shared" si="51"/>
        <v xml:space="preserve">  </v>
      </c>
      <c r="Z80" s="17" t="str">
        <f t="shared" si="47"/>
        <v xml:space="preserve">  </v>
      </c>
      <c r="AA80" s="35" t="str">
        <f t="shared" si="34"/>
        <v xml:space="preserve">  </v>
      </c>
      <c r="AB80" s="35" t="str">
        <f t="shared" si="52"/>
        <v xml:space="preserve">  </v>
      </c>
      <c r="AC80" s="35" t="str">
        <f t="shared" si="53"/>
        <v xml:space="preserve">  </v>
      </c>
      <c r="AD80" s="36"/>
      <c r="AE80" s="17" t="str">
        <f t="shared" si="54"/>
        <v xml:space="preserve">  </v>
      </c>
      <c r="AF80" s="35" t="str">
        <f t="shared" si="55"/>
        <v xml:space="preserve">  </v>
      </c>
      <c r="AG80" s="35" t="str">
        <f t="shared" si="56"/>
        <v xml:space="preserve">  </v>
      </c>
      <c r="AH80" s="35" t="str">
        <f t="shared" si="57"/>
        <v xml:space="preserve">  </v>
      </c>
    </row>
    <row r="81" spans="2:34" ht="15.6" x14ac:dyDescent="0.3">
      <c r="B81" s="4" t="str">
        <f t="shared" si="38"/>
        <v xml:space="preserve">  </v>
      </c>
      <c r="C81" s="36" t="str">
        <f t="shared" si="39"/>
        <v xml:space="preserve">  </v>
      </c>
      <c r="D81" s="17" t="str">
        <f t="shared" si="48"/>
        <v xml:space="preserve">  </v>
      </c>
      <c r="E81" s="17">
        <f t="shared" si="35"/>
        <v>0</v>
      </c>
      <c r="F81" s="17" t="str">
        <f t="shared" si="40"/>
        <v xml:space="preserve">  </v>
      </c>
      <c r="G81" s="17" t="str">
        <f t="shared" si="41"/>
        <v xml:space="preserve">  </v>
      </c>
      <c r="H81" s="17" t="str">
        <f>IF(G81&lt;=Questionnaire!$I$6,"PY",IF(G81&lt;=Questionnaire!$I$3,"CY","  "))</f>
        <v xml:space="preserve">  </v>
      </c>
      <c r="I81" s="45"/>
      <c r="J81" s="46" t="str">
        <f t="shared" si="49"/>
        <v xml:space="preserve">  </v>
      </c>
      <c r="K81" s="24" t="str">
        <f t="shared" si="42"/>
        <v xml:space="preserve">  </v>
      </c>
      <c r="L81" s="35" t="str">
        <f t="shared" si="43"/>
        <v xml:space="preserve">  </v>
      </c>
      <c r="M81" s="35" t="str">
        <f t="shared" si="50"/>
        <v xml:space="preserve">  </v>
      </c>
      <c r="N81" s="35" t="str">
        <f t="shared" si="31"/>
        <v xml:space="preserve">  </v>
      </c>
      <c r="O81" s="35" t="str">
        <f t="shared" si="32"/>
        <v xml:space="preserve">  </v>
      </c>
      <c r="P81" s="35" t="str">
        <f t="shared" si="36"/>
        <v xml:space="preserve">  </v>
      </c>
      <c r="Q81" s="36"/>
      <c r="R81" s="49"/>
      <c r="S81" s="47" t="str">
        <f t="shared" si="44"/>
        <v xml:space="preserve">  </v>
      </c>
      <c r="T81" s="48" t="str">
        <f t="shared" si="37"/>
        <v xml:space="preserve">  </v>
      </c>
      <c r="U81" s="49"/>
      <c r="V81" s="24" t="str">
        <f t="shared" si="45"/>
        <v xml:space="preserve">  </v>
      </c>
      <c r="W81" s="24" t="str">
        <f t="shared" si="46"/>
        <v xml:space="preserve">  </v>
      </c>
      <c r="X81" s="36"/>
      <c r="Y81" s="17" t="str">
        <f t="shared" si="51"/>
        <v xml:space="preserve">  </v>
      </c>
      <c r="Z81" s="17" t="str">
        <f t="shared" si="47"/>
        <v xml:space="preserve">  </v>
      </c>
      <c r="AA81" s="35" t="str">
        <f t="shared" si="34"/>
        <v xml:space="preserve">  </v>
      </c>
      <c r="AB81" s="35" t="str">
        <f t="shared" si="52"/>
        <v xml:space="preserve">  </v>
      </c>
      <c r="AC81" s="35" t="str">
        <f t="shared" si="53"/>
        <v xml:space="preserve">  </v>
      </c>
      <c r="AD81" s="36"/>
      <c r="AE81" s="17" t="str">
        <f t="shared" si="54"/>
        <v xml:space="preserve">  </v>
      </c>
      <c r="AF81" s="35" t="str">
        <f t="shared" si="55"/>
        <v xml:space="preserve">  </v>
      </c>
      <c r="AG81" s="35" t="str">
        <f t="shared" si="56"/>
        <v xml:space="preserve">  </v>
      </c>
      <c r="AH81" s="35" t="str">
        <f t="shared" si="57"/>
        <v xml:space="preserve">  </v>
      </c>
    </row>
    <row r="82" spans="2:34" ht="15.6" x14ac:dyDescent="0.3">
      <c r="B82" s="4" t="str">
        <f t="shared" si="38"/>
        <v xml:space="preserve">  </v>
      </c>
      <c r="C82" s="36" t="str">
        <f t="shared" si="39"/>
        <v xml:space="preserve">  </v>
      </c>
      <c r="D82" s="17" t="str">
        <f t="shared" si="48"/>
        <v xml:space="preserve">  </v>
      </c>
      <c r="E82" s="17">
        <f t="shared" si="35"/>
        <v>0</v>
      </c>
      <c r="F82" s="17" t="str">
        <f t="shared" si="40"/>
        <v xml:space="preserve">  </v>
      </c>
      <c r="G82" s="17" t="str">
        <f t="shared" si="41"/>
        <v xml:space="preserve">  </v>
      </c>
      <c r="H82" s="17" t="str">
        <f>IF(G82&lt;=Questionnaire!$I$6,"PY",IF(G82&lt;=Questionnaire!$I$3,"CY","  "))</f>
        <v xml:space="preserve">  </v>
      </c>
      <c r="I82" s="45"/>
      <c r="J82" s="46" t="str">
        <f t="shared" si="49"/>
        <v xml:space="preserve">  </v>
      </c>
      <c r="K82" s="24" t="str">
        <f t="shared" si="42"/>
        <v xml:space="preserve">  </v>
      </c>
      <c r="L82" s="35" t="str">
        <f t="shared" si="43"/>
        <v xml:space="preserve">  </v>
      </c>
      <c r="M82" s="35" t="str">
        <f t="shared" si="50"/>
        <v xml:space="preserve">  </v>
      </c>
      <c r="N82" s="35" t="str">
        <f t="shared" si="31"/>
        <v xml:space="preserve">  </v>
      </c>
      <c r="O82" s="35" t="str">
        <f t="shared" si="32"/>
        <v xml:space="preserve">  </v>
      </c>
      <c r="P82" s="35" t="str">
        <f t="shared" si="36"/>
        <v xml:space="preserve">  </v>
      </c>
      <c r="Q82" s="36"/>
      <c r="R82" s="49"/>
      <c r="S82" s="47" t="str">
        <f t="shared" si="44"/>
        <v xml:space="preserve">  </v>
      </c>
      <c r="T82" s="48" t="str">
        <f t="shared" si="37"/>
        <v xml:space="preserve">  </v>
      </c>
      <c r="U82" s="49"/>
      <c r="V82" s="24" t="str">
        <f t="shared" si="45"/>
        <v xml:space="preserve">  </v>
      </c>
      <c r="W82" s="24" t="str">
        <f t="shared" si="46"/>
        <v xml:space="preserve">  </v>
      </c>
      <c r="X82" s="36"/>
      <c r="Y82" s="17" t="str">
        <f t="shared" si="51"/>
        <v xml:space="preserve">  </v>
      </c>
      <c r="Z82" s="17" t="str">
        <f t="shared" si="47"/>
        <v xml:space="preserve">  </v>
      </c>
      <c r="AA82" s="35" t="str">
        <f t="shared" si="34"/>
        <v xml:space="preserve">  </v>
      </c>
      <c r="AB82" s="35" t="str">
        <f t="shared" si="52"/>
        <v xml:space="preserve">  </v>
      </c>
      <c r="AC82" s="35" t="str">
        <f t="shared" si="53"/>
        <v xml:space="preserve">  </v>
      </c>
      <c r="AD82" s="36"/>
      <c r="AE82" s="17" t="str">
        <f t="shared" si="54"/>
        <v xml:space="preserve">  </v>
      </c>
      <c r="AF82" s="35" t="str">
        <f t="shared" si="55"/>
        <v xml:space="preserve">  </v>
      </c>
      <c r="AG82" s="35" t="str">
        <f t="shared" si="56"/>
        <v xml:space="preserve">  </v>
      </c>
      <c r="AH82" s="35" t="str">
        <f t="shared" si="57"/>
        <v xml:space="preserve">  </v>
      </c>
    </row>
    <row r="83" spans="2:34" ht="15.6" x14ac:dyDescent="0.3">
      <c r="B83" s="4" t="str">
        <f t="shared" si="38"/>
        <v xml:space="preserve">  </v>
      </c>
      <c r="C83" s="36" t="str">
        <f t="shared" si="39"/>
        <v xml:space="preserve">  </v>
      </c>
      <c r="D83" s="17" t="str">
        <f t="shared" si="48"/>
        <v xml:space="preserve">  </v>
      </c>
      <c r="E83" s="17">
        <f t="shared" si="35"/>
        <v>0</v>
      </c>
      <c r="F83" s="17" t="str">
        <f t="shared" si="40"/>
        <v xml:space="preserve">  </v>
      </c>
      <c r="G83" s="17" t="str">
        <f t="shared" si="41"/>
        <v xml:space="preserve">  </v>
      </c>
      <c r="H83" s="17" t="str">
        <f>IF(G83&lt;=Questionnaire!$I$6,"PY",IF(G83&lt;=Questionnaire!$I$3,"CY","  "))</f>
        <v xml:space="preserve">  </v>
      </c>
      <c r="I83" s="45"/>
      <c r="J83" s="46" t="str">
        <f t="shared" si="49"/>
        <v xml:space="preserve">  </v>
      </c>
      <c r="K83" s="24" t="str">
        <f t="shared" si="42"/>
        <v xml:space="preserve">  </v>
      </c>
      <c r="L83" s="35" t="str">
        <f t="shared" si="43"/>
        <v xml:space="preserve">  </v>
      </c>
      <c r="M83" s="35" t="str">
        <f t="shared" si="50"/>
        <v xml:space="preserve">  </v>
      </c>
      <c r="N83" s="35" t="str">
        <f t="shared" si="31"/>
        <v xml:space="preserve">  </v>
      </c>
      <c r="O83" s="35" t="str">
        <f t="shared" si="32"/>
        <v xml:space="preserve">  </v>
      </c>
      <c r="P83" s="35" t="str">
        <f t="shared" si="36"/>
        <v xml:space="preserve">  </v>
      </c>
      <c r="Q83" s="36"/>
      <c r="R83" s="49"/>
      <c r="S83" s="47" t="str">
        <f t="shared" si="44"/>
        <v xml:space="preserve">  </v>
      </c>
      <c r="T83" s="48" t="str">
        <f t="shared" si="37"/>
        <v xml:space="preserve">  </v>
      </c>
      <c r="U83" s="49"/>
      <c r="V83" s="24" t="str">
        <f t="shared" si="45"/>
        <v xml:space="preserve">  </v>
      </c>
      <c r="W83" s="24" t="str">
        <f t="shared" si="46"/>
        <v xml:space="preserve">  </v>
      </c>
      <c r="X83" s="36"/>
      <c r="Y83" s="17" t="str">
        <f t="shared" si="51"/>
        <v xml:space="preserve">  </v>
      </c>
      <c r="Z83" s="17" t="str">
        <f t="shared" si="47"/>
        <v xml:space="preserve">  </v>
      </c>
      <c r="AA83" s="35" t="str">
        <f t="shared" si="34"/>
        <v xml:space="preserve">  </v>
      </c>
      <c r="AB83" s="35" t="str">
        <f t="shared" si="52"/>
        <v xml:space="preserve">  </v>
      </c>
      <c r="AC83" s="35" t="str">
        <f t="shared" si="53"/>
        <v xml:space="preserve">  </v>
      </c>
      <c r="AD83" s="36"/>
      <c r="AE83" s="17" t="str">
        <f t="shared" si="54"/>
        <v xml:space="preserve">  </v>
      </c>
      <c r="AF83" s="35" t="str">
        <f t="shared" si="55"/>
        <v xml:space="preserve">  </v>
      </c>
      <c r="AG83" s="35" t="str">
        <f t="shared" si="56"/>
        <v xml:space="preserve">  </v>
      </c>
      <c r="AH83" s="35" t="str">
        <f t="shared" si="57"/>
        <v xml:space="preserve">  </v>
      </c>
    </row>
    <row r="84" spans="2:34" ht="15.6" x14ac:dyDescent="0.3">
      <c r="B84" s="4" t="str">
        <f t="shared" si="38"/>
        <v xml:space="preserve">  </v>
      </c>
      <c r="C84" s="36" t="str">
        <f t="shared" si="39"/>
        <v xml:space="preserve">  </v>
      </c>
      <c r="D84" s="17" t="str">
        <f t="shared" si="48"/>
        <v xml:space="preserve">  </v>
      </c>
      <c r="E84" s="17">
        <f t="shared" si="35"/>
        <v>0</v>
      </c>
      <c r="F84" s="17" t="str">
        <f t="shared" si="40"/>
        <v xml:space="preserve">  </v>
      </c>
      <c r="G84" s="17" t="str">
        <f t="shared" si="41"/>
        <v xml:space="preserve">  </v>
      </c>
      <c r="H84" s="17" t="str">
        <f>IF(G84&lt;=Questionnaire!$I$6,"PY",IF(G84&lt;=Questionnaire!$I$3,"CY","  "))</f>
        <v xml:space="preserve">  </v>
      </c>
      <c r="I84" s="45"/>
      <c r="J84" s="46" t="str">
        <f t="shared" si="49"/>
        <v xml:space="preserve">  </v>
      </c>
      <c r="K84" s="24" t="str">
        <f t="shared" si="42"/>
        <v xml:space="preserve">  </v>
      </c>
      <c r="L84" s="35" t="str">
        <f t="shared" si="43"/>
        <v xml:space="preserve">  </v>
      </c>
      <c r="M84" s="35" t="str">
        <f t="shared" si="50"/>
        <v xml:space="preserve">  </v>
      </c>
      <c r="N84" s="35" t="str">
        <f t="shared" si="31"/>
        <v xml:space="preserve">  </v>
      </c>
      <c r="O84" s="35" t="str">
        <f t="shared" si="32"/>
        <v xml:space="preserve">  </v>
      </c>
      <c r="P84" s="35" t="str">
        <f t="shared" si="36"/>
        <v xml:space="preserve">  </v>
      </c>
      <c r="Q84" s="36"/>
      <c r="R84" s="49"/>
      <c r="S84" s="47" t="str">
        <f t="shared" si="44"/>
        <v xml:space="preserve">  </v>
      </c>
      <c r="T84" s="48" t="str">
        <f t="shared" si="37"/>
        <v xml:space="preserve">  </v>
      </c>
      <c r="U84" s="49"/>
      <c r="V84" s="24" t="str">
        <f t="shared" si="45"/>
        <v xml:space="preserve">  </v>
      </c>
      <c r="W84" s="24" t="str">
        <f t="shared" si="46"/>
        <v xml:space="preserve">  </v>
      </c>
      <c r="X84" s="36"/>
      <c r="Y84" s="17" t="str">
        <f t="shared" si="51"/>
        <v xml:space="preserve">  </v>
      </c>
      <c r="Z84" s="17" t="str">
        <f t="shared" si="47"/>
        <v xml:space="preserve">  </v>
      </c>
      <c r="AA84" s="35" t="str">
        <f t="shared" si="34"/>
        <v xml:space="preserve">  </v>
      </c>
      <c r="AB84" s="35" t="str">
        <f t="shared" si="52"/>
        <v xml:space="preserve">  </v>
      </c>
      <c r="AC84" s="35" t="str">
        <f t="shared" si="53"/>
        <v xml:space="preserve">  </v>
      </c>
      <c r="AD84" s="36"/>
      <c r="AE84" s="17" t="str">
        <f t="shared" si="54"/>
        <v xml:space="preserve">  </v>
      </c>
      <c r="AF84" s="35" t="str">
        <f t="shared" si="55"/>
        <v xml:space="preserve">  </v>
      </c>
      <c r="AG84" s="35" t="str">
        <f t="shared" si="56"/>
        <v xml:space="preserve">  </v>
      </c>
      <c r="AH84" s="35" t="str">
        <f t="shared" si="57"/>
        <v xml:space="preserve">  </v>
      </c>
    </row>
    <row r="85" spans="2:34" ht="15.6" x14ac:dyDescent="0.3">
      <c r="B85" s="4" t="str">
        <f t="shared" si="38"/>
        <v xml:space="preserve">  </v>
      </c>
      <c r="C85" s="36" t="str">
        <f t="shared" si="39"/>
        <v xml:space="preserve">  </v>
      </c>
      <c r="D85" s="17" t="str">
        <f t="shared" si="48"/>
        <v xml:space="preserve">  </v>
      </c>
      <c r="E85" s="17">
        <f t="shared" si="35"/>
        <v>0</v>
      </c>
      <c r="F85" s="17" t="str">
        <f t="shared" si="40"/>
        <v xml:space="preserve">  </v>
      </c>
      <c r="G85" s="17" t="str">
        <f t="shared" si="41"/>
        <v xml:space="preserve">  </v>
      </c>
      <c r="H85" s="17" t="str">
        <f>IF(G85&lt;=Questionnaire!$I$6,"PY",IF(G85&lt;=Questionnaire!$I$3,"CY","  "))</f>
        <v xml:space="preserve">  </v>
      </c>
      <c r="I85" s="45"/>
      <c r="J85" s="46" t="str">
        <f t="shared" si="49"/>
        <v xml:space="preserve">  </v>
      </c>
      <c r="K85" s="24" t="str">
        <f t="shared" si="42"/>
        <v xml:space="preserve">  </v>
      </c>
      <c r="L85" s="35" t="str">
        <f t="shared" si="43"/>
        <v xml:space="preserve">  </v>
      </c>
      <c r="M85" s="35" t="str">
        <f t="shared" si="50"/>
        <v xml:space="preserve">  </v>
      </c>
      <c r="N85" s="35" t="str">
        <f t="shared" si="31"/>
        <v xml:space="preserve">  </v>
      </c>
      <c r="O85" s="35" t="str">
        <f t="shared" si="32"/>
        <v xml:space="preserve">  </v>
      </c>
      <c r="P85" s="35" t="str">
        <f t="shared" si="36"/>
        <v xml:space="preserve">  </v>
      </c>
      <c r="Q85" s="36"/>
      <c r="R85" s="49"/>
      <c r="S85" s="47" t="str">
        <f t="shared" si="44"/>
        <v xml:space="preserve">  </v>
      </c>
      <c r="T85" s="48" t="str">
        <f t="shared" si="37"/>
        <v xml:space="preserve">  </v>
      </c>
      <c r="U85" s="49"/>
      <c r="V85" s="24" t="str">
        <f t="shared" si="45"/>
        <v xml:space="preserve">  </v>
      </c>
      <c r="W85" s="24" t="str">
        <f t="shared" si="46"/>
        <v xml:space="preserve">  </v>
      </c>
      <c r="X85" s="36"/>
      <c r="Y85" s="17" t="str">
        <f t="shared" si="51"/>
        <v xml:space="preserve">  </v>
      </c>
      <c r="Z85" s="17" t="str">
        <f t="shared" si="47"/>
        <v xml:space="preserve">  </v>
      </c>
      <c r="AA85" s="35" t="str">
        <f t="shared" si="34"/>
        <v xml:space="preserve">  </v>
      </c>
      <c r="AB85" s="35" t="str">
        <f t="shared" si="52"/>
        <v xml:space="preserve">  </v>
      </c>
      <c r="AC85" s="35" t="str">
        <f t="shared" si="53"/>
        <v xml:space="preserve">  </v>
      </c>
      <c r="AD85" s="36"/>
      <c r="AE85" s="17" t="str">
        <f t="shared" si="54"/>
        <v xml:space="preserve">  </v>
      </c>
      <c r="AF85" s="35" t="str">
        <f t="shared" si="55"/>
        <v xml:space="preserve">  </v>
      </c>
      <c r="AG85" s="35" t="str">
        <f t="shared" si="56"/>
        <v xml:space="preserve">  </v>
      </c>
      <c r="AH85" s="35" t="str">
        <f t="shared" si="57"/>
        <v xml:space="preserve">  </v>
      </c>
    </row>
    <row r="86" spans="2:34" ht="15.6" x14ac:dyDescent="0.3">
      <c r="B86" s="4" t="str">
        <f t="shared" si="38"/>
        <v xml:space="preserve">  </v>
      </c>
      <c r="C86" s="36" t="str">
        <f t="shared" si="39"/>
        <v xml:space="preserve">  </v>
      </c>
      <c r="D86" s="17" t="str">
        <f t="shared" si="48"/>
        <v xml:space="preserve">  </v>
      </c>
      <c r="E86" s="17">
        <f t="shared" si="35"/>
        <v>0</v>
      </c>
      <c r="F86" s="17" t="str">
        <f t="shared" si="40"/>
        <v xml:space="preserve">  </v>
      </c>
      <c r="G86" s="17" t="str">
        <f t="shared" si="41"/>
        <v xml:space="preserve">  </v>
      </c>
      <c r="H86" s="17" t="str">
        <f>IF(G86&lt;=Questionnaire!$I$6,"PY",IF(G86&lt;=Questionnaire!$I$3,"CY","  "))</f>
        <v xml:space="preserve">  </v>
      </c>
      <c r="I86" s="45"/>
      <c r="J86" s="46" t="str">
        <f t="shared" si="49"/>
        <v xml:space="preserve">  </v>
      </c>
      <c r="K86" s="24" t="str">
        <f t="shared" si="42"/>
        <v xml:space="preserve">  </v>
      </c>
      <c r="L86" s="35" t="str">
        <f t="shared" si="43"/>
        <v xml:space="preserve">  </v>
      </c>
      <c r="M86" s="35" t="str">
        <f t="shared" si="50"/>
        <v xml:space="preserve">  </v>
      </c>
      <c r="N86" s="35" t="str">
        <f t="shared" si="31"/>
        <v xml:space="preserve">  </v>
      </c>
      <c r="O86" s="35" t="str">
        <f t="shared" si="32"/>
        <v xml:space="preserve">  </v>
      </c>
      <c r="P86" s="35" t="str">
        <f t="shared" si="36"/>
        <v xml:space="preserve">  </v>
      </c>
      <c r="Q86" s="36"/>
      <c r="R86" s="49"/>
      <c r="S86" s="47" t="str">
        <f t="shared" si="44"/>
        <v xml:space="preserve">  </v>
      </c>
      <c r="T86" s="48" t="str">
        <f t="shared" si="37"/>
        <v xml:space="preserve">  </v>
      </c>
      <c r="U86" s="49"/>
      <c r="V86" s="24" t="str">
        <f t="shared" si="45"/>
        <v xml:space="preserve">  </v>
      </c>
      <c r="W86" s="24" t="str">
        <f t="shared" si="46"/>
        <v xml:space="preserve">  </v>
      </c>
      <c r="X86" s="36"/>
      <c r="Y86" s="17" t="str">
        <f t="shared" si="51"/>
        <v xml:space="preserve">  </v>
      </c>
      <c r="Z86" s="17" t="str">
        <f t="shared" si="47"/>
        <v xml:space="preserve">  </v>
      </c>
      <c r="AA86" s="35" t="str">
        <f t="shared" si="34"/>
        <v xml:space="preserve">  </v>
      </c>
      <c r="AB86" s="35" t="str">
        <f t="shared" si="52"/>
        <v xml:space="preserve">  </v>
      </c>
      <c r="AC86" s="35" t="str">
        <f t="shared" si="53"/>
        <v xml:space="preserve">  </v>
      </c>
      <c r="AD86" s="36"/>
      <c r="AE86" s="17" t="str">
        <f t="shared" si="54"/>
        <v xml:space="preserve">  </v>
      </c>
      <c r="AF86" s="35" t="str">
        <f t="shared" si="55"/>
        <v xml:space="preserve">  </v>
      </c>
      <c r="AG86" s="35" t="str">
        <f t="shared" si="56"/>
        <v xml:space="preserve">  </v>
      </c>
      <c r="AH86" s="35" t="str">
        <f t="shared" si="57"/>
        <v xml:space="preserve">  </v>
      </c>
    </row>
    <row r="87" spans="2:34" ht="15.6" x14ac:dyDescent="0.3">
      <c r="B87" s="4" t="str">
        <f t="shared" si="38"/>
        <v xml:space="preserve">  </v>
      </c>
      <c r="C87" s="36" t="str">
        <f t="shared" si="39"/>
        <v xml:space="preserve">  </v>
      </c>
      <c r="D87" s="17" t="str">
        <f t="shared" si="48"/>
        <v xml:space="preserve">  </v>
      </c>
      <c r="E87" s="17">
        <f t="shared" si="35"/>
        <v>0</v>
      </c>
      <c r="F87" s="17" t="str">
        <f t="shared" si="40"/>
        <v xml:space="preserve">  </v>
      </c>
      <c r="G87" s="17" t="str">
        <f t="shared" si="41"/>
        <v xml:space="preserve">  </v>
      </c>
      <c r="H87" s="17" t="str">
        <f>IF(G87&lt;=Questionnaire!$I$6,"PY",IF(G87&lt;=Questionnaire!$I$3,"CY","  "))</f>
        <v xml:space="preserve">  </v>
      </c>
      <c r="I87" s="45"/>
      <c r="J87" s="46" t="str">
        <f t="shared" si="49"/>
        <v xml:space="preserve">  </v>
      </c>
      <c r="K87" s="24" t="str">
        <f t="shared" si="42"/>
        <v xml:space="preserve">  </v>
      </c>
      <c r="L87" s="35" t="str">
        <f t="shared" si="43"/>
        <v xml:space="preserve">  </v>
      </c>
      <c r="M87" s="35" t="str">
        <f t="shared" si="50"/>
        <v xml:space="preserve">  </v>
      </c>
      <c r="N87" s="35" t="str">
        <f t="shared" si="31"/>
        <v xml:space="preserve">  </v>
      </c>
      <c r="O87" s="35" t="str">
        <f t="shared" si="32"/>
        <v xml:space="preserve">  </v>
      </c>
      <c r="P87" s="35" t="str">
        <f t="shared" si="36"/>
        <v xml:space="preserve">  </v>
      </c>
      <c r="Q87" s="36"/>
      <c r="R87" s="49"/>
      <c r="S87" s="47" t="str">
        <f t="shared" si="44"/>
        <v xml:space="preserve">  </v>
      </c>
      <c r="T87" s="48" t="str">
        <f t="shared" si="37"/>
        <v xml:space="preserve">  </v>
      </c>
      <c r="U87" s="49"/>
      <c r="V87" s="24" t="str">
        <f t="shared" si="45"/>
        <v xml:space="preserve">  </v>
      </c>
      <c r="W87" s="24" t="str">
        <f t="shared" si="46"/>
        <v xml:space="preserve">  </v>
      </c>
      <c r="X87" s="36"/>
      <c r="Y87" s="17" t="str">
        <f t="shared" si="51"/>
        <v xml:space="preserve">  </v>
      </c>
      <c r="Z87" s="17" t="str">
        <f t="shared" si="47"/>
        <v xml:space="preserve">  </v>
      </c>
      <c r="AA87" s="35" t="str">
        <f t="shared" si="34"/>
        <v xml:space="preserve">  </v>
      </c>
      <c r="AB87" s="35" t="str">
        <f t="shared" si="52"/>
        <v xml:space="preserve">  </v>
      </c>
      <c r="AC87" s="35" t="str">
        <f t="shared" si="53"/>
        <v xml:space="preserve">  </v>
      </c>
      <c r="AD87" s="36"/>
      <c r="AE87" s="17" t="str">
        <f t="shared" si="54"/>
        <v xml:space="preserve">  </v>
      </c>
      <c r="AF87" s="35" t="str">
        <f t="shared" si="55"/>
        <v xml:space="preserve">  </v>
      </c>
      <c r="AG87" s="35" t="str">
        <f t="shared" si="56"/>
        <v xml:space="preserve">  </v>
      </c>
      <c r="AH87" s="35" t="str">
        <f t="shared" si="57"/>
        <v xml:space="preserve">  </v>
      </c>
    </row>
    <row r="88" spans="2:34" ht="15.6" x14ac:dyDescent="0.3">
      <c r="B88" s="4" t="str">
        <f t="shared" si="38"/>
        <v xml:space="preserve">  </v>
      </c>
      <c r="C88" s="36" t="str">
        <f t="shared" si="39"/>
        <v xml:space="preserve">  </v>
      </c>
      <c r="D88" s="17" t="str">
        <f t="shared" si="48"/>
        <v xml:space="preserve">  </v>
      </c>
      <c r="E88" s="17">
        <f t="shared" si="35"/>
        <v>0</v>
      </c>
      <c r="F88" s="17" t="str">
        <f t="shared" si="40"/>
        <v xml:space="preserve">  </v>
      </c>
      <c r="G88" s="17" t="str">
        <f t="shared" si="41"/>
        <v xml:space="preserve">  </v>
      </c>
      <c r="H88" s="17" t="str">
        <f>IF(G88&lt;=Questionnaire!$I$6,"PY",IF(G88&lt;=Questionnaire!$I$3,"CY","  "))</f>
        <v xml:space="preserve">  </v>
      </c>
      <c r="I88" s="45"/>
      <c r="J88" s="46" t="str">
        <f t="shared" si="49"/>
        <v xml:space="preserve">  </v>
      </c>
      <c r="K88" s="24" t="str">
        <f t="shared" si="42"/>
        <v xml:space="preserve">  </v>
      </c>
      <c r="L88" s="35" t="str">
        <f t="shared" si="43"/>
        <v xml:space="preserve">  </v>
      </c>
      <c r="M88" s="35" t="str">
        <f t="shared" si="50"/>
        <v xml:space="preserve">  </v>
      </c>
      <c r="N88" s="35" t="str">
        <f t="shared" si="31"/>
        <v xml:space="preserve">  </v>
      </c>
      <c r="O88" s="35" t="str">
        <f t="shared" si="32"/>
        <v xml:space="preserve">  </v>
      </c>
      <c r="P88" s="35" t="str">
        <f t="shared" si="36"/>
        <v xml:space="preserve">  </v>
      </c>
      <c r="Q88" s="36"/>
      <c r="R88" s="49"/>
      <c r="S88" s="47" t="str">
        <f t="shared" si="44"/>
        <v xml:space="preserve">  </v>
      </c>
      <c r="T88" s="48" t="str">
        <f t="shared" si="37"/>
        <v xml:space="preserve">  </v>
      </c>
      <c r="U88" s="49"/>
      <c r="V88" s="24" t="str">
        <f t="shared" si="45"/>
        <v xml:space="preserve">  </v>
      </c>
      <c r="W88" s="24" t="str">
        <f t="shared" si="46"/>
        <v xml:space="preserve">  </v>
      </c>
      <c r="X88" s="36"/>
      <c r="Y88" s="17" t="str">
        <f t="shared" si="51"/>
        <v xml:space="preserve">  </v>
      </c>
      <c r="Z88" s="17" t="str">
        <f t="shared" si="47"/>
        <v xml:space="preserve">  </v>
      </c>
      <c r="AA88" s="35" t="str">
        <f t="shared" si="34"/>
        <v xml:space="preserve">  </v>
      </c>
      <c r="AB88" s="35" t="str">
        <f t="shared" si="52"/>
        <v xml:space="preserve">  </v>
      </c>
      <c r="AC88" s="35" t="str">
        <f t="shared" si="53"/>
        <v xml:space="preserve">  </v>
      </c>
      <c r="AD88" s="36"/>
      <c r="AE88" s="17" t="str">
        <f t="shared" si="54"/>
        <v xml:space="preserve">  </v>
      </c>
      <c r="AF88" s="35" t="str">
        <f t="shared" si="55"/>
        <v xml:space="preserve">  </v>
      </c>
      <c r="AG88" s="35" t="str">
        <f t="shared" si="56"/>
        <v xml:space="preserve">  </v>
      </c>
      <c r="AH88" s="35" t="str">
        <f t="shared" si="57"/>
        <v xml:space="preserve">  </v>
      </c>
    </row>
    <row r="89" spans="2:34" ht="15.6" x14ac:dyDescent="0.3">
      <c r="B89" s="4" t="str">
        <f t="shared" si="38"/>
        <v xml:space="preserve">  </v>
      </c>
      <c r="C89" s="36" t="str">
        <f t="shared" si="39"/>
        <v xml:space="preserve">  </v>
      </c>
      <c r="D89" s="17" t="str">
        <f t="shared" si="48"/>
        <v xml:space="preserve">  </v>
      </c>
      <c r="E89" s="17">
        <f t="shared" si="35"/>
        <v>0</v>
      </c>
      <c r="F89" s="17" t="str">
        <f t="shared" si="40"/>
        <v xml:space="preserve">  </v>
      </c>
      <c r="G89" s="17" t="str">
        <f t="shared" si="41"/>
        <v xml:space="preserve">  </v>
      </c>
      <c r="I89" s="45"/>
      <c r="J89" s="46" t="str">
        <f t="shared" si="49"/>
        <v xml:space="preserve">  </v>
      </c>
      <c r="K89" s="24" t="str">
        <f t="shared" si="42"/>
        <v xml:space="preserve">  </v>
      </c>
      <c r="L89" s="35" t="str">
        <f t="shared" si="43"/>
        <v xml:space="preserve">  </v>
      </c>
      <c r="M89" s="35" t="str">
        <f t="shared" si="50"/>
        <v xml:space="preserve">  </v>
      </c>
      <c r="N89" s="35" t="str">
        <f t="shared" si="31"/>
        <v xml:space="preserve">  </v>
      </c>
      <c r="O89" s="35" t="str">
        <f t="shared" si="32"/>
        <v xml:space="preserve">  </v>
      </c>
      <c r="P89" s="35" t="str">
        <f t="shared" si="36"/>
        <v xml:space="preserve">  </v>
      </c>
      <c r="Q89" s="36"/>
      <c r="R89" s="49"/>
      <c r="S89" s="47" t="str">
        <f t="shared" si="44"/>
        <v xml:space="preserve">  </v>
      </c>
      <c r="T89" s="48" t="str">
        <f t="shared" si="37"/>
        <v xml:space="preserve">  </v>
      </c>
      <c r="U89" s="49"/>
      <c r="V89" s="24" t="str">
        <f t="shared" si="45"/>
        <v xml:space="preserve">  </v>
      </c>
      <c r="W89" s="24" t="str">
        <f t="shared" si="46"/>
        <v xml:space="preserve">  </v>
      </c>
      <c r="X89" s="36"/>
      <c r="Y89" s="17" t="str">
        <f t="shared" si="51"/>
        <v xml:space="preserve">  </v>
      </c>
      <c r="Z89" s="17" t="str">
        <f t="shared" si="47"/>
        <v xml:space="preserve">  </v>
      </c>
      <c r="AA89" s="35" t="str">
        <f t="shared" si="34"/>
        <v xml:space="preserve">  </v>
      </c>
      <c r="AB89" s="35" t="str">
        <f t="shared" si="52"/>
        <v xml:space="preserve">  </v>
      </c>
      <c r="AC89" s="35" t="str">
        <f t="shared" si="53"/>
        <v xml:space="preserve">  </v>
      </c>
      <c r="AD89" s="36"/>
      <c r="AE89" s="17" t="str">
        <f t="shared" si="54"/>
        <v xml:space="preserve">  </v>
      </c>
      <c r="AF89" s="35" t="str">
        <f t="shared" si="55"/>
        <v xml:space="preserve">  </v>
      </c>
      <c r="AG89" s="35" t="str">
        <f t="shared" si="56"/>
        <v xml:space="preserve">  </v>
      </c>
      <c r="AH89" s="35" t="str">
        <f t="shared" si="57"/>
        <v xml:space="preserve">  </v>
      </c>
    </row>
    <row r="90" spans="2:34" ht="15.6" x14ac:dyDescent="0.3">
      <c r="B90" s="4" t="str">
        <f t="shared" si="38"/>
        <v xml:space="preserve">  </v>
      </c>
      <c r="C90" s="36" t="str">
        <f t="shared" si="39"/>
        <v xml:space="preserve">  </v>
      </c>
      <c r="D90" s="17" t="str">
        <f t="shared" si="48"/>
        <v xml:space="preserve">  </v>
      </c>
      <c r="E90" s="17">
        <f t="shared" si="35"/>
        <v>0</v>
      </c>
      <c r="F90" s="17" t="str">
        <f t="shared" si="40"/>
        <v xml:space="preserve">  </v>
      </c>
      <c r="G90" s="17" t="str">
        <f t="shared" si="41"/>
        <v xml:space="preserve">  </v>
      </c>
      <c r="I90" s="45"/>
      <c r="J90" s="46" t="str">
        <f t="shared" si="49"/>
        <v xml:space="preserve">  </v>
      </c>
      <c r="K90" s="24" t="str">
        <f t="shared" si="42"/>
        <v xml:space="preserve">  </v>
      </c>
      <c r="L90" s="35" t="str">
        <f t="shared" si="43"/>
        <v xml:space="preserve">  </v>
      </c>
      <c r="M90" s="35" t="str">
        <f t="shared" si="50"/>
        <v xml:space="preserve">  </v>
      </c>
      <c r="N90" s="35" t="str">
        <f t="shared" si="31"/>
        <v xml:space="preserve">  </v>
      </c>
      <c r="O90" s="35" t="str">
        <f t="shared" si="32"/>
        <v xml:space="preserve">  </v>
      </c>
      <c r="P90" s="35" t="str">
        <f t="shared" si="36"/>
        <v xml:space="preserve">  </v>
      </c>
      <c r="Q90" s="36"/>
      <c r="R90" s="49"/>
      <c r="S90" s="47" t="str">
        <f t="shared" si="44"/>
        <v xml:space="preserve">  </v>
      </c>
      <c r="T90" s="48" t="str">
        <f t="shared" si="37"/>
        <v xml:space="preserve">  </v>
      </c>
      <c r="U90" s="49"/>
      <c r="V90" s="24" t="str">
        <f t="shared" si="45"/>
        <v xml:space="preserve">  </v>
      </c>
      <c r="W90" s="24" t="str">
        <f t="shared" si="46"/>
        <v xml:space="preserve">  </v>
      </c>
      <c r="X90" s="36"/>
      <c r="Y90" s="17" t="str">
        <f t="shared" si="51"/>
        <v xml:space="preserve">  </v>
      </c>
      <c r="Z90" s="17" t="str">
        <f t="shared" si="47"/>
        <v xml:space="preserve">  </v>
      </c>
      <c r="AA90" s="35" t="str">
        <f t="shared" si="34"/>
        <v xml:space="preserve">  </v>
      </c>
      <c r="AB90" s="35" t="str">
        <f t="shared" si="52"/>
        <v xml:space="preserve">  </v>
      </c>
      <c r="AC90" s="35" t="str">
        <f t="shared" si="53"/>
        <v xml:space="preserve">  </v>
      </c>
      <c r="AD90" s="36"/>
      <c r="AE90" s="17" t="str">
        <f t="shared" si="54"/>
        <v xml:space="preserve">  </v>
      </c>
      <c r="AF90" s="35" t="str">
        <f t="shared" si="55"/>
        <v xml:space="preserve">  </v>
      </c>
      <c r="AG90" s="35" t="str">
        <f t="shared" si="56"/>
        <v xml:space="preserve">  </v>
      </c>
      <c r="AH90" s="35" t="str">
        <f t="shared" si="57"/>
        <v xml:space="preserve">  </v>
      </c>
    </row>
    <row r="91" spans="2:34" ht="15.6" x14ac:dyDescent="0.3">
      <c r="B91" s="4" t="str">
        <f t="shared" si="38"/>
        <v xml:space="preserve">  </v>
      </c>
      <c r="C91" s="36" t="str">
        <f t="shared" si="39"/>
        <v xml:space="preserve">  </v>
      </c>
      <c r="D91" s="17" t="str">
        <f t="shared" si="48"/>
        <v xml:space="preserve">  </v>
      </c>
      <c r="E91" s="17">
        <f t="shared" si="35"/>
        <v>0</v>
      </c>
      <c r="F91" s="17" t="str">
        <f t="shared" si="40"/>
        <v xml:space="preserve">  </v>
      </c>
      <c r="G91" s="17" t="str">
        <f t="shared" si="41"/>
        <v xml:space="preserve">  </v>
      </c>
      <c r="I91" s="45"/>
      <c r="J91" s="46" t="str">
        <f t="shared" si="49"/>
        <v xml:space="preserve">  </v>
      </c>
      <c r="K91" s="24" t="str">
        <f t="shared" si="42"/>
        <v xml:space="preserve">  </v>
      </c>
      <c r="L91" s="35" t="str">
        <f t="shared" si="43"/>
        <v xml:space="preserve">  </v>
      </c>
      <c r="M91" s="35" t="str">
        <f t="shared" si="50"/>
        <v xml:space="preserve">  </v>
      </c>
      <c r="N91" s="35" t="str">
        <f t="shared" si="31"/>
        <v xml:space="preserve">  </v>
      </c>
      <c r="O91" s="35" t="str">
        <f t="shared" si="32"/>
        <v xml:space="preserve">  </v>
      </c>
      <c r="P91" s="35" t="str">
        <f t="shared" si="36"/>
        <v xml:space="preserve">  </v>
      </c>
      <c r="Q91" s="36"/>
      <c r="R91" s="49"/>
      <c r="S91" s="47" t="str">
        <f t="shared" si="44"/>
        <v xml:space="preserve">  </v>
      </c>
      <c r="T91" s="48" t="str">
        <f t="shared" si="37"/>
        <v xml:space="preserve">  </v>
      </c>
      <c r="U91" s="49"/>
      <c r="V91" s="24" t="str">
        <f t="shared" si="45"/>
        <v xml:space="preserve">  </v>
      </c>
      <c r="W91" s="24" t="str">
        <f t="shared" si="46"/>
        <v xml:space="preserve">  </v>
      </c>
      <c r="X91" s="36"/>
      <c r="Y91" s="17" t="str">
        <f t="shared" si="51"/>
        <v xml:space="preserve">  </v>
      </c>
      <c r="Z91" s="17" t="str">
        <f t="shared" si="47"/>
        <v xml:space="preserve">  </v>
      </c>
      <c r="AA91" s="35" t="str">
        <f t="shared" si="34"/>
        <v xml:space="preserve">  </v>
      </c>
      <c r="AB91" s="35" t="str">
        <f t="shared" si="52"/>
        <v xml:space="preserve">  </v>
      </c>
      <c r="AC91" s="35" t="str">
        <f t="shared" si="53"/>
        <v xml:space="preserve">  </v>
      </c>
      <c r="AD91" s="36"/>
      <c r="AE91" s="17" t="str">
        <f t="shared" si="54"/>
        <v xml:space="preserve">  </v>
      </c>
      <c r="AF91" s="35" t="str">
        <f t="shared" si="55"/>
        <v xml:space="preserve">  </v>
      </c>
      <c r="AG91" s="35" t="str">
        <f t="shared" si="56"/>
        <v xml:space="preserve">  </v>
      </c>
      <c r="AH91" s="35" t="str">
        <f t="shared" si="57"/>
        <v xml:space="preserve">  </v>
      </c>
    </row>
    <row r="92" spans="2:34" ht="15.6" x14ac:dyDescent="0.3">
      <c r="B92" s="4" t="str">
        <f t="shared" si="38"/>
        <v xml:space="preserve">  </v>
      </c>
      <c r="C92" s="36" t="str">
        <f t="shared" si="39"/>
        <v xml:space="preserve">  </v>
      </c>
      <c r="D92" s="17" t="str">
        <f t="shared" si="48"/>
        <v xml:space="preserve">  </v>
      </c>
      <c r="E92" s="17">
        <f t="shared" si="35"/>
        <v>0</v>
      </c>
      <c r="F92" s="17" t="str">
        <f t="shared" si="40"/>
        <v xml:space="preserve">  </v>
      </c>
      <c r="G92" s="17" t="str">
        <f t="shared" si="41"/>
        <v xml:space="preserve">  </v>
      </c>
      <c r="I92" s="45"/>
      <c r="J92" s="46" t="str">
        <f t="shared" si="49"/>
        <v xml:space="preserve">  </v>
      </c>
      <c r="K92" s="24" t="str">
        <f t="shared" si="42"/>
        <v xml:space="preserve">  </v>
      </c>
      <c r="L92" s="35" t="str">
        <f t="shared" si="43"/>
        <v xml:space="preserve">  </v>
      </c>
      <c r="M92" s="35" t="str">
        <f t="shared" si="50"/>
        <v xml:space="preserve">  </v>
      </c>
      <c r="N92" s="35" t="str">
        <f t="shared" si="31"/>
        <v xml:space="preserve">  </v>
      </c>
      <c r="O92" s="35" t="str">
        <f t="shared" si="32"/>
        <v xml:space="preserve">  </v>
      </c>
      <c r="P92" s="35" t="str">
        <f t="shared" si="36"/>
        <v xml:space="preserve">  </v>
      </c>
      <c r="Q92" s="36"/>
      <c r="R92" s="49"/>
      <c r="S92" s="47" t="str">
        <f t="shared" si="44"/>
        <v xml:space="preserve">  </v>
      </c>
      <c r="T92" s="48" t="str">
        <f t="shared" si="37"/>
        <v xml:space="preserve">  </v>
      </c>
      <c r="U92" s="49"/>
      <c r="V92" s="24" t="str">
        <f t="shared" si="45"/>
        <v xml:space="preserve">  </v>
      </c>
      <c r="W92" s="24" t="str">
        <f t="shared" si="46"/>
        <v xml:space="preserve">  </v>
      </c>
      <c r="X92" s="36"/>
      <c r="Y92" s="17" t="str">
        <f t="shared" si="51"/>
        <v xml:space="preserve">  </v>
      </c>
      <c r="Z92" s="17" t="str">
        <f t="shared" si="47"/>
        <v xml:space="preserve">  </v>
      </c>
      <c r="AA92" s="35" t="str">
        <f t="shared" si="34"/>
        <v xml:space="preserve">  </v>
      </c>
      <c r="AB92" s="35" t="str">
        <f t="shared" si="52"/>
        <v xml:space="preserve">  </v>
      </c>
      <c r="AC92" s="35" t="str">
        <f t="shared" si="53"/>
        <v xml:space="preserve">  </v>
      </c>
      <c r="AD92" s="36"/>
      <c r="AE92" s="17" t="str">
        <f t="shared" si="54"/>
        <v xml:space="preserve">  </v>
      </c>
      <c r="AF92" s="35" t="str">
        <f t="shared" si="55"/>
        <v xml:space="preserve">  </v>
      </c>
      <c r="AG92" s="35" t="str">
        <f t="shared" si="56"/>
        <v xml:space="preserve">  </v>
      </c>
      <c r="AH92" s="35" t="str">
        <f t="shared" si="57"/>
        <v xml:space="preserve">  </v>
      </c>
    </row>
    <row r="93" spans="2:34" ht="15.6" x14ac:dyDescent="0.3">
      <c r="B93" s="4" t="str">
        <f t="shared" si="38"/>
        <v xml:space="preserve">  </v>
      </c>
      <c r="C93" s="36" t="str">
        <f t="shared" si="39"/>
        <v xml:space="preserve">  </v>
      </c>
      <c r="D93" s="17" t="str">
        <f t="shared" si="48"/>
        <v xml:space="preserve">  </v>
      </c>
      <c r="E93" s="17">
        <f t="shared" si="35"/>
        <v>0</v>
      </c>
      <c r="F93" s="17" t="str">
        <f t="shared" si="40"/>
        <v xml:space="preserve">  </v>
      </c>
      <c r="G93" s="17" t="str">
        <f t="shared" si="41"/>
        <v xml:space="preserve">  </v>
      </c>
      <c r="I93" s="45"/>
      <c r="J93" s="46" t="str">
        <f t="shared" si="49"/>
        <v xml:space="preserve">  </v>
      </c>
      <c r="K93" s="24" t="str">
        <f t="shared" si="42"/>
        <v xml:space="preserve">  </v>
      </c>
      <c r="L93" s="35" t="str">
        <f t="shared" si="43"/>
        <v xml:space="preserve">  </v>
      </c>
      <c r="M93" s="35" t="str">
        <f t="shared" si="50"/>
        <v xml:space="preserve">  </v>
      </c>
      <c r="N93" s="35" t="str">
        <f t="shared" si="31"/>
        <v xml:space="preserve">  </v>
      </c>
      <c r="O93" s="35" t="str">
        <f t="shared" si="32"/>
        <v xml:space="preserve">  </v>
      </c>
      <c r="P93" s="35" t="str">
        <f t="shared" si="36"/>
        <v xml:space="preserve">  </v>
      </c>
      <c r="Q93" s="36"/>
      <c r="R93" s="49"/>
      <c r="S93" s="47" t="str">
        <f t="shared" si="44"/>
        <v xml:space="preserve">  </v>
      </c>
      <c r="T93" s="48" t="str">
        <f t="shared" si="37"/>
        <v xml:space="preserve">  </v>
      </c>
      <c r="U93" s="49"/>
      <c r="V93" s="24" t="str">
        <f t="shared" si="45"/>
        <v xml:space="preserve">  </v>
      </c>
      <c r="W93" s="24" t="str">
        <f t="shared" si="46"/>
        <v xml:space="preserve">  </v>
      </c>
      <c r="X93" s="36"/>
      <c r="Y93" s="17" t="str">
        <f t="shared" si="51"/>
        <v xml:space="preserve">  </v>
      </c>
      <c r="Z93" s="17" t="str">
        <f t="shared" si="47"/>
        <v xml:space="preserve">  </v>
      </c>
      <c r="AA93" s="35" t="str">
        <f t="shared" si="34"/>
        <v xml:space="preserve">  </v>
      </c>
      <c r="AB93" s="35" t="str">
        <f t="shared" si="52"/>
        <v xml:space="preserve">  </v>
      </c>
      <c r="AC93" s="35" t="str">
        <f t="shared" si="53"/>
        <v xml:space="preserve">  </v>
      </c>
      <c r="AD93" s="36"/>
      <c r="AE93" s="17" t="str">
        <f t="shared" si="54"/>
        <v xml:space="preserve">  </v>
      </c>
      <c r="AF93" s="35" t="str">
        <f t="shared" si="55"/>
        <v xml:space="preserve">  </v>
      </c>
      <c r="AG93" s="35" t="str">
        <f t="shared" si="56"/>
        <v xml:space="preserve">  </v>
      </c>
      <c r="AH93" s="35" t="str">
        <f t="shared" si="57"/>
        <v xml:space="preserve">  </v>
      </c>
    </row>
    <row r="94" spans="2:34" ht="15.6" x14ac:dyDescent="0.3">
      <c r="B94" s="4" t="str">
        <f t="shared" si="38"/>
        <v xml:space="preserve">  </v>
      </c>
      <c r="C94" s="36" t="str">
        <f t="shared" si="39"/>
        <v xml:space="preserve">  </v>
      </c>
      <c r="D94" s="17" t="str">
        <f t="shared" si="48"/>
        <v xml:space="preserve">  </v>
      </c>
      <c r="E94" s="17">
        <f t="shared" si="35"/>
        <v>0</v>
      </c>
      <c r="F94" s="17" t="str">
        <f t="shared" si="40"/>
        <v xml:space="preserve">  </v>
      </c>
      <c r="G94" s="17" t="str">
        <f t="shared" si="41"/>
        <v xml:space="preserve">  </v>
      </c>
      <c r="I94" s="45"/>
      <c r="J94" s="46" t="str">
        <f t="shared" si="49"/>
        <v xml:space="preserve">  </v>
      </c>
      <c r="K94" s="24" t="str">
        <f t="shared" si="42"/>
        <v xml:space="preserve">  </v>
      </c>
      <c r="L94" s="35" t="str">
        <f t="shared" si="43"/>
        <v xml:space="preserve">  </v>
      </c>
      <c r="M94" s="35" t="str">
        <f t="shared" si="50"/>
        <v xml:space="preserve">  </v>
      </c>
      <c r="N94" s="35" t="str">
        <f t="shared" si="31"/>
        <v xml:space="preserve">  </v>
      </c>
      <c r="O94" s="35" t="str">
        <f t="shared" si="32"/>
        <v xml:space="preserve">  </v>
      </c>
      <c r="P94" s="35" t="str">
        <f t="shared" si="36"/>
        <v xml:space="preserve">  </v>
      </c>
      <c r="Q94" s="36"/>
      <c r="R94" s="49"/>
      <c r="S94" s="47" t="str">
        <f t="shared" si="44"/>
        <v xml:space="preserve">  </v>
      </c>
      <c r="T94" s="48" t="str">
        <f t="shared" si="37"/>
        <v xml:space="preserve">  </v>
      </c>
      <c r="U94" s="49"/>
      <c r="V94" s="24" t="str">
        <f t="shared" si="45"/>
        <v xml:space="preserve">  </v>
      </c>
      <c r="W94" s="24" t="str">
        <f t="shared" si="46"/>
        <v xml:space="preserve">  </v>
      </c>
      <c r="X94" s="36"/>
      <c r="Y94" s="17" t="str">
        <f t="shared" si="51"/>
        <v xml:space="preserve">  </v>
      </c>
      <c r="Z94" s="17" t="str">
        <f t="shared" si="47"/>
        <v xml:space="preserve">  </v>
      </c>
      <c r="AA94" s="35" t="str">
        <f t="shared" si="34"/>
        <v xml:space="preserve">  </v>
      </c>
      <c r="AB94" s="35" t="str">
        <f t="shared" si="52"/>
        <v xml:space="preserve">  </v>
      </c>
      <c r="AC94" s="35" t="str">
        <f t="shared" si="53"/>
        <v xml:space="preserve">  </v>
      </c>
      <c r="AD94" s="36"/>
      <c r="AE94" s="17" t="str">
        <f t="shared" si="54"/>
        <v xml:space="preserve">  </v>
      </c>
      <c r="AF94" s="35" t="str">
        <f t="shared" si="55"/>
        <v xml:space="preserve">  </v>
      </c>
      <c r="AG94" s="35" t="str">
        <f t="shared" si="56"/>
        <v xml:space="preserve">  </v>
      </c>
      <c r="AH94" s="35" t="str">
        <f t="shared" si="57"/>
        <v xml:space="preserve">  </v>
      </c>
    </row>
    <row r="95" spans="2:34" ht="15.6" x14ac:dyDescent="0.3">
      <c r="B95" s="4" t="str">
        <f t="shared" si="38"/>
        <v xml:space="preserve">  </v>
      </c>
      <c r="C95" s="36" t="str">
        <f t="shared" si="39"/>
        <v xml:space="preserve">  </v>
      </c>
      <c r="D95" s="17" t="str">
        <f t="shared" si="48"/>
        <v xml:space="preserve">  </v>
      </c>
      <c r="E95" s="17">
        <f t="shared" si="35"/>
        <v>0</v>
      </c>
      <c r="F95" s="17" t="str">
        <f t="shared" si="40"/>
        <v xml:space="preserve">  </v>
      </c>
      <c r="G95" s="17" t="str">
        <f t="shared" si="41"/>
        <v xml:space="preserve">  </v>
      </c>
      <c r="I95" s="45"/>
      <c r="J95" s="46" t="str">
        <f t="shared" si="49"/>
        <v xml:space="preserve">  </v>
      </c>
      <c r="K95" s="24" t="str">
        <f t="shared" si="42"/>
        <v xml:space="preserve">  </v>
      </c>
      <c r="L95" s="35" t="str">
        <f t="shared" si="43"/>
        <v xml:space="preserve">  </v>
      </c>
      <c r="M95" s="35" t="str">
        <f t="shared" si="50"/>
        <v xml:space="preserve">  </v>
      </c>
      <c r="N95" s="35" t="str">
        <f t="shared" si="31"/>
        <v xml:space="preserve">  </v>
      </c>
      <c r="O95" s="35" t="str">
        <f t="shared" si="32"/>
        <v xml:space="preserve">  </v>
      </c>
      <c r="P95" s="35" t="str">
        <f t="shared" si="36"/>
        <v xml:space="preserve">  </v>
      </c>
      <c r="Q95" s="36"/>
      <c r="R95" s="49"/>
      <c r="S95" s="47" t="str">
        <f t="shared" si="44"/>
        <v xml:space="preserve">  </v>
      </c>
      <c r="T95" s="48" t="str">
        <f t="shared" si="37"/>
        <v xml:space="preserve">  </v>
      </c>
      <c r="U95" s="49"/>
      <c r="V95" s="24" t="str">
        <f t="shared" si="45"/>
        <v xml:space="preserve">  </v>
      </c>
      <c r="W95" s="24" t="str">
        <f t="shared" si="46"/>
        <v xml:space="preserve">  </v>
      </c>
      <c r="X95" s="36"/>
      <c r="Y95" s="17" t="str">
        <f t="shared" si="51"/>
        <v xml:space="preserve">  </v>
      </c>
      <c r="Z95" s="17" t="str">
        <f t="shared" si="47"/>
        <v xml:space="preserve">  </v>
      </c>
      <c r="AA95" s="35" t="str">
        <f t="shared" si="34"/>
        <v xml:space="preserve">  </v>
      </c>
      <c r="AB95" s="35" t="str">
        <f t="shared" si="52"/>
        <v xml:space="preserve">  </v>
      </c>
      <c r="AC95" s="35" t="str">
        <f t="shared" si="53"/>
        <v xml:space="preserve">  </v>
      </c>
      <c r="AD95" s="36"/>
      <c r="AE95" s="17" t="str">
        <f t="shared" si="54"/>
        <v xml:space="preserve">  </v>
      </c>
      <c r="AF95" s="35" t="str">
        <f t="shared" si="55"/>
        <v xml:space="preserve">  </v>
      </c>
      <c r="AG95" s="35" t="str">
        <f t="shared" si="56"/>
        <v xml:space="preserve">  </v>
      </c>
      <c r="AH95" s="35" t="str">
        <f t="shared" si="57"/>
        <v xml:space="preserve">  </v>
      </c>
    </row>
    <row r="96" spans="2:34" ht="15.6" x14ac:dyDescent="0.3">
      <c r="B96" s="4" t="str">
        <f t="shared" si="38"/>
        <v xml:space="preserve">  </v>
      </c>
      <c r="C96" s="36" t="str">
        <f t="shared" si="39"/>
        <v xml:space="preserve">  </v>
      </c>
      <c r="D96" s="17" t="str">
        <f t="shared" si="48"/>
        <v xml:space="preserve">  </v>
      </c>
      <c r="E96" s="17">
        <f t="shared" si="35"/>
        <v>0</v>
      </c>
      <c r="F96" s="17" t="str">
        <f t="shared" si="40"/>
        <v xml:space="preserve">  </v>
      </c>
      <c r="G96" s="17" t="str">
        <f t="shared" si="41"/>
        <v xml:space="preserve">  </v>
      </c>
      <c r="I96" s="45"/>
      <c r="J96" s="46" t="str">
        <f t="shared" si="49"/>
        <v xml:space="preserve">  </v>
      </c>
      <c r="K96" s="24" t="str">
        <f t="shared" si="42"/>
        <v xml:space="preserve">  </v>
      </c>
      <c r="L96" s="35" t="str">
        <f t="shared" si="43"/>
        <v xml:space="preserve">  </v>
      </c>
      <c r="M96" s="35" t="str">
        <f t="shared" si="50"/>
        <v xml:space="preserve">  </v>
      </c>
      <c r="N96" s="35" t="str">
        <f t="shared" si="31"/>
        <v xml:space="preserve">  </v>
      </c>
      <c r="O96" s="35" t="str">
        <f t="shared" si="32"/>
        <v xml:space="preserve">  </v>
      </c>
      <c r="P96" s="35" t="str">
        <f t="shared" si="36"/>
        <v xml:space="preserve">  </v>
      </c>
      <c r="Q96" s="36"/>
      <c r="R96" s="49"/>
      <c r="S96" s="47" t="str">
        <f t="shared" si="44"/>
        <v xml:space="preserve">  </v>
      </c>
      <c r="T96" s="48" t="str">
        <f t="shared" si="37"/>
        <v xml:space="preserve">  </v>
      </c>
      <c r="U96" s="49"/>
      <c r="V96" s="24" t="str">
        <f t="shared" si="45"/>
        <v xml:space="preserve">  </v>
      </c>
      <c r="W96" s="24" t="str">
        <f t="shared" si="46"/>
        <v xml:space="preserve">  </v>
      </c>
      <c r="X96" s="36"/>
      <c r="Y96" s="17" t="str">
        <f t="shared" si="51"/>
        <v xml:space="preserve">  </v>
      </c>
      <c r="Z96" s="17" t="str">
        <f t="shared" si="47"/>
        <v xml:space="preserve">  </v>
      </c>
      <c r="AA96" s="35" t="str">
        <f t="shared" si="34"/>
        <v xml:space="preserve">  </v>
      </c>
      <c r="AB96" s="35" t="str">
        <f t="shared" si="52"/>
        <v xml:space="preserve">  </v>
      </c>
      <c r="AC96" s="35" t="str">
        <f t="shared" si="53"/>
        <v xml:space="preserve">  </v>
      </c>
      <c r="AD96" s="36"/>
      <c r="AE96" s="17" t="str">
        <f t="shared" si="54"/>
        <v xml:space="preserve">  </v>
      </c>
      <c r="AF96" s="35" t="str">
        <f t="shared" si="55"/>
        <v xml:space="preserve">  </v>
      </c>
      <c r="AG96" s="35" t="str">
        <f t="shared" si="56"/>
        <v xml:space="preserve">  </v>
      </c>
      <c r="AH96" s="35" t="str">
        <f t="shared" si="57"/>
        <v xml:space="preserve">  </v>
      </c>
    </row>
    <row r="97" spans="2:34" ht="15.6" x14ac:dyDescent="0.3">
      <c r="B97" s="4" t="str">
        <f t="shared" si="38"/>
        <v xml:space="preserve">  </v>
      </c>
      <c r="C97" s="36" t="str">
        <f t="shared" si="39"/>
        <v xml:space="preserve">  </v>
      </c>
      <c r="D97" s="17" t="str">
        <f t="shared" si="48"/>
        <v xml:space="preserve">  </v>
      </c>
      <c r="E97" s="17">
        <f t="shared" si="35"/>
        <v>0</v>
      </c>
      <c r="F97" s="17" t="str">
        <f t="shared" si="40"/>
        <v xml:space="preserve">  </v>
      </c>
      <c r="G97" s="17" t="str">
        <f t="shared" si="41"/>
        <v xml:space="preserve">  </v>
      </c>
      <c r="I97" s="45"/>
      <c r="J97" s="46" t="str">
        <f t="shared" si="49"/>
        <v xml:space="preserve">  </v>
      </c>
      <c r="K97" s="24" t="str">
        <f t="shared" si="42"/>
        <v xml:space="preserve">  </v>
      </c>
      <c r="L97" s="35" t="str">
        <f t="shared" si="43"/>
        <v xml:space="preserve">  </v>
      </c>
      <c r="M97" s="35" t="str">
        <f t="shared" si="50"/>
        <v xml:space="preserve">  </v>
      </c>
      <c r="N97" s="35" t="str">
        <f t="shared" si="31"/>
        <v xml:space="preserve">  </v>
      </c>
      <c r="O97" s="35" t="str">
        <f t="shared" si="32"/>
        <v xml:space="preserve">  </v>
      </c>
      <c r="P97" s="35" t="str">
        <f t="shared" si="36"/>
        <v xml:space="preserve">  </v>
      </c>
      <c r="Q97" s="36"/>
      <c r="R97" s="49"/>
      <c r="S97" s="47" t="str">
        <f t="shared" si="44"/>
        <v xml:space="preserve">  </v>
      </c>
      <c r="T97" s="48" t="str">
        <f t="shared" si="37"/>
        <v xml:space="preserve">  </v>
      </c>
      <c r="U97" s="49"/>
      <c r="V97" s="24" t="str">
        <f t="shared" si="45"/>
        <v xml:space="preserve">  </v>
      </c>
      <c r="W97" s="24" t="str">
        <f t="shared" si="46"/>
        <v xml:space="preserve">  </v>
      </c>
      <c r="X97" s="36"/>
      <c r="Y97" s="17" t="str">
        <f t="shared" si="51"/>
        <v xml:space="preserve">  </v>
      </c>
      <c r="Z97" s="17" t="str">
        <f t="shared" si="47"/>
        <v xml:space="preserve">  </v>
      </c>
      <c r="AA97" s="35" t="str">
        <f t="shared" si="34"/>
        <v xml:space="preserve">  </v>
      </c>
      <c r="AB97" s="35" t="str">
        <f t="shared" si="52"/>
        <v xml:space="preserve">  </v>
      </c>
      <c r="AC97" s="35" t="str">
        <f t="shared" si="53"/>
        <v xml:space="preserve">  </v>
      </c>
      <c r="AD97" s="36"/>
      <c r="AE97" s="17" t="str">
        <f t="shared" si="54"/>
        <v xml:space="preserve">  </v>
      </c>
      <c r="AF97" s="35" t="str">
        <f t="shared" si="55"/>
        <v xml:space="preserve">  </v>
      </c>
      <c r="AG97" s="35" t="str">
        <f t="shared" si="56"/>
        <v xml:space="preserve">  </v>
      </c>
      <c r="AH97" s="35" t="str">
        <f t="shared" si="57"/>
        <v xml:space="preserve">  </v>
      </c>
    </row>
    <row r="98" spans="2:34" ht="15.6" x14ac:dyDescent="0.3">
      <c r="B98" s="4" t="str">
        <f t="shared" si="38"/>
        <v xml:space="preserve">  </v>
      </c>
      <c r="C98" s="36" t="str">
        <f t="shared" si="39"/>
        <v xml:space="preserve">  </v>
      </c>
      <c r="D98" s="17" t="str">
        <f t="shared" si="48"/>
        <v xml:space="preserve">  </v>
      </c>
      <c r="E98" s="17">
        <f t="shared" si="35"/>
        <v>0</v>
      </c>
      <c r="F98" s="17" t="str">
        <f t="shared" si="40"/>
        <v xml:space="preserve">  </v>
      </c>
      <c r="G98" s="17" t="str">
        <f t="shared" si="41"/>
        <v xml:space="preserve">  </v>
      </c>
      <c r="I98" s="45"/>
      <c r="J98" s="46" t="str">
        <f t="shared" si="49"/>
        <v xml:space="preserve">  </v>
      </c>
      <c r="K98" s="24" t="str">
        <f t="shared" si="42"/>
        <v xml:space="preserve">  </v>
      </c>
      <c r="L98" s="35" t="str">
        <f t="shared" si="43"/>
        <v xml:space="preserve">  </v>
      </c>
      <c r="M98" s="35" t="str">
        <f t="shared" si="50"/>
        <v xml:space="preserve">  </v>
      </c>
      <c r="N98" s="35" t="str">
        <f t="shared" si="31"/>
        <v xml:space="preserve">  </v>
      </c>
      <c r="O98" s="35" t="str">
        <f t="shared" si="32"/>
        <v xml:space="preserve">  </v>
      </c>
      <c r="P98" s="35" t="str">
        <f t="shared" si="36"/>
        <v xml:space="preserve">  </v>
      </c>
      <c r="Q98" s="36"/>
      <c r="R98" s="49"/>
      <c r="S98" s="47" t="str">
        <f t="shared" si="44"/>
        <v xml:space="preserve">  </v>
      </c>
      <c r="T98" s="48" t="str">
        <f t="shared" si="37"/>
        <v xml:space="preserve">  </v>
      </c>
      <c r="U98" s="49"/>
      <c r="V98" s="24" t="str">
        <f t="shared" si="45"/>
        <v xml:space="preserve">  </v>
      </c>
      <c r="W98" s="24" t="str">
        <f t="shared" si="46"/>
        <v xml:space="preserve">  </v>
      </c>
      <c r="X98" s="36"/>
      <c r="Y98" s="17" t="str">
        <f t="shared" si="51"/>
        <v xml:space="preserve">  </v>
      </c>
      <c r="Z98" s="17" t="str">
        <f t="shared" si="47"/>
        <v xml:space="preserve">  </v>
      </c>
      <c r="AA98" s="35" t="str">
        <f t="shared" si="34"/>
        <v xml:space="preserve">  </v>
      </c>
      <c r="AB98" s="35" t="str">
        <f t="shared" si="52"/>
        <v xml:space="preserve">  </v>
      </c>
      <c r="AC98" s="35" t="str">
        <f t="shared" si="53"/>
        <v xml:space="preserve">  </v>
      </c>
      <c r="AD98" s="36"/>
      <c r="AE98" s="17" t="str">
        <f t="shared" si="54"/>
        <v xml:space="preserve">  </v>
      </c>
      <c r="AF98" s="35" t="str">
        <f t="shared" si="55"/>
        <v xml:space="preserve">  </v>
      </c>
      <c r="AG98" s="35" t="str">
        <f t="shared" si="56"/>
        <v xml:space="preserve">  </v>
      </c>
      <c r="AH98" s="35" t="str">
        <f t="shared" si="57"/>
        <v xml:space="preserve">  </v>
      </c>
    </row>
    <row r="99" spans="2:34" ht="15.6" x14ac:dyDescent="0.3">
      <c r="B99" s="4" t="str">
        <f t="shared" si="38"/>
        <v xml:space="preserve">  </v>
      </c>
      <c r="C99" s="36" t="str">
        <f t="shared" si="39"/>
        <v xml:space="preserve">  </v>
      </c>
      <c r="D99" s="17" t="str">
        <f t="shared" si="48"/>
        <v xml:space="preserve">  </v>
      </c>
      <c r="E99" s="17">
        <f t="shared" si="35"/>
        <v>0</v>
      </c>
      <c r="F99" s="17" t="str">
        <f t="shared" si="40"/>
        <v xml:space="preserve">  </v>
      </c>
      <c r="G99" s="17" t="str">
        <f t="shared" si="41"/>
        <v xml:space="preserve">  </v>
      </c>
      <c r="I99" s="45"/>
      <c r="J99" s="46" t="str">
        <f t="shared" si="49"/>
        <v xml:space="preserve">  </v>
      </c>
      <c r="K99" s="24" t="str">
        <f t="shared" si="42"/>
        <v xml:space="preserve">  </v>
      </c>
      <c r="L99" s="35" t="str">
        <f t="shared" si="43"/>
        <v xml:space="preserve">  </v>
      </c>
      <c r="M99" s="35" t="str">
        <f t="shared" si="50"/>
        <v xml:space="preserve">  </v>
      </c>
      <c r="N99" s="35" t="str">
        <f t="shared" si="31"/>
        <v xml:space="preserve">  </v>
      </c>
      <c r="O99" s="35" t="str">
        <f t="shared" si="32"/>
        <v xml:space="preserve">  </v>
      </c>
      <c r="P99" s="35" t="str">
        <f t="shared" si="36"/>
        <v xml:space="preserve">  </v>
      </c>
      <c r="Q99" s="36"/>
      <c r="R99" s="49"/>
      <c r="S99" s="47" t="str">
        <f t="shared" si="44"/>
        <v xml:space="preserve">  </v>
      </c>
      <c r="T99" s="48" t="str">
        <f t="shared" si="37"/>
        <v xml:space="preserve">  </v>
      </c>
      <c r="U99" s="49"/>
      <c r="V99" s="24" t="str">
        <f t="shared" si="45"/>
        <v xml:space="preserve">  </v>
      </c>
      <c r="W99" s="24" t="str">
        <f t="shared" si="46"/>
        <v xml:space="preserve">  </v>
      </c>
      <c r="X99" s="36"/>
      <c r="Y99" s="17" t="str">
        <f t="shared" si="51"/>
        <v xml:space="preserve">  </v>
      </c>
      <c r="Z99" s="17" t="str">
        <f t="shared" si="47"/>
        <v xml:space="preserve">  </v>
      </c>
      <c r="AA99" s="35" t="str">
        <f t="shared" si="34"/>
        <v xml:space="preserve">  </v>
      </c>
      <c r="AB99" s="35" t="str">
        <f t="shared" si="52"/>
        <v xml:space="preserve">  </v>
      </c>
      <c r="AC99" s="35" t="str">
        <f t="shared" si="53"/>
        <v xml:space="preserve">  </v>
      </c>
      <c r="AD99" s="36"/>
      <c r="AE99" s="17" t="str">
        <f t="shared" si="54"/>
        <v xml:space="preserve">  </v>
      </c>
      <c r="AF99" s="35" t="str">
        <f t="shared" si="55"/>
        <v xml:space="preserve">  </v>
      </c>
      <c r="AG99" s="35" t="str">
        <f t="shared" si="56"/>
        <v xml:space="preserve">  </v>
      </c>
      <c r="AH99" s="35" t="str">
        <f t="shared" si="57"/>
        <v xml:space="preserve">  </v>
      </c>
    </row>
    <row r="100" spans="2:34" ht="15.6" x14ac:dyDescent="0.3">
      <c r="B100" s="4" t="str">
        <f t="shared" si="38"/>
        <v xml:space="preserve">  </v>
      </c>
      <c r="C100" s="36" t="str">
        <f t="shared" si="39"/>
        <v xml:space="preserve">  </v>
      </c>
      <c r="D100" s="17" t="str">
        <f t="shared" si="48"/>
        <v xml:space="preserve">  </v>
      </c>
      <c r="E100" s="17">
        <f t="shared" si="35"/>
        <v>0</v>
      </c>
      <c r="F100" s="17" t="str">
        <f t="shared" si="40"/>
        <v xml:space="preserve">  </v>
      </c>
      <c r="G100" s="17" t="str">
        <f t="shared" si="41"/>
        <v xml:space="preserve">  </v>
      </c>
      <c r="I100" s="45"/>
      <c r="J100" s="46" t="str">
        <f t="shared" si="49"/>
        <v xml:space="preserve">  </v>
      </c>
      <c r="K100" s="24" t="str">
        <f t="shared" si="42"/>
        <v xml:space="preserve">  </v>
      </c>
      <c r="L100" s="35" t="str">
        <f t="shared" si="43"/>
        <v xml:space="preserve">  </v>
      </c>
      <c r="M100" s="35" t="str">
        <f t="shared" si="50"/>
        <v xml:space="preserve">  </v>
      </c>
      <c r="N100" s="35" t="str">
        <f t="shared" si="31"/>
        <v xml:space="preserve">  </v>
      </c>
      <c r="O100" s="35" t="str">
        <f t="shared" si="32"/>
        <v xml:space="preserve">  </v>
      </c>
      <c r="P100" s="35" t="str">
        <f t="shared" si="36"/>
        <v xml:space="preserve">  </v>
      </c>
      <c r="Q100" s="36"/>
      <c r="R100" s="49"/>
      <c r="S100" s="47" t="str">
        <f t="shared" si="44"/>
        <v xml:space="preserve">  </v>
      </c>
      <c r="T100" s="48" t="str">
        <f t="shared" si="37"/>
        <v xml:space="preserve">  </v>
      </c>
      <c r="U100" s="49"/>
      <c r="V100" s="24" t="str">
        <f t="shared" si="45"/>
        <v xml:space="preserve">  </v>
      </c>
      <c r="W100" s="24" t="str">
        <f t="shared" si="46"/>
        <v xml:space="preserve">  </v>
      </c>
      <c r="X100" s="36"/>
      <c r="Y100" s="17" t="str">
        <f t="shared" si="51"/>
        <v xml:space="preserve">  </v>
      </c>
      <c r="Z100" s="17" t="str">
        <f t="shared" si="47"/>
        <v xml:space="preserve">  </v>
      </c>
      <c r="AA100" s="35" t="str">
        <f t="shared" si="34"/>
        <v xml:space="preserve">  </v>
      </c>
      <c r="AB100" s="35" t="str">
        <f t="shared" si="52"/>
        <v xml:space="preserve">  </v>
      </c>
      <c r="AC100" s="35" t="str">
        <f t="shared" si="53"/>
        <v xml:space="preserve">  </v>
      </c>
      <c r="AD100" s="36"/>
      <c r="AE100" s="17" t="str">
        <f t="shared" si="54"/>
        <v xml:space="preserve">  </v>
      </c>
      <c r="AF100" s="35" t="str">
        <f t="shared" si="55"/>
        <v xml:space="preserve">  </v>
      </c>
      <c r="AG100" s="35" t="str">
        <f t="shared" si="56"/>
        <v xml:space="preserve">  </v>
      </c>
      <c r="AH100" s="35" t="str">
        <f t="shared" si="57"/>
        <v xml:space="preserve">  </v>
      </c>
    </row>
    <row r="101" spans="2:34" ht="15.6" x14ac:dyDescent="0.3">
      <c r="B101" s="4" t="str">
        <f t="shared" si="38"/>
        <v xml:space="preserve">  </v>
      </c>
      <c r="C101" s="36" t="str">
        <f t="shared" si="39"/>
        <v xml:space="preserve">  </v>
      </c>
      <c r="D101" s="17" t="str">
        <f t="shared" si="48"/>
        <v xml:space="preserve">  </v>
      </c>
      <c r="E101" s="17">
        <f t="shared" si="35"/>
        <v>0</v>
      </c>
      <c r="F101" s="17" t="str">
        <f t="shared" si="40"/>
        <v xml:space="preserve">  </v>
      </c>
      <c r="G101" s="17" t="str">
        <f t="shared" si="41"/>
        <v xml:space="preserve">  </v>
      </c>
      <c r="I101" s="45"/>
      <c r="J101" s="46" t="str">
        <f t="shared" si="49"/>
        <v xml:space="preserve">  </v>
      </c>
      <c r="K101" s="24" t="str">
        <f t="shared" si="42"/>
        <v xml:space="preserve">  </v>
      </c>
      <c r="L101" s="35" t="str">
        <f t="shared" si="43"/>
        <v xml:space="preserve">  </v>
      </c>
      <c r="M101" s="35" t="str">
        <f t="shared" si="50"/>
        <v xml:space="preserve">  </v>
      </c>
      <c r="N101" s="35" t="str">
        <f t="shared" si="31"/>
        <v xml:space="preserve">  </v>
      </c>
      <c r="O101" s="35" t="str">
        <f t="shared" si="32"/>
        <v xml:space="preserve">  </v>
      </c>
      <c r="P101" s="35" t="str">
        <f t="shared" si="36"/>
        <v xml:space="preserve">  </v>
      </c>
      <c r="Q101" s="36"/>
      <c r="R101" s="49"/>
      <c r="S101" s="47" t="str">
        <f t="shared" si="44"/>
        <v xml:space="preserve">  </v>
      </c>
      <c r="T101" s="48" t="str">
        <f t="shared" si="37"/>
        <v xml:space="preserve">  </v>
      </c>
      <c r="U101" s="49"/>
      <c r="V101" s="24" t="str">
        <f t="shared" si="45"/>
        <v xml:space="preserve">  </v>
      </c>
      <c r="W101" s="24" t="str">
        <f t="shared" si="46"/>
        <v xml:space="preserve">  </v>
      </c>
      <c r="X101" s="36"/>
      <c r="Y101" s="17" t="str">
        <f t="shared" si="51"/>
        <v xml:space="preserve">  </v>
      </c>
      <c r="Z101" s="17" t="str">
        <f t="shared" si="47"/>
        <v xml:space="preserve">  </v>
      </c>
      <c r="AA101" s="35" t="str">
        <f t="shared" si="34"/>
        <v xml:space="preserve">  </v>
      </c>
      <c r="AB101" s="35" t="str">
        <f t="shared" si="52"/>
        <v xml:space="preserve">  </v>
      </c>
      <c r="AC101" s="35" t="str">
        <f t="shared" si="53"/>
        <v xml:space="preserve">  </v>
      </c>
      <c r="AD101" s="36"/>
      <c r="AE101" s="17" t="str">
        <f t="shared" si="54"/>
        <v xml:space="preserve">  </v>
      </c>
      <c r="AF101" s="35" t="str">
        <f t="shared" si="55"/>
        <v xml:space="preserve">  </v>
      </c>
      <c r="AG101" s="35" t="str">
        <f t="shared" si="56"/>
        <v xml:space="preserve">  </v>
      </c>
      <c r="AH101" s="35" t="str">
        <f t="shared" si="57"/>
        <v xml:space="preserve">  </v>
      </c>
    </row>
    <row r="102" spans="2:34" ht="15.6" x14ac:dyDescent="0.3">
      <c r="B102" s="4" t="str">
        <f t="shared" si="38"/>
        <v xml:space="preserve">  </v>
      </c>
      <c r="C102" s="36" t="str">
        <f t="shared" si="39"/>
        <v xml:space="preserve">  </v>
      </c>
      <c r="D102" s="17" t="str">
        <f t="shared" si="48"/>
        <v xml:space="preserve">  </v>
      </c>
      <c r="E102" s="17">
        <f t="shared" si="35"/>
        <v>0</v>
      </c>
      <c r="F102" s="17" t="str">
        <f t="shared" si="40"/>
        <v xml:space="preserve">  </v>
      </c>
      <c r="G102" s="17" t="str">
        <f t="shared" si="41"/>
        <v xml:space="preserve">  </v>
      </c>
      <c r="I102" s="45"/>
      <c r="J102" s="46" t="str">
        <f t="shared" si="49"/>
        <v xml:space="preserve">  </v>
      </c>
      <c r="K102" s="24" t="str">
        <f t="shared" si="42"/>
        <v xml:space="preserve">  </v>
      </c>
      <c r="L102" s="35" t="str">
        <f t="shared" si="43"/>
        <v xml:space="preserve">  </v>
      </c>
      <c r="M102" s="35" t="str">
        <f t="shared" si="50"/>
        <v xml:space="preserve">  </v>
      </c>
      <c r="N102" s="35" t="str">
        <f t="shared" si="31"/>
        <v xml:space="preserve">  </v>
      </c>
      <c r="O102" s="35" t="str">
        <f t="shared" si="32"/>
        <v xml:space="preserve">  </v>
      </c>
      <c r="P102" s="35" t="str">
        <f t="shared" si="36"/>
        <v xml:space="preserve">  </v>
      </c>
      <c r="Q102" s="36"/>
      <c r="R102" s="49"/>
      <c r="S102" s="47" t="str">
        <f t="shared" si="44"/>
        <v xml:space="preserve">  </v>
      </c>
      <c r="T102" s="48" t="str">
        <f t="shared" si="37"/>
        <v xml:space="preserve">  </v>
      </c>
      <c r="U102" s="49"/>
      <c r="V102" s="24" t="str">
        <f t="shared" si="45"/>
        <v xml:space="preserve">  </v>
      </c>
      <c r="W102" s="24" t="str">
        <f t="shared" si="46"/>
        <v xml:space="preserve">  </v>
      </c>
      <c r="X102" s="36"/>
      <c r="Y102" s="17" t="str">
        <f t="shared" si="51"/>
        <v xml:space="preserve">  </v>
      </c>
      <c r="Z102" s="17" t="str">
        <f t="shared" si="47"/>
        <v xml:space="preserve">  </v>
      </c>
      <c r="AA102" s="35" t="str">
        <f t="shared" si="34"/>
        <v xml:space="preserve">  </v>
      </c>
      <c r="AB102" s="35" t="str">
        <f t="shared" si="52"/>
        <v xml:space="preserve">  </v>
      </c>
      <c r="AC102" s="35" t="str">
        <f t="shared" si="53"/>
        <v xml:space="preserve">  </v>
      </c>
      <c r="AD102" s="36"/>
      <c r="AE102" s="17" t="str">
        <f t="shared" si="54"/>
        <v xml:space="preserve">  </v>
      </c>
      <c r="AF102" s="35" t="str">
        <f t="shared" si="55"/>
        <v xml:space="preserve">  </v>
      </c>
      <c r="AG102" s="35" t="str">
        <f t="shared" si="56"/>
        <v xml:space="preserve">  </v>
      </c>
      <c r="AH102" s="35" t="str">
        <f t="shared" si="57"/>
        <v xml:space="preserve">  </v>
      </c>
    </row>
    <row r="103" spans="2:34" ht="15.6" x14ac:dyDescent="0.3">
      <c r="B103" s="4" t="str">
        <f t="shared" si="38"/>
        <v xml:space="preserve">  </v>
      </c>
      <c r="C103" s="36" t="str">
        <f t="shared" si="39"/>
        <v xml:space="preserve">  </v>
      </c>
      <c r="D103" s="17" t="str">
        <f t="shared" si="48"/>
        <v xml:space="preserve">  </v>
      </c>
      <c r="E103" s="17">
        <f t="shared" si="35"/>
        <v>0</v>
      </c>
      <c r="F103" s="17" t="str">
        <f t="shared" si="40"/>
        <v xml:space="preserve">  </v>
      </c>
      <c r="G103" s="17" t="str">
        <f t="shared" si="41"/>
        <v xml:space="preserve">  </v>
      </c>
      <c r="I103" s="45"/>
      <c r="J103" s="46" t="str">
        <f t="shared" si="49"/>
        <v xml:space="preserve">  </v>
      </c>
      <c r="K103" s="24" t="str">
        <f t="shared" si="42"/>
        <v xml:space="preserve">  </v>
      </c>
      <c r="L103" s="35" t="str">
        <f t="shared" si="43"/>
        <v xml:space="preserve">  </v>
      </c>
      <c r="M103" s="35" t="str">
        <f t="shared" si="50"/>
        <v xml:space="preserve">  </v>
      </c>
      <c r="N103" s="35" t="str">
        <f t="shared" si="31"/>
        <v xml:space="preserve">  </v>
      </c>
      <c r="O103" s="35" t="str">
        <f t="shared" si="32"/>
        <v xml:space="preserve">  </v>
      </c>
      <c r="P103" s="35" t="str">
        <f t="shared" si="36"/>
        <v xml:space="preserve">  </v>
      </c>
      <c r="Q103" s="36"/>
      <c r="R103" s="49"/>
      <c r="S103" s="47" t="str">
        <f t="shared" si="44"/>
        <v xml:space="preserve">  </v>
      </c>
      <c r="T103" s="48" t="str">
        <f t="shared" si="37"/>
        <v xml:space="preserve">  </v>
      </c>
      <c r="U103" s="49"/>
      <c r="V103" s="24" t="str">
        <f t="shared" si="45"/>
        <v xml:space="preserve">  </v>
      </c>
      <c r="W103" s="24" t="str">
        <f t="shared" si="46"/>
        <v xml:space="preserve">  </v>
      </c>
      <c r="X103" s="36"/>
      <c r="Y103" s="17" t="str">
        <f t="shared" si="51"/>
        <v xml:space="preserve">  </v>
      </c>
      <c r="Z103" s="17" t="str">
        <f t="shared" si="47"/>
        <v xml:space="preserve">  </v>
      </c>
      <c r="AA103" s="35" t="str">
        <f t="shared" si="34"/>
        <v xml:space="preserve">  </v>
      </c>
      <c r="AB103" s="35" t="str">
        <f t="shared" si="52"/>
        <v xml:space="preserve">  </v>
      </c>
      <c r="AC103" s="35" t="str">
        <f t="shared" si="53"/>
        <v xml:space="preserve">  </v>
      </c>
      <c r="AD103" s="36"/>
      <c r="AE103" s="17" t="str">
        <f t="shared" si="54"/>
        <v xml:space="preserve">  </v>
      </c>
      <c r="AF103" s="35" t="str">
        <f t="shared" si="55"/>
        <v xml:space="preserve">  </v>
      </c>
      <c r="AG103" s="35" t="str">
        <f t="shared" si="56"/>
        <v xml:space="preserve">  </v>
      </c>
      <c r="AH103" s="35" t="str">
        <f t="shared" si="57"/>
        <v xml:space="preserve">  </v>
      </c>
    </row>
    <row r="104" spans="2:34" ht="15.6" x14ac:dyDescent="0.3">
      <c r="B104" s="4" t="str">
        <f t="shared" si="38"/>
        <v xml:space="preserve">  </v>
      </c>
      <c r="C104" s="36" t="str">
        <f t="shared" si="39"/>
        <v xml:space="preserve">  </v>
      </c>
      <c r="D104" s="17" t="str">
        <f t="shared" si="48"/>
        <v xml:space="preserve">  </v>
      </c>
      <c r="E104" s="17">
        <f t="shared" si="35"/>
        <v>0</v>
      </c>
      <c r="F104" s="17" t="str">
        <f t="shared" si="40"/>
        <v xml:space="preserve">  </v>
      </c>
      <c r="G104" s="17" t="str">
        <f t="shared" si="41"/>
        <v xml:space="preserve">  </v>
      </c>
      <c r="I104" s="45"/>
      <c r="J104" s="46" t="str">
        <f t="shared" si="49"/>
        <v xml:space="preserve">  </v>
      </c>
      <c r="K104" s="24" t="str">
        <f t="shared" si="42"/>
        <v xml:space="preserve">  </v>
      </c>
      <c r="L104" s="35" t="str">
        <f t="shared" si="43"/>
        <v xml:space="preserve">  </v>
      </c>
      <c r="M104" s="35" t="str">
        <f t="shared" si="50"/>
        <v xml:space="preserve">  </v>
      </c>
      <c r="N104" s="35" t="str">
        <f t="shared" si="31"/>
        <v xml:space="preserve">  </v>
      </c>
      <c r="O104" s="35" t="str">
        <f t="shared" si="32"/>
        <v xml:space="preserve">  </v>
      </c>
      <c r="P104" s="35" t="str">
        <f t="shared" si="36"/>
        <v xml:space="preserve">  </v>
      </c>
      <c r="Q104" s="36"/>
      <c r="R104" s="49"/>
      <c r="S104" s="47" t="str">
        <f t="shared" si="44"/>
        <v xml:space="preserve">  </v>
      </c>
      <c r="T104" s="48" t="str">
        <f t="shared" si="37"/>
        <v xml:space="preserve">  </v>
      </c>
      <c r="U104" s="49"/>
      <c r="V104" s="24" t="str">
        <f t="shared" si="45"/>
        <v xml:space="preserve">  </v>
      </c>
      <c r="W104" s="24" t="str">
        <f t="shared" si="46"/>
        <v xml:space="preserve">  </v>
      </c>
      <c r="X104" s="36"/>
      <c r="Y104" s="17" t="str">
        <f t="shared" si="51"/>
        <v xml:space="preserve">  </v>
      </c>
      <c r="Z104" s="17" t="str">
        <f t="shared" si="47"/>
        <v xml:space="preserve">  </v>
      </c>
      <c r="AA104" s="35" t="str">
        <f t="shared" si="34"/>
        <v xml:space="preserve">  </v>
      </c>
      <c r="AB104" s="35" t="str">
        <f t="shared" si="52"/>
        <v xml:space="preserve">  </v>
      </c>
      <c r="AC104" s="35" t="str">
        <f t="shared" si="53"/>
        <v xml:space="preserve">  </v>
      </c>
      <c r="AD104" s="36"/>
      <c r="AE104" s="17" t="str">
        <f t="shared" si="54"/>
        <v xml:space="preserve">  </v>
      </c>
      <c r="AF104" s="35" t="str">
        <f t="shared" si="55"/>
        <v xml:space="preserve">  </v>
      </c>
      <c r="AG104" s="35" t="str">
        <f t="shared" si="56"/>
        <v xml:space="preserve">  </v>
      </c>
      <c r="AH104" s="35" t="str">
        <f t="shared" si="57"/>
        <v xml:space="preserve">  </v>
      </c>
    </row>
    <row r="105" spans="2:34" ht="15.6" x14ac:dyDescent="0.3">
      <c r="B105" s="4" t="str">
        <f t="shared" si="38"/>
        <v xml:space="preserve">  </v>
      </c>
      <c r="C105" s="36"/>
      <c r="D105" s="17" t="str">
        <f t="shared" si="48"/>
        <v xml:space="preserve">  </v>
      </c>
      <c r="E105" s="17">
        <f t="shared" si="35"/>
        <v>0</v>
      </c>
      <c r="F105" s="17" t="str">
        <f t="shared" si="40"/>
        <v xml:space="preserve">  </v>
      </c>
      <c r="G105" s="17" t="str">
        <f t="shared" si="41"/>
        <v xml:space="preserve">  </v>
      </c>
      <c r="I105" s="45"/>
      <c r="J105" s="46" t="str">
        <f t="shared" si="49"/>
        <v xml:space="preserve">  </v>
      </c>
      <c r="K105" s="24" t="str">
        <f t="shared" si="42"/>
        <v xml:space="preserve">  </v>
      </c>
      <c r="L105" s="35" t="str">
        <f t="shared" si="43"/>
        <v xml:space="preserve">  </v>
      </c>
      <c r="M105" s="35" t="str">
        <f t="shared" si="50"/>
        <v xml:space="preserve">  </v>
      </c>
      <c r="N105" s="35" t="str">
        <f t="shared" si="31"/>
        <v xml:space="preserve">  </v>
      </c>
      <c r="O105" s="35" t="str">
        <f t="shared" si="32"/>
        <v xml:space="preserve">  </v>
      </c>
      <c r="P105" s="35" t="str">
        <f t="shared" si="36"/>
        <v xml:space="preserve">  </v>
      </c>
      <c r="Q105" s="36"/>
      <c r="R105" s="49"/>
      <c r="S105" s="47" t="str">
        <f t="shared" si="44"/>
        <v xml:space="preserve">  </v>
      </c>
      <c r="T105" s="48" t="str">
        <f t="shared" si="37"/>
        <v xml:space="preserve">  </v>
      </c>
      <c r="U105" s="49"/>
      <c r="V105" s="24" t="str">
        <f t="shared" si="45"/>
        <v xml:space="preserve">  </v>
      </c>
      <c r="W105" s="24" t="str">
        <f t="shared" si="46"/>
        <v xml:space="preserve">  </v>
      </c>
      <c r="X105" s="36"/>
      <c r="Y105" s="17" t="str">
        <f t="shared" si="51"/>
        <v xml:space="preserve">  </v>
      </c>
      <c r="Z105" s="17" t="str">
        <f t="shared" si="47"/>
        <v xml:space="preserve">  </v>
      </c>
      <c r="AA105" s="35" t="str">
        <f t="shared" si="34"/>
        <v xml:space="preserve">  </v>
      </c>
      <c r="AB105" s="35" t="str">
        <f t="shared" si="52"/>
        <v xml:space="preserve">  </v>
      </c>
      <c r="AC105" s="35" t="str">
        <f t="shared" si="53"/>
        <v xml:space="preserve">  </v>
      </c>
      <c r="AD105" s="36"/>
      <c r="AE105" s="17" t="str">
        <f t="shared" si="54"/>
        <v xml:space="preserve">  </v>
      </c>
      <c r="AF105" s="35" t="str">
        <f t="shared" si="55"/>
        <v xml:space="preserve">  </v>
      </c>
      <c r="AG105" s="35" t="str">
        <f t="shared" si="56"/>
        <v xml:space="preserve">  </v>
      </c>
      <c r="AH105" s="35" t="str">
        <f t="shared" si="57"/>
        <v xml:space="preserve">  </v>
      </c>
    </row>
    <row r="106" spans="2:34" ht="15.6" x14ac:dyDescent="0.3">
      <c r="B106" s="4" t="str">
        <f t="shared" si="38"/>
        <v xml:space="preserve">  </v>
      </c>
      <c r="C106" s="36"/>
      <c r="D106" s="17" t="str">
        <f t="shared" si="48"/>
        <v xml:space="preserve">  </v>
      </c>
      <c r="E106" s="17">
        <f t="shared" si="35"/>
        <v>0</v>
      </c>
      <c r="F106" s="17" t="str">
        <f t="shared" si="40"/>
        <v xml:space="preserve">  </v>
      </c>
      <c r="G106" s="17" t="str">
        <f t="shared" si="41"/>
        <v xml:space="preserve">  </v>
      </c>
      <c r="I106" s="45"/>
      <c r="J106" s="46" t="str">
        <f t="shared" si="49"/>
        <v xml:space="preserve">  </v>
      </c>
      <c r="K106" s="24" t="str">
        <f t="shared" si="42"/>
        <v xml:space="preserve">  </v>
      </c>
      <c r="L106" s="35" t="str">
        <f t="shared" si="43"/>
        <v xml:space="preserve">  </v>
      </c>
      <c r="M106" s="35" t="str">
        <f t="shared" si="50"/>
        <v xml:space="preserve">  </v>
      </c>
      <c r="N106" s="35" t="str">
        <f t="shared" si="31"/>
        <v xml:space="preserve">  </v>
      </c>
      <c r="O106" s="35" t="str">
        <f t="shared" si="32"/>
        <v xml:space="preserve">  </v>
      </c>
      <c r="P106" s="35" t="str">
        <f t="shared" si="36"/>
        <v xml:space="preserve">  </v>
      </c>
      <c r="Q106" s="36"/>
      <c r="R106" s="49"/>
      <c r="S106" s="47" t="str">
        <f t="shared" si="44"/>
        <v xml:space="preserve">  </v>
      </c>
      <c r="T106" s="48" t="str">
        <f t="shared" si="37"/>
        <v xml:space="preserve">  </v>
      </c>
      <c r="U106" s="49"/>
      <c r="V106" s="24" t="str">
        <f t="shared" si="45"/>
        <v xml:space="preserve">  </v>
      </c>
      <c r="W106" s="24" t="str">
        <f t="shared" si="46"/>
        <v xml:space="preserve">  </v>
      </c>
      <c r="X106" s="36"/>
      <c r="Y106" s="17" t="str">
        <f t="shared" si="51"/>
        <v xml:space="preserve">  </v>
      </c>
      <c r="Z106" s="17" t="str">
        <f t="shared" si="47"/>
        <v xml:space="preserve">  </v>
      </c>
      <c r="AA106" s="35" t="str">
        <f t="shared" si="34"/>
        <v xml:space="preserve">  </v>
      </c>
      <c r="AB106" s="35" t="str">
        <f t="shared" si="52"/>
        <v xml:space="preserve">  </v>
      </c>
      <c r="AC106" s="35" t="str">
        <f t="shared" si="53"/>
        <v xml:space="preserve">  </v>
      </c>
      <c r="AD106" s="36"/>
      <c r="AE106" s="17" t="str">
        <f t="shared" si="54"/>
        <v xml:space="preserve">  </v>
      </c>
      <c r="AF106" s="35" t="str">
        <f t="shared" si="55"/>
        <v xml:space="preserve">  </v>
      </c>
      <c r="AG106" s="35" t="str">
        <f t="shared" si="56"/>
        <v xml:space="preserve">  </v>
      </c>
      <c r="AH106" s="35" t="str">
        <f t="shared" si="57"/>
        <v xml:space="preserve">  </v>
      </c>
    </row>
    <row r="107" spans="2:34" ht="15.6" x14ac:dyDescent="0.3">
      <c r="B107" s="4" t="str">
        <f t="shared" si="38"/>
        <v xml:space="preserve">  </v>
      </c>
      <c r="C107" s="36"/>
      <c r="D107" s="17" t="str">
        <f t="shared" si="48"/>
        <v xml:space="preserve">  </v>
      </c>
      <c r="E107" s="17">
        <f t="shared" si="35"/>
        <v>0</v>
      </c>
      <c r="F107" s="17" t="str">
        <f t="shared" si="40"/>
        <v xml:space="preserve">  </v>
      </c>
      <c r="G107" s="17" t="str">
        <f t="shared" si="41"/>
        <v xml:space="preserve">  </v>
      </c>
      <c r="I107" s="45"/>
      <c r="J107" s="46" t="str">
        <f t="shared" si="49"/>
        <v xml:space="preserve">  </v>
      </c>
      <c r="K107" s="24" t="str">
        <f t="shared" si="42"/>
        <v xml:space="preserve">  </v>
      </c>
      <c r="L107" s="35" t="str">
        <f t="shared" si="43"/>
        <v xml:space="preserve">  </v>
      </c>
      <c r="M107" s="35" t="str">
        <f t="shared" si="50"/>
        <v xml:space="preserve">  </v>
      </c>
      <c r="N107" s="35" t="str">
        <f t="shared" si="31"/>
        <v xml:space="preserve">  </v>
      </c>
      <c r="O107" s="35" t="str">
        <f t="shared" si="32"/>
        <v xml:space="preserve">  </v>
      </c>
      <c r="P107" s="35" t="str">
        <f t="shared" si="36"/>
        <v xml:space="preserve">  </v>
      </c>
      <c r="Q107" s="36"/>
      <c r="R107" s="49"/>
      <c r="S107" s="47" t="str">
        <f t="shared" si="44"/>
        <v xml:space="preserve">  </v>
      </c>
      <c r="T107" s="48" t="str">
        <f t="shared" si="37"/>
        <v xml:space="preserve">  </v>
      </c>
      <c r="U107" s="49"/>
      <c r="V107" s="24" t="str">
        <f t="shared" si="45"/>
        <v xml:space="preserve">  </v>
      </c>
      <c r="W107" s="24" t="str">
        <f t="shared" si="46"/>
        <v xml:space="preserve">  </v>
      </c>
      <c r="X107" s="36"/>
      <c r="Y107" s="17" t="str">
        <f t="shared" si="51"/>
        <v xml:space="preserve">  </v>
      </c>
      <c r="Z107" s="17" t="str">
        <f t="shared" si="47"/>
        <v xml:space="preserve">  </v>
      </c>
      <c r="AA107" s="35" t="str">
        <f t="shared" si="34"/>
        <v xml:space="preserve">  </v>
      </c>
      <c r="AB107" s="35" t="str">
        <f t="shared" si="52"/>
        <v xml:space="preserve">  </v>
      </c>
      <c r="AC107" s="35" t="str">
        <f t="shared" si="53"/>
        <v xml:space="preserve">  </v>
      </c>
      <c r="AD107" s="36"/>
      <c r="AE107" s="17" t="str">
        <f t="shared" si="54"/>
        <v xml:space="preserve">  </v>
      </c>
      <c r="AF107" s="35" t="str">
        <f t="shared" si="55"/>
        <v xml:space="preserve">  </v>
      </c>
      <c r="AG107" s="35" t="str">
        <f t="shared" si="56"/>
        <v xml:space="preserve">  </v>
      </c>
      <c r="AH107" s="35" t="str">
        <f t="shared" si="57"/>
        <v xml:space="preserve">  </v>
      </c>
    </row>
    <row r="108" spans="2:34" ht="15.6" x14ac:dyDescent="0.3">
      <c r="B108" s="4" t="str">
        <f t="shared" si="38"/>
        <v xml:space="preserve">  </v>
      </c>
      <c r="C108" s="36"/>
      <c r="D108" s="17" t="str">
        <f t="shared" si="48"/>
        <v xml:space="preserve">  </v>
      </c>
      <c r="E108" s="17">
        <f t="shared" si="35"/>
        <v>0</v>
      </c>
      <c r="F108" s="17" t="str">
        <f t="shared" si="40"/>
        <v xml:space="preserve">  </v>
      </c>
      <c r="G108" s="17" t="str">
        <f t="shared" si="41"/>
        <v xml:space="preserve">  </v>
      </c>
      <c r="I108" s="45"/>
      <c r="J108" s="46" t="str">
        <f t="shared" si="49"/>
        <v xml:space="preserve">  </v>
      </c>
      <c r="K108" s="24" t="str">
        <f t="shared" si="42"/>
        <v xml:space="preserve">  </v>
      </c>
      <c r="L108" s="35" t="str">
        <f t="shared" si="43"/>
        <v xml:space="preserve">  </v>
      </c>
      <c r="M108" s="35" t="str">
        <f t="shared" si="50"/>
        <v xml:space="preserve">  </v>
      </c>
      <c r="N108" s="35" t="str">
        <f t="shared" si="31"/>
        <v xml:space="preserve">  </v>
      </c>
      <c r="O108" s="35" t="str">
        <f t="shared" si="32"/>
        <v xml:space="preserve">  </v>
      </c>
      <c r="P108" s="35" t="str">
        <f t="shared" si="36"/>
        <v xml:space="preserve">  </v>
      </c>
      <c r="Q108" s="36"/>
      <c r="R108" s="49"/>
      <c r="S108" s="47" t="str">
        <f t="shared" si="44"/>
        <v xml:space="preserve">  </v>
      </c>
      <c r="T108" s="48" t="str">
        <f t="shared" si="37"/>
        <v xml:space="preserve">  </v>
      </c>
      <c r="U108" s="49"/>
      <c r="V108" s="24" t="str">
        <f t="shared" si="45"/>
        <v xml:space="preserve">  </v>
      </c>
      <c r="W108" s="24" t="str">
        <f t="shared" si="46"/>
        <v xml:space="preserve">  </v>
      </c>
      <c r="X108" s="36"/>
      <c r="Y108" s="17" t="str">
        <f t="shared" si="51"/>
        <v xml:space="preserve">  </v>
      </c>
      <c r="Z108" s="17" t="str">
        <f t="shared" si="47"/>
        <v xml:space="preserve">  </v>
      </c>
      <c r="AA108" s="35" t="str">
        <f t="shared" si="34"/>
        <v xml:space="preserve">  </v>
      </c>
      <c r="AB108" s="35" t="str">
        <f t="shared" si="52"/>
        <v xml:space="preserve">  </v>
      </c>
      <c r="AC108" s="35" t="str">
        <f t="shared" si="53"/>
        <v xml:space="preserve">  </v>
      </c>
      <c r="AD108" s="36"/>
      <c r="AE108" s="17" t="str">
        <f t="shared" si="54"/>
        <v xml:space="preserve">  </v>
      </c>
      <c r="AF108" s="35" t="str">
        <f t="shared" si="55"/>
        <v xml:space="preserve">  </v>
      </c>
      <c r="AG108" s="35" t="str">
        <f t="shared" si="56"/>
        <v xml:space="preserve">  </v>
      </c>
      <c r="AH108" s="35" t="str">
        <f t="shared" si="57"/>
        <v xml:space="preserve">  </v>
      </c>
    </row>
    <row r="109" spans="2:34" ht="15.6" x14ac:dyDescent="0.3">
      <c r="B109" s="4" t="str">
        <f t="shared" si="38"/>
        <v xml:space="preserve">  </v>
      </c>
      <c r="C109" s="36"/>
      <c r="D109" s="17" t="str">
        <f t="shared" si="48"/>
        <v xml:space="preserve">  </v>
      </c>
      <c r="E109" s="17">
        <f t="shared" si="35"/>
        <v>0</v>
      </c>
      <c r="F109" s="17" t="str">
        <f t="shared" si="40"/>
        <v xml:space="preserve">  </v>
      </c>
      <c r="G109" s="17" t="str">
        <f t="shared" si="41"/>
        <v xml:space="preserve">  </v>
      </c>
      <c r="I109" s="45"/>
      <c r="J109" s="46" t="str">
        <f t="shared" si="49"/>
        <v xml:space="preserve">  </v>
      </c>
      <c r="K109" s="24" t="str">
        <f t="shared" si="42"/>
        <v xml:space="preserve">  </v>
      </c>
      <c r="L109" s="35" t="str">
        <f t="shared" si="43"/>
        <v xml:space="preserve">  </v>
      </c>
      <c r="M109" s="35" t="str">
        <f t="shared" si="50"/>
        <v xml:space="preserve">  </v>
      </c>
      <c r="N109" s="35" t="str">
        <f t="shared" si="31"/>
        <v xml:space="preserve">  </v>
      </c>
      <c r="O109" s="35" t="str">
        <f t="shared" si="32"/>
        <v xml:space="preserve">  </v>
      </c>
      <c r="P109" s="35" t="str">
        <f t="shared" si="36"/>
        <v xml:space="preserve">  </v>
      </c>
      <c r="Q109" s="36"/>
      <c r="R109" s="49"/>
      <c r="S109" s="47" t="str">
        <f t="shared" si="44"/>
        <v xml:space="preserve">  </v>
      </c>
      <c r="T109" s="48" t="str">
        <f t="shared" si="37"/>
        <v xml:space="preserve">  </v>
      </c>
      <c r="U109" s="49"/>
      <c r="V109" s="24" t="str">
        <f t="shared" si="45"/>
        <v xml:space="preserve">  </v>
      </c>
      <c r="W109" s="24" t="str">
        <f t="shared" si="46"/>
        <v xml:space="preserve">  </v>
      </c>
      <c r="X109" s="36"/>
      <c r="Y109" s="17" t="str">
        <f t="shared" si="51"/>
        <v xml:space="preserve">  </v>
      </c>
      <c r="Z109" s="17" t="str">
        <f t="shared" si="47"/>
        <v xml:space="preserve">  </v>
      </c>
      <c r="AA109" s="35" t="str">
        <f t="shared" si="34"/>
        <v xml:space="preserve">  </v>
      </c>
      <c r="AB109" s="35" t="str">
        <f t="shared" si="52"/>
        <v xml:space="preserve">  </v>
      </c>
      <c r="AC109" s="35" t="str">
        <f t="shared" si="53"/>
        <v xml:space="preserve">  </v>
      </c>
      <c r="AD109" s="36"/>
      <c r="AE109" s="17" t="str">
        <f t="shared" si="54"/>
        <v xml:space="preserve">  </v>
      </c>
      <c r="AF109" s="35" t="str">
        <f t="shared" si="55"/>
        <v xml:space="preserve">  </v>
      </c>
      <c r="AG109" s="35" t="str">
        <f t="shared" si="56"/>
        <v xml:space="preserve">  </v>
      </c>
      <c r="AH109" s="35" t="str">
        <f t="shared" si="57"/>
        <v xml:space="preserve">  </v>
      </c>
    </row>
    <row r="110" spans="2:34" ht="15.6" x14ac:dyDescent="0.3">
      <c r="B110" s="4" t="str">
        <f t="shared" si="38"/>
        <v xml:space="preserve">  </v>
      </c>
      <c r="C110" s="36"/>
      <c r="D110" s="17" t="str">
        <f t="shared" si="48"/>
        <v xml:space="preserve">  </v>
      </c>
      <c r="E110" s="17">
        <f t="shared" si="35"/>
        <v>0</v>
      </c>
      <c r="F110" s="17" t="str">
        <f t="shared" si="40"/>
        <v xml:space="preserve">  </v>
      </c>
      <c r="G110" s="17" t="str">
        <f t="shared" si="41"/>
        <v xml:space="preserve">  </v>
      </c>
      <c r="I110" s="45"/>
      <c r="J110" s="46" t="str">
        <f t="shared" si="49"/>
        <v xml:space="preserve">  </v>
      </c>
      <c r="K110" s="24" t="str">
        <f t="shared" si="42"/>
        <v xml:space="preserve">  </v>
      </c>
      <c r="L110" s="35" t="str">
        <f t="shared" si="43"/>
        <v xml:space="preserve">  </v>
      </c>
      <c r="M110" s="35" t="str">
        <f t="shared" si="50"/>
        <v xml:space="preserve">  </v>
      </c>
      <c r="N110" s="35" t="str">
        <f t="shared" si="31"/>
        <v xml:space="preserve">  </v>
      </c>
      <c r="O110" s="35" t="str">
        <f t="shared" si="32"/>
        <v xml:space="preserve">  </v>
      </c>
      <c r="P110" s="35" t="str">
        <f t="shared" si="36"/>
        <v xml:space="preserve">  </v>
      </c>
      <c r="Q110" s="36"/>
      <c r="R110" s="49"/>
      <c r="S110" s="47" t="str">
        <f t="shared" si="44"/>
        <v xml:space="preserve">  </v>
      </c>
      <c r="T110" s="48" t="str">
        <f t="shared" si="37"/>
        <v xml:space="preserve">  </v>
      </c>
      <c r="U110" s="49"/>
      <c r="V110" s="24" t="str">
        <f t="shared" si="45"/>
        <v xml:space="preserve">  </v>
      </c>
      <c r="W110" s="24" t="str">
        <f t="shared" si="46"/>
        <v xml:space="preserve">  </v>
      </c>
      <c r="X110" s="36"/>
      <c r="Y110" s="17" t="str">
        <f t="shared" si="51"/>
        <v xml:space="preserve">  </v>
      </c>
      <c r="Z110" s="17" t="str">
        <f t="shared" si="47"/>
        <v xml:space="preserve">  </v>
      </c>
      <c r="AA110" s="35" t="str">
        <f t="shared" si="34"/>
        <v xml:space="preserve">  </v>
      </c>
      <c r="AB110" s="35" t="str">
        <f t="shared" si="52"/>
        <v xml:space="preserve">  </v>
      </c>
      <c r="AC110" s="35" t="str">
        <f t="shared" si="53"/>
        <v xml:space="preserve">  </v>
      </c>
      <c r="AD110" s="36"/>
      <c r="AE110" s="17" t="str">
        <f t="shared" si="54"/>
        <v xml:space="preserve">  </v>
      </c>
      <c r="AF110" s="35" t="str">
        <f t="shared" si="55"/>
        <v xml:space="preserve">  </v>
      </c>
      <c r="AG110" s="35" t="str">
        <f t="shared" si="56"/>
        <v xml:space="preserve">  </v>
      </c>
      <c r="AH110" s="35" t="str">
        <f t="shared" si="57"/>
        <v xml:space="preserve">  </v>
      </c>
    </row>
    <row r="111" spans="2:34" ht="15.6" x14ac:dyDescent="0.3">
      <c r="B111" s="4" t="str">
        <f t="shared" si="38"/>
        <v xml:space="preserve">  </v>
      </c>
      <c r="C111" s="36"/>
      <c r="D111" s="17" t="str">
        <f t="shared" si="48"/>
        <v xml:space="preserve">  </v>
      </c>
      <c r="E111" s="17">
        <f t="shared" si="35"/>
        <v>0</v>
      </c>
      <c r="F111" s="17" t="str">
        <f t="shared" si="40"/>
        <v xml:space="preserve">  </v>
      </c>
      <c r="G111" s="17" t="str">
        <f t="shared" si="41"/>
        <v xml:space="preserve">  </v>
      </c>
      <c r="I111" s="45"/>
      <c r="J111" s="46" t="str">
        <f t="shared" si="49"/>
        <v xml:space="preserve">  </v>
      </c>
      <c r="K111" s="24" t="str">
        <f t="shared" si="42"/>
        <v xml:space="preserve">  </v>
      </c>
      <c r="L111" s="35" t="str">
        <f t="shared" si="43"/>
        <v xml:space="preserve">  </v>
      </c>
      <c r="M111" s="35" t="str">
        <f t="shared" si="50"/>
        <v xml:space="preserve">  </v>
      </c>
      <c r="N111" s="35" t="str">
        <f t="shared" si="31"/>
        <v xml:space="preserve">  </v>
      </c>
      <c r="O111" s="35" t="str">
        <f t="shared" si="32"/>
        <v xml:space="preserve">  </v>
      </c>
      <c r="P111" s="35" t="str">
        <f t="shared" si="36"/>
        <v xml:space="preserve">  </v>
      </c>
      <c r="Q111" s="36"/>
      <c r="R111" s="49"/>
      <c r="S111" s="47" t="str">
        <f t="shared" si="44"/>
        <v xml:space="preserve">  </v>
      </c>
      <c r="T111" s="48" t="str">
        <f t="shared" si="37"/>
        <v xml:space="preserve">  </v>
      </c>
      <c r="U111" s="49"/>
      <c r="V111" s="24" t="str">
        <f t="shared" si="45"/>
        <v xml:space="preserve">  </v>
      </c>
      <c r="W111" s="24" t="str">
        <f t="shared" si="46"/>
        <v xml:space="preserve">  </v>
      </c>
      <c r="X111" s="36"/>
      <c r="Y111" s="17" t="str">
        <f t="shared" si="51"/>
        <v xml:space="preserve">  </v>
      </c>
      <c r="Z111" s="17" t="str">
        <f t="shared" si="47"/>
        <v xml:space="preserve">  </v>
      </c>
      <c r="AA111" s="35" t="str">
        <f t="shared" si="34"/>
        <v xml:space="preserve">  </v>
      </c>
      <c r="AB111" s="35" t="str">
        <f t="shared" si="52"/>
        <v xml:space="preserve">  </v>
      </c>
      <c r="AC111" s="35" t="str">
        <f t="shared" si="53"/>
        <v xml:space="preserve">  </v>
      </c>
      <c r="AD111" s="36"/>
      <c r="AE111" s="17" t="str">
        <f t="shared" si="54"/>
        <v xml:space="preserve">  </v>
      </c>
      <c r="AF111" s="35" t="str">
        <f t="shared" si="55"/>
        <v xml:space="preserve">  </v>
      </c>
      <c r="AG111" s="35" t="str">
        <f t="shared" si="56"/>
        <v xml:space="preserve">  </v>
      </c>
      <c r="AH111" s="35" t="str">
        <f t="shared" si="57"/>
        <v xml:space="preserve">  </v>
      </c>
    </row>
    <row r="112" spans="2:34" ht="15.6" x14ac:dyDescent="0.3">
      <c r="B112" s="4" t="str">
        <f t="shared" si="38"/>
        <v xml:space="preserve">  </v>
      </c>
      <c r="C112" s="36"/>
      <c r="D112" s="17" t="str">
        <f t="shared" si="48"/>
        <v xml:space="preserve">  </v>
      </c>
      <c r="E112" s="17">
        <f t="shared" si="35"/>
        <v>0</v>
      </c>
      <c r="F112" s="17" t="str">
        <f t="shared" si="40"/>
        <v xml:space="preserve">  </v>
      </c>
      <c r="G112" s="17" t="str">
        <f t="shared" si="41"/>
        <v xml:space="preserve">  </v>
      </c>
      <c r="I112" s="45"/>
      <c r="J112" s="46" t="str">
        <f t="shared" si="49"/>
        <v xml:space="preserve">  </v>
      </c>
      <c r="K112" s="24" t="str">
        <f t="shared" si="42"/>
        <v xml:space="preserve">  </v>
      </c>
      <c r="L112" s="35" t="str">
        <f t="shared" si="43"/>
        <v xml:space="preserve">  </v>
      </c>
      <c r="M112" s="35" t="str">
        <f t="shared" si="50"/>
        <v xml:space="preserve">  </v>
      </c>
      <c r="N112" s="35" t="str">
        <f t="shared" si="31"/>
        <v xml:space="preserve">  </v>
      </c>
      <c r="O112" s="35" t="str">
        <f t="shared" si="32"/>
        <v xml:space="preserve">  </v>
      </c>
      <c r="P112" s="35" t="str">
        <f t="shared" si="36"/>
        <v xml:space="preserve">  </v>
      </c>
      <c r="Q112" s="36"/>
      <c r="R112" s="49"/>
      <c r="S112" s="47" t="str">
        <f t="shared" si="44"/>
        <v xml:space="preserve">  </v>
      </c>
      <c r="T112" s="48" t="str">
        <f t="shared" si="37"/>
        <v xml:space="preserve">  </v>
      </c>
      <c r="U112" s="49"/>
      <c r="V112" s="24" t="str">
        <f t="shared" si="45"/>
        <v xml:space="preserve">  </v>
      </c>
      <c r="W112" s="24" t="str">
        <f t="shared" si="46"/>
        <v xml:space="preserve">  </v>
      </c>
      <c r="X112" s="36"/>
      <c r="Y112" s="17" t="str">
        <f t="shared" si="51"/>
        <v xml:space="preserve">  </v>
      </c>
      <c r="Z112" s="17" t="str">
        <f t="shared" si="47"/>
        <v xml:space="preserve">  </v>
      </c>
      <c r="AA112" s="35" t="str">
        <f t="shared" si="34"/>
        <v xml:space="preserve">  </v>
      </c>
      <c r="AB112" s="35" t="str">
        <f t="shared" si="52"/>
        <v xml:space="preserve">  </v>
      </c>
      <c r="AC112" s="35" t="str">
        <f t="shared" si="53"/>
        <v xml:space="preserve">  </v>
      </c>
      <c r="AD112" s="36"/>
      <c r="AE112" s="17" t="str">
        <f t="shared" si="54"/>
        <v xml:space="preserve">  </v>
      </c>
      <c r="AF112" s="35" t="str">
        <f t="shared" si="55"/>
        <v xml:space="preserve">  </v>
      </c>
      <c r="AG112" s="35" t="str">
        <f t="shared" si="56"/>
        <v xml:space="preserve">  </v>
      </c>
      <c r="AH112" s="35" t="str">
        <f t="shared" si="57"/>
        <v xml:space="preserve">  </v>
      </c>
    </row>
    <row r="113" spans="2:34" ht="15.6" x14ac:dyDescent="0.3">
      <c r="B113" s="4" t="str">
        <f t="shared" si="38"/>
        <v xml:space="preserve">  </v>
      </c>
      <c r="C113" s="36"/>
      <c r="D113" s="17" t="str">
        <f t="shared" si="48"/>
        <v xml:space="preserve">  </v>
      </c>
      <c r="E113" s="17">
        <f t="shared" si="35"/>
        <v>0</v>
      </c>
      <c r="F113" s="17" t="str">
        <f t="shared" si="40"/>
        <v xml:space="preserve">  </v>
      </c>
      <c r="G113" s="17" t="str">
        <f t="shared" si="41"/>
        <v xml:space="preserve">  </v>
      </c>
      <c r="I113" s="45"/>
      <c r="J113" s="46" t="str">
        <f t="shared" si="49"/>
        <v xml:space="preserve">  </v>
      </c>
      <c r="K113" s="24" t="str">
        <f t="shared" si="42"/>
        <v xml:space="preserve">  </v>
      </c>
      <c r="L113" s="35" t="str">
        <f t="shared" si="43"/>
        <v xml:space="preserve">  </v>
      </c>
      <c r="M113" s="35" t="str">
        <f t="shared" si="50"/>
        <v xml:space="preserve">  </v>
      </c>
      <c r="N113" s="35" t="str">
        <f t="shared" si="31"/>
        <v xml:space="preserve">  </v>
      </c>
      <c r="O113" s="35" t="str">
        <f t="shared" si="32"/>
        <v xml:space="preserve">  </v>
      </c>
      <c r="P113" s="35" t="str">
        <f t="shared" si="36"/>
        <v xml:space="preserve">  </v>
      </c>
      <c r="Q113" s="36"/>
      <c r="R113" s="49"/>
      <c r="S113" s="47" t="str">
        <f t="shared" si="44"/>
        <v xml:space="preserve">  </v>
      </c>
      <c r="T113" s="48" t="str">
        <f t="shared" si="37"/>
        <v xml:space="preserve">  </v>
      </c>
      <c r="U113" s="49"/>
      <c r="V113" s="24" t="str">
        <f t="shared" si="45"/>
        <v xml:space="preserve">  </v>
      </c>
      <c r="W113" s="24" t="str">
        <f t="shared" si="46"/>
        <v xml:space="preserve">  </v>
      </c>
      <c r="X113" s="36"/>
      <c r="Y113" s="17" t="str">
        <f t="shared" si="51"/>
        <v xml:space="preserve">  </v>
      </c>
      <c r="Z113" s="17" t="str">
        <f t="shared" si="47"/>
        <v xml:space="preserve">  </v>
      </c>
      <c r="AA113" s="35" t="str">
        <f t="shared" si="34"/>
        <v xml:space="preserve">  </v>
      </c>
      <c r="AB113" s="35" t="str">
        <f t="shared" si="52"/>
        <v xml:space="preserve">  </v>
      </c>
      <c r="AC113" s="35" t="str">
        <f t="shared" si="53"/>
        <v xml:space="preserve">  </v>
      </c>
      <c r="AD113" s="36"/>
      <c r="AE113" s="17" t="str">
        <f t="shared" si="54"/>
        <v xml:space="preserve">  </v>
      </c>
      <c r="AF113" s="35" t="str">
        <f t="shared" si="55"/>
        <v xml:space="preserve">  </v>
      </c>
      <c r="AG113" s="35" t="str">
        <f t="shared" si="56"/>
        <v xml:space="preserve">  </v>
      </c>
      <c r="AH113" s="35" t="str">
        <f t="shared" si="57"/>
        <v xml:space="preserve">  </v>
      </c>
    </row>
    <row r="114" spans="2:34" ht="15.6" x14ac:dyDescent="0.3">
      <c r="B114" s="4" t="str">
        <f t="shared" si="38"/>
        <v xml:space="preserve">  </v>
      </c>
      <c r="C114" s="36"/>
      <c r="D114" s="17" t="str">
        <f t="shared" si="48"/>
        <v xml:space="preserve">  </v>
      </c>
      <c r="E114" s="17">
        <f t="shared" si="35"/>
        <v>0</v>
      </c>
      <c r="F114" s="17" t="str">
        <f t="shared" si="40"/>
        <v xml:space="preserve">  </v>
      </c>
      <c r="G114" s="17" t="str">
        <f t="shared" si="41"/>
        <v xml:space="preserve">  </v>
      </c>
      <c r="I114" s="45"/>
      <c r="J114" s="46" t="str">
        <f t="shared" si="49"/>
        <v xml:space="preserve">  </v>
      </c>
      <c r="K114" s="24" t="str">
        <f t="shared" si="42"/>
        <v xml:space="preserve">  </v>
      </c>
      <c r="L114" s="35" t="str">
        <f t="shared" si="43"/>
        <v xml:space="preserve">  </v>
      </c>
      <c r="M114" s="35" t="str">
        <f t="shared" si="50"/>
        <v xml:space="preserve">  </v>
      </c>
      <c r="N114" s="35" t="str">
        <f t="shared" si="31"/>
        <v xml:space="preserve">  </v>
      </c>
      <c r="O114" s="35" t="str">
        <f t="shared" si="32"/>
        <v xml:space="preserve">  </v>
      </c>
      <c r="P114" s="35" t="str">
        <f t="shared" si="36"/>
        <v xml:space="preserve">  </v>
      </c>
      <c r="Q114" s="36"/>
      <c r="R114" s="49"/>
      <c r="S114" s="47" t="str">
        <f t="shared" si="44"/>
        <v xml:space="preserve">  </v>
      </c>
      <c r="T114" s="48" t="str">
        <f t="shared" si="37"/>
        <v xml:space="preserve">  </v>
      </c>
      <c r="U114" s="49"/>
      <c r="V114" s="24" t="str">
        <f t="shared" si="45"/>
        <v xml:space="preserve">  </v>
      </c>
      <c r="W114" s="24" t="str">
        <f t="shared" si="46"/>
        <v xml:space="preserve">  </v>
      </c>
      <c r="X114" s="36"/>
      <c r="Y114" s="17" t="str">
        <f t="shared" si="51"/>
        <v xml:space="preserve">  </v>
      </c>
      <c r="Z114" s="17" t="str">
        <f t="shared" si="47"/>
        <v xml:space="preserve">  </v>
      </c>
      <c r="AA114" s="35" t="str">
        <f t="shared" si="34"/>
        <v xml:space="preserve">  </v>
      </c>
      <c r="AB114" s="35" t="str">
        <f t="shared" si="52"/>
        <v xml:space="preserve">  </v>
      </c>
      <c r="AC114" s="35" t="str">
        <f t="shared" si="53"/>
        <v xml:space="preserve">  </v>
      </c>
      <c r="AD114" s="36"/>
      <c r="AE114" s="17" t="str">
        <f t="shared" si="54"/>
        <v xml:space="preserve">  </v>
      </c>
      <c r="AF114" s="35" t="str">
        <f t="shared" si="55"/>
        <v xml:space="preserve">  </v>
      </c>
      <c r="AG114" s="35" t="str">
        <f t="shared" si="56"/>
        <v xml:space="preserve">  </v>
      </c>
      <c r="AH114" s="35" t="str">
        <f t="shared" si="57"/>
        <v xml:space="preserve">  </v>
      </c>
    </row>
    <row r="115" spans="2:34" ht="15.6" x14ac:dyDescent="0.3">
      <c r="B115" s="4" t="str">
        <f t="shared" si="38"/>
        <v xml:space="preserve">  </v>
      </c>
      <c r="C115" s="36"/>
      <c r="D115" s="17" t="str">
        <f t="shared" si="48"/>
        <v xml:space="preserve">  </v>
      </c>
      <c r="E115" s="17">
        <f t="shared" si="35"/>
        <v>0</v>
      </c>
      <c r="F115" s="17" t="str">
        <f t="shared" si="40"/>
        <v xml:space="preserve">  </v>
      </c>
      <c r="G115" s="17" t="str">
        <f t="shared" si="41"/>
        <v xml:space="preserve">  </v>
      </c>
      <c r="I115" s="45"/>
      <c r="J115" s="46" t="str">
        <f t="shared" si="49"/>
        <v xml:space="preserve">  </v>
      </c>
      <c r="K115" s="24" t="str">
        <f t="shared" si="42"/>
        <v xml:space="preserve">  </v>
      </c>
      <c r="L115" s="35" t="str">
        <f t="shared" si="43"/>
        <v xml:space="preserve">  </v>
      </c>
      <c r="M115" s="35" t="str">
        <f t="shared" si="50"/>
        <v xml:space="preserve">  </v>
      </c>
      <c r="N115" s="35" t="str">
        <f t="shared" si="31"/>
        <v xml:space="preserve">  </v>
      </c>
      <c r="O115" s="35" t="str">
        <f t="shared" si="32"/>
        <v xml:space="preserve">  </v>
      </c>
      <c r="P115" s="35" t="str">
        <f t="shared" si="36"/>
        <v xml:space="preserve">  </v>
      </c>
      <c r="Q115" s="36"/>
      <c r="R115" s="49"/>
      <c r="S115" s="47" t="str">
        <f t="shared" si="44"/>
        <v xml:space="preserve">  </v>
      </c>
      <c r="T115" s="48" t="str">
        <f t="shared" si="37"/>
        <v xml:space="preserve">  </v>
      </c>
      <c r="U115" s="49"/>
      <c r="V115" s="24" t="str">
        <f t="shared" si="45"/>
        <v xml:space="preserve">  </v>
      </c>
      <c r="W115" s="24" t="str">
        <f t="shared" si="46"/>
        <v xml:space="preserve">  </v>
      </c>
      <c r="X115" s="36"/>
      <c r="Y115" s="17" t="str">
        <f t="shared" si="51"/>
        <v xml:space="preserve">  </v>
      </c>
      <c r="Z115" s="17" t="str">
        <f t="shared" si="47"/>
        <v xml:space="preserve">  </v>
      </c>
      <c r="AA115" s="35" t="str">
        <f t="shared" si="34"/>
        <v xml:space="preserve">  </v>
      </c>
      <c r="AB115" s="35" t="str">
        <f t="shared" si="52"/>
        <v xml:space="preserve">  </v>
      </c>
      <c r="AC115" s="35" t="str">
        <f t="shared" si="53"/>
        <v xml:space="preserve">  </v>
      </c>
      <c r="AD115" s="36"/>
      <c r="AE115" s="17" t="str">
        <f t="shared" si="54"/>
        <v xml:space="preserve">  </v>
      </c>
      <c r="AF115" s="35" t="str">
        <f t="shared" si="55"/>
        <v xml:space="preserve">  </v>
      </c>
      <c r="AG115" s="35" t="str">
        <f t="shared" si="56"/>
        <v xml:space="preserve">  </v>
      </c>
      <c r="AH115" s="35" t="str">
        <f t="shared" si="57"/>
        <v xml:space="preserve">  </v>
      </c>
    </row>
    <row r="116" spans="2:34" ht="15.6" x14ac:dyDescent="0.3">
      <c r="B116" s="4" t="str">
        <f t="shared" si="38"/>
        <v xml:space="preserve">  </v>
      </c>
      <c r="C116" s="36"/>
      <c r="D116" s="17" t="str">
        <f t="shared" si="48"/>
        <v xml:space="preserve">  </v>
      </c>
      <c r="E116" s="17">
        <f t="shared" si="35"/>
        <v>0</v>
      </c>
      <c r="F116" s="17" t="str">
        <f t="shared" si="40"/>
        <v xml:space="preserve">  </v>
      </c>
      <c r="G116" s="17" t="str">
        <f t="shared" si="41"/>
        <v xml:space="preserve">  </v>
      </c>
      <c r="I116" s="45"/>
      <c r="J116" s="46" t="str">
        <f t="shared" si="49"/>
        <v xml:space="preserve">  </v>
      </c>
      <c r="K116" s="24" t="str">
        <f t="shared" si="42"/>
        <v xml:space="preserve">  </v>
      </c>
      <c r="L116" s="35" t="str">
        <f t="shared" si="43"/>
        <v xml:space="preserve">  </v>
      </c>
      <c r="M116" s="35" t="str">
        <f t="shared" si="50"/>
        <v xml:space="preserve">  </v>
      </c>
      <c r="N116" s="35" t="str">
        <f t="shared" si="31"/>
        <v xml:space="preserve">  </v>
      </c>
      <c r="O116" s="35" t="str">
        <f t="shared" si="32"/>
        <v xml:space="preserve">  </v>
      </c>
      <c r="P116" s="35" t="str">
        <f t="shared" si="36"/>
        <v xml:space="preserve">  </v>
      </c>
      <c r="Q116" s="36"/>
      <c r="R116" s="49"/>
      <c r="S116" s="47" t="str">
        <f t="shared" si="44"/>
        <v xml:space="preserve">  </v>
      </c>
      <c r="T116" s="48" t="str">
        <f t="shared" si="37"/>
        <v xml:space="preserve">  </v>
      </c>
      <c r="U116" s="49"/>
      <c r="V116" s="24" t="str">
        <f t="shared" si="45"/>
        <v xml:space="preserve">  </v>
      </c>
      <c r="W116" s="24" t="str">
        <f t="shared" si="46"/>
        <v xml:space="preserve">  </v>
      </c>
      <c r="X116" s="36"/>
      <c r="Y116" s="17" t="str">
        <f t="shared" si="51"/>
        <v xml:space="preserve">  </v>
      </c>
      <c r="Z116" s="17" t="str">
        <f t="shared" si="47"/>
        <v xml:space="preserve">  </v>
      </c>
      <c r="AA116" s="35" t="str">
        <f t="shared" si="34"/>
        <v xml:space="preserve">  </v>
      </c>
      <c r="AB116" s="35" t="str">
        <f t="shared" si="52"/>
        <v xml:space="preserve">  </v>
      </c>
      <c r="AC116" s="35" t="str">
        <f t="shared" si="53"/>
        <v xml:space="preserve">  </v>
      </c>
      <c r="AD116" s="36"/>
      <c r="AE116" s="17" t="str">
        <f t="shared" si="54"/>
        <v xml:space="preserve">  </v>
      </c>
      <c r="AF116" s="35" t="str">
        <f t="shared" si="55"/>
        <v xml:space="preserve">  </v>
      </c>
      <c r="AG116" s="35" t="str">
        <f t="shared" si="56"/>
        <v xml:space="preserve">  </v>
      </c>
      <c r="AH116" s="35" t="str">
        <f t="shared" si="57"/>
        <v xml:space="preserve">  </v>
      </c>
    </row>
    <row r="117" spans="2:34" ht="15.6" x14ac:dyDescent="0.3">
      <c r="B117" s="4" t="str">
        <f t="shared" si="38"/>
        <v xml:space="preserve">  </v>
      </c>
      <c r="C117" s="36"/>
      <c r="D117" s="17" t="str">
        <f t="shared" si="48"/>
        <v xml:space="preserve">  </v>
      </c>
      <c r="E117" s="17">
        <f t="shared" si="35"/>
        <v>0</v>
      </c>
      <c r="F117" s="17" t="str">
        <f t="shared" si="40"/>
        <v xml:space="preserve">  </v>
      </c>
      <c r="G117" s="17" t="str">
        <f t="shared" si="41"/>
        <v xml:space="preserve">  </v>
      </c>
      <c r="I117" s="45"/>
      <c r="J117" s="46" t="str">
        <f t="shared" si="49"/>
        <v xml:space="preserve">  </v>
      </c>
      <c r="K117" s="24" t="str">
        <f t="shared" si="42"/>
        <v xml:space="preserve">  </v>
      </c>
      <c r="L117" s="35" t="str">
        <f t="shared" si="43"/>
        <v xml:space="preserve">  </v>
      </c>
      <c r="M117" s="35" t="str">
        <f t="shared" si="50"/>
        <v xml:space="preserve">  </v>
      </c>
      <c r="N117" s="35" t="str">
        <f t="shared" si="31"/>
        <v xml:space="preserve">  </v>
      </c>
      <c r="O117" s="35" t="str">
        <f t="shared" si="32"/>
        <v xml:space="preserve">  </v>
      </c>
      <c r="P117" s="35" t="str">
        <f t="shared" si="36"/>
        <v xml:space="preserve">  </v>
      </c>
      <c r="Q117" s="36"/>
      <c r="R117" s="49"/>
      <c r="S117" s="47" t="str">
        <f t="shared" si="44"/>
        <v xml:space="preserve">  </v>
      </c>
      <c r="T117" s="48" t="str">
        <f t="shared" si="37"/>
        <v xml:space="preserve">  </v>
      </c>
      <c r="U117" s="49"/>
      <c r="V117" s="24" t="str">
        <f t="shared" si="45"/>
        <v xml:space="preserve">  </v>
      </c>
      <c r="W117" s="24" t="str">
        <f t="shared" si="46"/>
        <v xml:space="preserve">  </v>
      </c>
      <c r="X117" s="36"/>
      <c r="Y117" s="17" t="str">
        <f t="shared" si="51"/>
        <v xml:space="preserve">  </v>
      </c>
      <c r="Z117" s="17" t="str">
        <f t="shared" si="47"/>
        <v xml:space="preserve">  </v>
      </c>
      <c r="AA117" s="35" t="str">
        <f t="shared" si="34"/>
        <v xml:space="preserve">  </v>
      </c>
      <c r="AB117" s="35" t="str">
        <f t="shared" si="52"/>
        <v xml:space="preserve">  </v>
      </c>
      <c r="AC117" s="35" t="str">
        <f t="shared" si="53"/>
        <v xml:space="preserve">  </v>
      </c>
      <c r="AD117" s="36"/>
      <c r="AE117" s="17" t="str">
        <f t="shared" si="54"/>
        <v xml:space="preserve">  </v>
      </c>
      <c r="AF117" s="35" t="str">
        <f t="shared" si="55"/>
        <v xml:space="preserve">  </v>
      </c>
      <c r="AG117" s="35" t="str">
        <f t="shared" si="56"/>
        <v xml:space="preserve">  </v>
      </c>
      <c r="AH117" s="35" t="str">
        <f t="shared" si="57"/>
        <v xml:space="preserve">  </v>
      </c>
    </row>
    <row r="118" spans="2:34" ht="15.6" x14ac:dyDescent="0.3">
      <c r="B118" s="4" t="str">
        <f t="shared" si="38"/>
        <v xml:space="preserve">  </v>
      </c>
      <c r="C118" s="36"/>
      <c r="D118" s="17" t="str">
        <f t="shared" si="48"/>
        <v xml:space="preserve">  </v>
      </c>
      <c r="E118" s="17">
        <f t="shared" si="35"/>
        <v>0</v>
      </c>
      <c r="F118" s="17" t="str">
        <f t="shared" si="40"/>
        <v xml:space="preserve">  </v>
      </c>
      <c r="G118" s="17" t="str">
        <f t="shared" si="41"/>
        <v xml:space="preserve">  </v>
      </c>
      <c r="I118" s="45"/>
      <c r="J118" s="46" t="str">
        <f t="shared" si="49"/>
        <v xml:space="preserve">  </v>
      </c>
      <c r="K118" s="24" t="str">
        <f t="shared" si="42"/>
        <v xml:space="preserve">  </v>
      </c>
      <c r="L118" s="35" t="str">
        <f t="shared" si="43"/>
        <v xml:space="preserve">  </v>
      </c>
      <c r="M118" s="35" t="str">
        <f t="shared" si="50"/>
        <v xml:space="preserve">  </v>
      </c>
      <c r="N118" s="35" t="str">
        <f t="shared" si="31"/>
        <v xml:space="preserve">  </v>
      </c>
      <c r="O118" s="35" t="str">
        <f t="shared" si="32"/>
        <v xml:space="preserve">  </v>
      </c>
      <c r="P118" s="35" t="str">
        <f t="shared" si="36"/>
        <v xml:space="preserve">  </v>
      </c>
      <c r="Q118" s="36"/>
      <c r="R118" s="49"/>
      <c r="S118" s="47" t="str">
        <f t="shared" si="44"/>
        <v xml:space="preserve">  </v>
      </c>
      <c r="T118" s="48" t="str">
        <f t="shared" si="37"/>
        <v xml:space="preserve">  </v>
      </c>
      <c r="U118" s="49"/>
      <c r="V118" s="24" t="str">
        <f t="shared" si="45"/>
        <v xml:space="preserve">  </v>
      </c>
      <c r="W118" s="24" t="str">
        <f t="shared" si="46"/>
        <v xml:space="preserve">  </v>
      </c>
      <c r="X118" s="36"/>
      <c r="Y118" s="17" t="str">
        <f t="shared" si="51"/>
        <v xml:space="preserve">  </v>
      </c>
      <c r="Z118" s="17" t="str">
        <f t="shared" si="47"/>
        <v xml:space="preserve">  </v>
      </c>
      <c r="AA118" s="35" t="str">
        <f t="shared" si="34"/>
        <v xml:space="preserve">  </v>
      </c>
      <c r="AB118" s="35" t="str">
        <f t="shared" si="52"/>
        <v xml:space="preserve">  </v>
      </c>
      <c r="AC118" s="35" t="str">
        <f t="shared" si="53"/>
        <v xml:space="preserve">  </v>
      </c>
      <c r="AD118" s="36"/>
      <c r="AE118" s="17" t="str">
        <f t="shared" si="54"/>
        <v xml:space="preserve">  </v>
      </c>
      <c r="AF118" s="35" t="str">
        <f t="shared" si="55"/>
        <v xml:space="preserve">  </v>
      </c>
      <c r="AG118" s="35" t="str">
        <f t="shared" si="56"/>
        <v xml:space="preserve">  </v>
      </c>
      <c r="AH118" s="35" t="str">
        <f t="shared" si="57"/>
        <v xml:space="preserve">  </v>
      </c>
    </row>
    <row r="119" spans="2:34" ht="15.6" x14ac:dyDescent="0.3">
      <c r="B119" s="4" t="str">
        <f t="shared" si="38"/>
        <v xml:space="preserve">  </v>
      </c>
      <c r="C119" s="36"/>
      <c r="D119" s="17" t="str">
        <f t="shared" si="48"/>
        <v xml:space="preserve">  </v>
      </c>
      <c r="E119" s="17">
        <f t="shared" si="35"/>
        <v>0</v>
      </c>
      <c r="F119" s="17" t="str">
        <f t="shared" si="40"/>
        <v xml:space="preserve">  </v>
      </c>
      <c r="G119" s="17" t="str">
        <f t="shared" si="41"/>
        <v xml:space="preserve">  </v>
      </c>
      <c r="I119" s="45"/>
      <c r="J119" s="46" t="str">
        <f t="shared" si="49"/>
        <v xml:space="preserve">  </v>
      </c>
      <c r="K119" s="24" t="str">
        <f t="shared" si="42"/>
        <v xml:space="preserve">  </v>
      </c>
      <c r="L119" s="35" t="str">
        <f t="shared" si="43"/>
        <v xml:space="preserve">  </v>
      </c>
      <c r="M119" s="35" t="str">
        <f t="shared" si="50"/>
        <v xml:space="preserve">  </v>
      </c>
      <c r="N119" s="35" t="str">
        <f t="shared" si="31"/>
        <v xml:space="preserve">  </v>
      </c>
      <c r="O119" s="35" t="str">
        <f t="shared" si="32"/>
        <v xml:space="preserve">  </v>
      </c>
      <c r="P119" s="35" t="str">
        <f t="shared" si="36"/>
        <v xml:space="preserve">  </v>
      </c>
      <c r="Q119" s="36"/>
      <c r="R119" s="49"/>
      <c r="S119" s="47" t="str">
        <f t="shared" si="44"/>
        <v xml:space="preserve">  </v>
      </c>
      <c r="T119" s="48" t="str">
        <f t="shared" si="37"/>
        <v xml:space="preserve">  </v>
      </c>
      <c r="U119" s="49"/>
      <c r="V119" s="24" t="str">
        <f t="shared" si="45"/>
        <v xml:space="preserve">  </v>
      </c>
      <c r="W119" s="24" t="str">
        <f t="shared" si="46"/>
        <v xml:space="preserve">  </v>
      </c>
      <c r="X119" s="36"/>
      <c r="Y119" s="17" t="str">
        <f t="shared" si="51"/>
        <v xml:space="preserve">  </v>
      </c>
      <c r="Z119" s="17" t="str">
        <f t="shared" si="47"/>
        <v xml:space="preserve">  </v>
      </c>
      <c r="AA119" s="35" t="str">
        <f t="shared" si="34"/>
        <v xml:space="preserve">  </v>
      </c>
      <c r="AB119" s="35" t="str">
        <f t="shared" si="52"/>
        <v xml:space="preserve">  </v>
      </c>
      <c r="AC119" s="35" t="str">
        <f t="shared" si="53"/>
        <v xml:space="preserve">  </v>
      </c>
      <c r="AD119" s="36"/>
      <c r="AE119" s="17" t="str">
        <f t="shared" si="54"/>
        <v xml:space="preserve">  </v>
      </c>
      <c r="AF119" s="35" t="str">
        <f t="shared" si="55"/>
        <v xml:space="preserve">  </v>
      </c>
      <c r="AG119" s="35" t="str">
        <f t="shared" si="56"/>
        <v xml:space="preserve">  </v>
      </c>
      <c r="AH119" s="35" t="str">
        <f t="shared" si="57"/>
        <v xml:space="preserve">  </v>
      </c>
    </row>
    <row r="120" spans="2:34" ht="15.6" x14ac:dyDescent="0.3">
      <c r="B120" s="4" t="str">
        <f t="shared" si="38"/>
        <v xml:space="preserve">  </v>
      </c>
      <c r="C120" s="36"/>
      <c r="D120" s="17" t="str">
        <f t="shared" si="48"/>
        <v xml:space="preserve">  </v>
      </c>
      <c r="E120" s="17">
        <f t="shared" si="35"/>
        <v>0</v>
      </c>
      <c r="F120" s="17" t="str">
        <f t="shared" si="40"/>
        <v xml:space="preserve">  </v>
      </c>
      <c r="G120" s="17" t="str">
        <f t="shared" si="41"/>
        <v xml:space="preserve">  </v>
      </c>
      <c r="I120" s="45"/>
      <c r="J120" s="46" t="str">
        <f t="shared" si="49"/>
        <v xml:space="preserve">  </v>
      </c>
      <c r="K120" s="24" t="str">
        <f t="shared" si="42"/>
        <v xml:space="preserve">  </v>
      </c>
      <c r="L120" s="35" t="str">
        <f t="shared" si="43"/>
        <v xml:space="preserve">  </v>
      </c>
      <c r="M120" s="35" t="str">
        <f t="shared" si="50"/>
        <v xml:space="preserve">  </v>
      </c>
      <c r="N120" s="35" t="str">
        <f t="shared" si="31"/>
        <v xml:space="preserve">  </v>
      </c>
      <c r="O120" s="35" t="str">
        <f t="shared" si="32"/>
        <v xml:space="preserve">  </v>
      </c>
      <c r="P120" s="35" t="str">
        <f t="shared" si="36"/>
        <v xml:space="preserve">  </v>
      </c>
      <c r="Q120" s="36"/>
      <c r="R120" s="49"/>
      <c r="S120" s="47" t="str">
        <f t="shared" si="44"/>
        <v xml:space="preserve">  </v>
      </c>
      <c r="T120" s="48" t="str">
        <f t="shared" si="37"/>
        <v xml:space="preserve">  </v>
      </c>
      <c r="U120" s="49"/>
      <c r="V120" s="24" t="str">
        <f t="shared" si="45"/>
        <v xml:space="preserve">  </v>
      </c>
      <c r="W120" s="24" t="str">
        <f t="shared" si="46"/>
        <v xml:space="preserve">  </v>
      </c>
      <c r="X120" s="36"/>
      <c r="Y120" s="17" t="str">
        <f t="shared" si="51"/>
        <v xml:space="preserve">  </v>
      </c>
      <c r="Z120" s="17" t="str">
        <f t="shared" si="47"/>
        <v xml:space="preserve">  </v>
      </c>
      <c r="AA120" s="35" t="str">
        <f t="shared" si="34"/>
        <v xml:space="preserve">  </v>
      </c>
      <c r="AB120" s="35" t="str">
        <f t="shared" si="52"/>
        <v xml:space="preserve">  </v>
      </c>
      <c r="AC120" s="35" t="str">
        <f t="shared" si="53"/>
        <v xml:space="preserve">  </v>
      </c>
      <c r="AD120" s="36"/>
      <c r="AE120" s="17" t="str">
        <f t="shared" si="54"/>
        <v xml:space="preserve">  </v>
      </c>
      <c r="AF120" s="35" t="str">
        <f t="shared" si="55"/>
        <v xml:space="preserve">  </v>
      </c>
      <c r="AG120" s="35" t="str">
        <f t="shared" si="56"/>
        <v xml:space="preserve">  </v>
      </c>
      <c r="AH120" s="35" t="str">
        <f t="shared" si="57"/>
        <v xml:space="preserve">  </v>
      </c>
    </row>
    <row r="121" spans="2:34" ht="15.6" x14ac:dyDescent="0.3">
      <c r="B121" s="4" t="str">
        <f t="shared" si="38"/>
        <v xml:space="preserve">  </v>
      </c>
      <c r="C121" s="36"/>
      <c r="D121" s="17" t="str">
        <f t="shared" si="48"/>
        <v xml:space="preserve">  </v>
      </c>
      <c r="E121" s="17">
        <f t="shared" si="35"/>
        <v>0</v>
      </c>
      <c r="F121" s="17" t="str">
        <f t="shared" si="40"/>
        <v xml:space="preserve">  </v>
      </c>
      <c r="G121" s="17" t="str">
        <f t="shared" si="41"/>
        <v xml:space="preserve">  </v>
      </c>
      <c r="I121" s="45"/>
      <c r="J121" s="46" t="str">
        <f t="shared" si="49"/>
        <v xml:space="preserve">  </v>
      </c>
      <c r="K121" s="24" t="str">
        <f t="shared" si="42"/>
        <v xml:space="preserve">  </v>
      </c>
      <c r="L121" s="35" t="str">
        <f t="shared" si="43"/>
        <v xml:space="preserve">  </v>
      </c>
      <c r="M121" s="35" t="str">
        <f t="shared" si="50"/>
        <v xml:space="preserve">  </v>
      </c>
      <c r="N121" s="35" t="str">
        <f t="shared" si="31"/>
        <v xml:space="preserve">  </v>
      </c>
      <c r="O121" s="35" t="str">
        <f t="shared" si="32"/>
        <v xml:space="preserve">  </v>
      </c>
      <c r="P121" s="35" t="str">
        <f t="shared" si="36"/>
        <v xml:space="preserve">  </v>
      </c>
      <c r="Q121" s="36"/>
      <c r="R121" s="49"/>
      <c r="S121" s="47" t="str">
        <f t="shared" si="44"/>
        <v xml:space="preserve">  </v>
      </c>
      <c r="T121" s="48" t="str">
        <f t="shared" si="37"/>
        <v xml:space="preserve">  </v>
      </c>
      <c r="U121" s="49"/>
      <c r="V121" s="24" t="str">
        <f t="shared" si="45"/>
        <v xml:space="preserve">  </v>
      </c>
      <c r="W121" s="24" t="str">
        <f t="shared" si="46"/>
        <v xml:space="preserve">  </v>
      </c>
      <c r="X121" s="36"/>
      <c r="Y121" s="17" t="str">
        <f t="shared" si="51"/>
        <v xml:space="preserve">  </v>
      </c>
      <c r="Z121" s="17" t="str">
        <f t="shared" si="47"/>
        <v xml:space="preserve">  </v>
      </c>
      <c r="AA121" s="35" t="str">
        <f t="shared" si="34"/>
        <v xml:space="preserve">  </v>
      </c>
      <c r="AB121" s="35" t="str">
        <f t="shared" si="52"/>
        <v xml:space="preserve">  </v>
      </c>
      <c r="AC121" s="35" t="str">
        <f t="shared" si="53"/>
        <v xml:space="preserve">  </v>
      </c>
      <c r="AD121" s="36"/>
      <c r="AE121" s="17" t="str">
        <f t="shared" si="54"/>
        <v xml:space="preserve">  </v>
      </c>
      <c r="AF121" s="35" t="str">
        <f t="shared" si="55"/>
        <v xml:space="preserve">  </v>
      </c>
      <c r="AG121" s="35" t="str">
        <f t="shared" si="56"/>
        <v xml:space="preserve">  </v>
      </c>
      <c r="AH121" s="35" t="str">
        <f t="shared" si="57"/>
        <v xml:space="preserve">  </v>
      </c>
    </row>
    <row r="122" spans="2:34" ht="15.6" x14ac:dyDescent="0.3">
      <c r="B122" s="4" t="str">
        <f t="shared" si="38"/>
        <v xml:space="preserve">  </v>
      </c>
      <c r="C122" s="36"/>
      <c r="D122" s="17" t="str">
        <f t="shared" si="48"/>
        <v xml:space="preserve">  </v>
      </c>
      <c r="E122" s="17">
        <f t="shared" si="35"/>
        <v>0</v>
      </c>
      <c r="F122" s="17" t="str">
        <f t="shared" si="40"/>
        <v xml:space="preserve">  </v>
      </c>
      <c r="G122" s="17" t="str">
        <f t="shared" si="41"/>
        <v xml:space="preserve">  </v>
      </c>
      <c r="I122" s="45"/>
      <c r="J122" s="46" t="str">
        <f t="shared" si="49"/>
        <v xml:space="preserve">  </v>
      </c>
      <c r="K122" s="24" t="str">
        <f t="shared" si="42"/>
        <v xml:space="preserve">  </v>
      </c>
      <c r="L122" s="35" t="str">
        <f t="shared" si="43"/>
        <v xml:space="preserve">  </v>
      </c>
      <c r="M122" s="35" t="str">
        <f t="shared" si="50"/>
        <v xml:space="preserve">  </v>
      </c>
      <c r="N122" s="35" t="str">
        <f t="shared" si="31"/>
        <v xml:space="preserve">  </v>
      </c>
      <c r="O122" s="35" t="str">
        <f t="shared" si="32"/>
        <v xml:space="preserve">  </v>
      </c>
      <c r="P122" s="35" t="str">
        <f t="shared" si="36"/>
        <v xml:space="preserve">  </v>
      </c>
      <c r="Q122" s="36"/>
      <c r="R122" s="49"/>
      <c r="S122" s="47" t="str">
        <f t="shared" si="44"/>
        <v xml:space="preserve">  </v>
      </c>
      <c r="T122" s="48" t="str">
        <f t="shared" si="37"/>
        <v xml:space="preserve">  </v>
      </c>
      <c r="U122" s="49"/>
      <c r="V122" s="24" t="str">
        <f t="shared" si="45"/>
        <v xml:space="preserve">  </v>
      </c>
      <c r="W122" s="24" t="str">
        <f t="shared" si="46"/>
        <v xml:space="preserve">  </v>
      </c>
      <c r="X122" s="36"/>
      <c r="Y122" s="17" t="str">
        <f t="shared" si="51"/>
        <v xml:space="preserve">  </v>
      </c>
      <c r="Z122" s="17" t="str">
        <f t="shared" si="47"/>
        <v xml:space="preserve">  </v>
      </c>
      <c r="AA122" s="35" t="str">
        <f t="shared" si="34"/>
        <v xml:space="preserve">  </v>
      </c>
      <c r="AB122" s="35" t="str">
        <f t="shared" si="52"/>
        <v xml:space="preserve">  </v>
      </c>
      <c r="AC122" s="35" t="str">
        <f t="shared" si="53"/>
        <v xml:space="preserve">  </v>
      </c>
      <c r="AD122" s="36"/>
      <c r="AE122" s="17" t="str">
        <f t="shared" si="54"/>
        <v xml:space="preserve">  </v>
      </c>
      <c r="AF122" s="35" t="str">
        <f t="shared" si="55"/>
        <v xml:space="preserve">  </v>
      </c>
      <c r="AG122" s="35" t="str">
        <f t="shared" si="56"/>
        <v xml:space="preserve">  </v>
      </c>
      <c r="AH122" s="35" t="str">
        <f t="shared" si="57"/>
        <v xml:space="preserve">  </v>
      </c>
    </row>
    <row r="123" spans="2:34" ht="15.6" x14ac:dyDescent="0.3">
      <c r="B123" s="4" t="str">
        <f t="shared" si="38"/>
        <v xml:space="preserve">  </v>
      </c>
      <c r="C123" s="36"/>
      <c r="D123" s="17" t="str">
        <f t="shared" si="48"/>
        <v xml:space="preserve">  </v>
      </c>
      <c r="E123" s="17">
        <f t="shared" si="35"/>
        <v>0</v>
      </c>
      <c r="F123" s="17" t="str">
        <f t="shared" si="40"/>
        <v xml:space="preserve">  </v>
      </c>
      <c r="G123" s="17" t="str">
        <f t="shared" si="41"/>
        <v xml:space="preserve">  </v>
      </c>
      <c r="I123" s="45"/>
      <c r="J123" s="46" t="str">
        <f t="shared" si="49"/>
        <v xml:space="preserve">  </v>
      </c>
      <c r="K123" s="24" t="str">
        <f t="shared" si="42"/>
        <v xml:space="preserve">  </v>
      </c>
      <c r="L123" s="35" t="str">
        <f t="shared" si="43"/>
        <v xml:space="preserve">  </v>
      </c>
      <c r="M123" s="35" t="str">
        <f t="shared" si="50"/>
        <v xml:space="preserve">  </v>
      </c>
      <c r="N123" s="35" t="str">
        <f t="shared" si="31"/>
        <v xml:space="preserve">  </v>
      </c>
      <c r="O123" s="35" t="str">
        <f t="shared" si="32"/>
        <v xml:space="preserve">  </v>
      </c>
      <c r="P123" s="35" t="str">
        <f t="shared" si="36"/>
        <v xml:space="preserve">  </v>
      </c>
      <c r="Q123" s="36"/>
      <c r="R123" s="49"/>
      <c r="S123" s="47" t="str">
        <f t="shared" si="44"/>
        <v xml:space="preserve">  </v>
      </c>
      <c r="T123" s="48" t="str">
        <f t="shared" si="37"/>
        <v xml:space="preserve">  </v>
      </c>
      <c r="U123" s="49"/>
      <c r="V123" s="24" t="str">
        <f t="shared" si="45"/>
        <v xml:space="preserve">  </v>
      </c>
      <c r="W123" s="24" t="str">
        <f t="shared" si="46"/>
        <v xml:space="preserve">  </v>
      </c>
      <c r="X123" s="36"/>
      <c r="Y123" s="17" t="str">
        <f t="shared" si="51"/>
        <v xml:space="preserve">  </v>
      </c>
      <c r="Z123" s="17" t="str">
        <f t="shared" si="47"/>
        <v xml:space="preserve">  </v>
      </c>
      <c r="AA123" s="35" t="str">
        <f t="shared" si="34"/>
        <v xml:space="preserve">  </v>
      </c>
      <c r="AB123" s="35" t="str">
        <f t="shared" si="52"/>
        <v xml:space="preserve">  </v>
      </c>
      <c r="AC123" s="35" t="str">
        <f t="shared" si="53"/>
        <v xml:space="preserve">  </v>
      </c>
      <c r="AD123" s="36"/>
      <c r="AE123" s="17" t="str">
        <f t="shared" si="54"/>
        <v xml:space="preserve">  </v>
      </c>
      <c r="AF123" s="35" t="str">
        <f t="shared" si="55"/>
        <v xml:space="preserve">  </v>
      </c>
      <c r="AG123" s="35" t="str">
        <f t="shared" si="56"/>
        <v xml:space="preserve">  </v>
      </c>
      <c r="AH123" s="35" t="str">
        <f t="shared" si="57"/>
        <v xml:space="preserve">  </v>
      </c>
    </row>
    <row r="124" spans="2:34" ht="15.6" x14ac:dyDescent="0.3">
      <c r="B124" s="4" t="str">
        <f t="shared" si="38"/>
        <v xml:space="preserve">  </v>
      </c>
      <c r="C124" s="36"/>
      <c r="D124" s="17" t="str">
        <f t="shared" si="48"/>
        <v xml:space="preserve">  </v>
      </c>
      <c r="E124" s="17">
        <f t="shared" si="35"/>
        <v>0</v>
      </c>
      <c r="F124" s="17" t="str">
        <f t="shared" si="40"/>
        <v xml:space="preserve">  </v>
      </c>
      <c r="G124" s="17" t="str">
        <f t="shared" si="41"/>
        <v xml:space="preserve">  </v>
      </c>
      <c r="I124" s="45"/>
      <c r="J124" s="46" t="str">
        <f t="shared" si="49"/>
        <v xml:space="preserve">  </v>
      </c>
      <c r="K124" s="24" t="str">
        <f t="shared" si="42"/>
        <v xml:space="preserve">  </v>
      </c>
      <c r="L124" s="35" t="str">
        <f t="shared" si="43"/>
        <v xml:space="preserve">  </v>
      </c>
      <c r="M124" s="35" t="str">
        <f t="shared" si="50"/>
        <v xml:space="preserve">  </v>
      </c>
      <c r="N124" s="35" t="str">
        <f t="shared" si="31"/>
        <v xml:space="preserve">  </v>
      </c>
      <c r="O124" s="35" t="str">
        <f t="shared" si="32"/>
        <v xml:space="preserve">  </v>
      </c>
      <c r="P124" s="35" t="str">
        <f t="shared" si="36"/>
        <v xml:space="preserve">  </v>
      </c>
      <c r="Q124" s="36"/>
      <c r="R124" s="49"/>
      <c r="S124" s="47" t="str">
        <f t="shared" si="44"/>
        <v xml:space="preserve">  </v>
      </c>
      <c r="T124" s="48" t="str">
        <f t="shared" si="37"/>
        <v xml:space="preserve">  </v>
      </c>
      <c r="U124" s="49"/>
      <c r="V124" s="24" t="str">
        <f t="shared" si="45"/>
        <v xml:space="preserve">  </v>
      </c>
      <c r="W124" s="24" t="str">
        <f t="shared" si="46"/>
        <v xml:space="preserve">  </v>
      </c>
      <c r="X124" s="36"/>
      <c r="Y124" s="17" t="str">
        <f t="shared" si="51"/>
        <v xml:space="preserve">  </v>
      </c>
      <c r="Z124" s="17" t="str">
        <f t="shared" si="47"/>
        <v xml:space="preserve">  </v>
      </c>
      <c r="AA124" s="35" t="str">
        <f t="shared" si="34"/>
        <v xml:space="preserve">  </v>
      </c>
      <c r="AB124" s="35" t="str">
        <f t="shared" si="52"/>
        <v xml:space="preserve">  </v>
      </c>
      <c r="AC124" s="35" t="str">
        <f t="shared" si="53"/>
        <v xml:space="preserve">  </v>
      </c>
      <c r="AD124" s="36"/>
      <c r="AE124" s="17" t="str">
        <f t="shared" si="54"/>
        <v xml:space="preserve">  </v>
      </c>
      <c r="AF124" s="35" t="str">
        <f t="shared" si="55"/>
        <v xml:space="preserve">  </v>
      </c>
      <c r="AG124" s="35" t="str">
        <f t="shared" si="56"/>
        <v xml:space="preserve">  </v>
      </c>
      <c r="AH124" s="35" t="str">
        <f t="shared" si="57"/>
        <v xml:space="preserve">  </v>
      </c>
    </row>
    <row r="125" spans="2:34" ht="15.6" x14ac:dyDescent="0.3">
      <c r="B125" s="4" t="str">
        <f t="shared" si="38"/>
        <v xml:space="preserve">  </v>
      </c>
      <c r="C125" s="36"/>
      <c r="D125" s="17" t="str">
        <f t="shared" si="48"/>
        <v xml:space="preserve">  </v>
      </c>
      <c r="E125" s="17">
        <f t="shared" si="35"/>
        <v>0</v>
      </c>
      <c r="F125" s="17" t="str">
        <f t="shared" si="40"/>
        <v xml:space="preserve">  </v>
      </c>
      <c r="G125" s="17" t="str">
        <f t="shared" si="41"/>
        <v xml:space="preserve">  </v>
      </c>
      <c r="I125" s="45"/>
      <c r="J125" s="46" t="str">
        <f t="shared" si="49"/>
        <v xml:space="preserve">  </v>
      </c>
      <c r="K125" s="24" t="str">
        <f t="shared" si="42"/>
        <v xml:space="preserve">  </v>
      </c>
      <c r="L125" s="35" t="str">
        <f t="shared" si="43"/>
        <v xml:space="preserve">  </v>
      </c>
      <c r="M125" s="35" t="str">
        <f t="shared" si="50"/>
        <v xml:space="preserve">  </v>
      </c>
      <c r="N125" s="35" t="str">
        <f t="shared" si="31"/>
        <v xml:space="preserve">  </v>
      </c>
      <c r="O125" s="35" t="str">
        <f t="shared" si="32"/>
        <v xml:space="preserve">  </v>
      </c>
      <c r="P125" s="35" t="str">
        <f t="shared" si="36"/>
        <v xml:space="preserve">  </v>
      </c>
      <c r="Q125" s="36"/>
      <c r="R125" s="49"/>
      <c r="S125" s="47" t="str">
        <f t="shared" si="44"/>
        <v xml:space="preserve">  </v>
      </c>
      <c r="T125" s="48" t="str">
        <f t="shared" si="37"/>
        <v xml:space="preserve">  </v>
      </c>
      <c r="U125" s="49"/>
      <c r="V125" s="24" t="str">
        <f t="shared" si="45"/>
        <v xml:space="preserve">  </v>
      </c>
      <c r="W125" s="24" t="str">
        <f t="shared" si="46"/>
        <v xml:space="preserve">  </v>
      </c>
      <c r="X125" s="36"/>
      <c r="Y125" s="17" t="str">
        <f t="shared" si="51"/>
        <v xml:space="preserve">  </v>
      </c>
      <c r="Z125" s="17" t="str">
        <f t="shared" si="47"/>
        <v xml:space="preserve">  </v>
      </c>
      <c r="AA125" s="35" t="str">
        <f t="shared" si="34"/>
        <v xml:space="preserve">  </v>
      </c>
      <c r="AB125" s="35" t="str">
        <f t="shared" si="52"/>
        <v xml:space="preserve">  </v>
      </c>
      <c r="AC125" s="35" t="str">
        <f t="shared" si="53"/>
        <v xml:space="preserve">  </v>
      </c>
      <c r="AD125" s="36"/>
      <c r="AE125" s="17" t="str">
        <f t="shared" si="54"/>
        <v xml:space="preserve">  </v>
      </c>
      <c r="AF125" s="35" t="str">
        <f t="shared" si="55"/>
        <v xml:space="preserve">  </v>
      </c>
      <c r="AG125" s="35" t="str">
        <f t="shared" si="56"/>
        <v xml:space="preserve">  </v>
      </c>
      <c r="AH125" s="35" t="str">
        <f t="shared" si="57"/>
        <v xml:space="preserve">  </v>
      </c>
    </row>
    <row r="126" spans="2:34" ht="15.6" x14ac:dyDescent="0.3">
      <c r="B126" s="4" t="str">
        <f t="shared" si="38"/>
        <v xml:space="preserve">  </v>
      </c>
      <c r="C126" s="36"/>
      <c r="D126" s="17" t="str">
        <f t="shared" si="48"/>
        <v xml:space="preserve">  </v>
      </c>
      <c r="E126" s="17">
        <f t="shared" si="35"/>
        <v>0</v>
      </c>
      <c r="F126" s="17" t="str">
        <f t="shared" si="40"/>
        <v xml:space="preserve">  </v>
      </c>
      <c r="G126" s="17" t="str">
        <f t="shared" si="41"/>
        <v xml:space="preserve">  </v>
      </c>
      <c r="I126" s="45"/>
      <c r="J126" s="46" t="str">
        <f t="shared" si="49"/>
        <v xml:space="preserve">  </v>
      </c>
      <c r="K126" s="24" t="str">
        <f t="shared" si="42"/>
        <v xml:space="preserve">  </v>
      </c>
      <c r="L126" s="35" t="str">
        <f t="shared" si="43"/>
        <v xml:space="preserve">  </v>
      </c>
      <c r="M126" s="35" t="str">
        <f t="shared" si="50"/>
        <v xml:space="preserve">  </v>
      </c>
      <c r="N126" s="35" t="str">
        <f t="shared" si="31"/>
        <v xml:space="preserve">  </v>
      </c>
      <c r="O126" s="35" t="str">
        <f t="shared" si="32"/>
        <v xml:space="preserve">  </v>
      </c>
      <c r="P126" s="35" t="str">
        <f t="shared" si="36"/>
        <v xml:space="preserve">  </v>
      </c>
      <c r="Q126" s="36"/>
      <c r="R126" s="49"/>
      <c r="S126" s="47" t="str">
        <f t="shared" si="44"/>
        <v xml:space="preserve">  </v>
      </c>
      <c r="T126" s="48" t="str">
        <f t="shared" si="37"/>
        <v xml:space="preserve">  </v>
      </c>
      <c r="U126" s="49"/>
      <c r="V126" s="24" t="str">
        <f t="shared" si="45"/>
        <v xml:space="preserve">  </v>
      </c>
      <c r="W126" s="24" t="str">
        <f t="shared" si="46"/>
        <v xml:space="preserve">  </v>
      </c>
      <c r="X126" s="36"/>
      <c r="Y126" s="17" t="str">
        <f t="shared" si="51"/>
        <v xml:space="preserve">  </v>
      </c>
      <c r="Z126" s="17" t="str">
        <f t="shared" si="47"/>
        <v xml:space="preserve">  </v>
      </c>
      <c r="AA126" s="35" t="str">
        <f t="shared" si="34"/>
        <v xml:space="preserve">  </v>
      </c>
      <c r="AB126" s="35" t="str">
        <f t="shared" si="52"/>
        <v xml:space="preserve">  </v>
      </c>
      <c r="AC126" s="35" t="str">
        <f t="shared" si="53"/>
        <v xml:space="preserve">  </v>
      </c>
      <c r="AD126" s="36"/>
      <c r="AE126" s="17" t="str">
        <f t="shared" si="54"/>
        <v xml:space="preserve">  </v>
      </c>
      <c r="AF126" s="35" t="str">
        <f t="shared" si="55"/>
        <v xml:space="preserve">  </v>
      </c>
      <c r="AG126" s="35" t="str">
        <f t="shared" si="56"/>
        <v xml:space="preserve">  </v>
      </c>
      <c r="AH126" s="35" t="str">
        <f t="shared" si="57"/>
        <v xml:space="preserve">  </v>
      </c>
    </row>
    <row r="127" spans="2:34" ht="15.6" x14ac:dyDescent="0.3">
      <c r="B127" s="4" t="str">
        <f t="shared" si="38"/>
        <v xml:space="preserve">  </v>
      </c>
      <c r="C127" s="36"/>
      <c r="D127" s="17" t="str">
        <f t="shared" si="48"/>
        <v xml:space="preserve">  </v>
      </c>
      <c r="E127" s="17">
        <f t="shared" si="35"/>
        <v>0</v>
      </c>
      <c r="F127" s="17" t="str">
        <f t="shared" si="40"/>
        <v xml:space="preserve">  </v>
      </c>
      <c r="G127" s="17" t="str">
        <f t="shared" si="41"/>
        <v xml:space="preserve">  </v>
      </c>
      <c r="I127" s="45"/>
      <c r="J127" s="46" t="str">
        <f t="shared" si="49"/>
        <v xml:space="preserve">  </v>
      </c>
      <c r="K127" s="24" t="str">
        <f t="shared" si="42"/>
        <v xml:space="preserve">  </v>
      </c>
      <c r="L127" s="35" t="str">
        <f t="shared" si="43"/>
        <v xml:space="preserve">  </v>
      </c>
      <c r="M127" s="35" t="str">
        <f t="shared" si="50"/>
        <v xml:space="preserve">  </v>
      </c>
      <c r="N127" s="35" t="str">
        <f t="shared" si="31"/>
        <v xml:space="preserve">  </v>
      </c>
      <c r="O127" s="35" t="str">
        <f t="shared" si="32"/>
        <v xml:space="preserve">  </v>
      </c>
      <c r="P127" s="35" t="str">
        <f t="shared" si="36"/>
        <v xml:space="preserve">  </v>
      </c>
      <c r="Q127" s="36"/>
      <c r="R127" s="49"/>
      <c r="S127" s="47" t="str">
        <f t="shared" si="44"/>
        <v xml:space="preserve">  </v>
      </c>
      <c r="T127" s="48" t="str">
        <f t="shared" si="37"/>
        <v xml:space="preserve">  </v>
      </c>
      <c r="U127" s="49"/>
      <c r="V127" s="24" t="str">
        <f t="shared" si="45"/>
        <v xml:space="preserve">  </v>
      </c>
      <c r="W127" s="24" t="str">
        <f t="shared" si="46"/>
        <v xml:space="preserve">  </v>
      </c>
      <c r="X127" s="36"/>
      <c r="Y127" s="17" t="str">
        <f t="shared" si="51"/>
        <v xml:space="preserve">  </v>
      </c>
      <c r="Z127" s="17" t="str">
        <f t="shared" si="47"/>
        <v xml:space="preserve">  </v>
      </c>
      <c r="AA127" s="35" t="str">
        <f t="shared" si="34"/>
        <v xml:space="preserve">  </v>
      </c>
      <c r="AB127" s="35" t="str">
        <f t="shared" si="52"/>
        <v xml:space="preserve">  </v>
      </c>
      <c r="AC127" s="35" t="str">
        <f t="shared" si="53"/>
        <v xml:space="preserve">  </v>
      </c>
      <c r="AD127" s="36"/>
      <c r="AE127" s="17" t="str">
        <f t="shared" si="54"/>
        <v xml:space="preserve">  </v>
      </c>
      <c r="AF127" s="35" t="str">
        <f t="shared" si="55"/>
        <v xml:space="preserve">  </v>
      </c>
      <c r="AG127" s="35" t="str">
        <f t="shared" si="56"/>
        <v xml:space="preserve">  </v>
      </c>
      <c r="AH127" s="35" t="str">
        <f t="shared" si="57"/>
        <v xml:space="preserve">  </v>
      </c>
    </row>
    <row r="128" spans="2:34" ht="15.6" x14ac:dyDescent="0.3">
      <c r="B128" s="4" t="str">
        <f t="shared" si="38"/>
        <v xml:space="preserve">  </v>
      </c>
      <c r="C128" s="36"/>
      <c r="D128" s="17" t="str">
        <f t="shared" si="48"/>
        <v xml:space="preserve">  </v>
      </c>
      <c r="E128" s="17">
        <f t="shared" si="35"/>
        <v>0</v>
      </c>
      <c r="F128" s="17" t="str">
        <f t="shared" si="40"/>
        <v xml:space="preserve">  </v>
      </c>
      <c r="G128" s="17" t="str">
        <f t="shared" si="41"/>
        <v xml:space="preserve">  </v>
      </c>
      <c r="I128" s="45"/>
      <c r="J128" s="46" t="str">
        <f t="shared" si="49"/>
        <v xml:space="preserve">  </v>
      </c>
      <c r="K128" s="24" t="str">
        <f t="shared" si="42"/>
        <v xml:space="preserve">  </v>
      </c>
      <c r="L128" s="35" t="str">
        <f t="shared" si="43"/>
        <v xml:space="preserve">  </v>
      </c>
      <c r="M128" s="35" t="str">
        <f t="shared" si="50"/>
        <v xml:space="preserve">  </v>
      </c>
      <c r="N128" s="35" t="str">
        <f t="shared" si="31"/>
        <v xml:space="preserve">  </v>
      </c>
      <c r="O128" s="35" t="str">
        <f t="shared" si="32"/>
        <v xml:space="preserve">  </v>
      </c>
      <c r="P128" s="35" t="str">
        <f t="shared" si="36"/>
        <v xml:space="preserve">  </v>
      </c>
      <c r="Q128" s="36"/>
      <c r="R128" s="49"/>
      <c r="S128" s="47" t="str">
        <f t="shared" si="44"/>
        <v xml:space="preserve">  </v>
      </c>
      <c r="T128" s="48" t="str">
        <f t="shared" si="37"/>
        <v xml:space="preserve">  </v>
      </c>
      <c r="U128" s="49"/>
      <c r="V128" s="24" t="str">
        <f t="shared" si="45"/>
        <v xml:space="preserve">  </v>
      </c>
      <c r="W128" s="24" t="str">
        <f t="shared" si="46"/>
        <v xml:space="preserve">  </v>
      </c>
      <c r="X128" s="36"/>
      <c r="Y128" s="17" t="str">
        <f t="shared" si="51"/>
        <v xml:space="preserve">  </v>
      </c>
      <c r="Z128" s="17" t="str">
        <f t="shared" si="47"/>
        <v xml:space="preserve">  </v>
      </c>
      <c r="AA128" s="35" t="str">
        <f t="shared" si="34"/>
        <v xml:space="preserve">  </v>
      </c>
      <c r="AB128" s="35" t="str">
        <f t="shared" si="52"/>
        <v xml:space="preserve">  </v>
      </c>
      <c r="AC128" s="35" t="str">
        <f t="shared" si="53"/>
        <v xml:space="preserve">  </v>
      </c>
      <c r="AD128" s="36"/>
      <c r="AE128" s="17" t="str">
        <f t="shared" si="54"/>
        <v xml:space="preserve">  </v>
      </c>
      <c r="AF128" s="35" t="str">
        <f t="shared" si="55"/>
        <v xml:space="preserve">  </v>
      </c>
      <c r="AG128" s="35" t="str">
        <f t="shared" si="56"/>
        <v xml:space="preserve">  </v>
      </c>
      <c r="AH128" s="35" t="str">
        <f t="shared" si="57"/>
        <v xml:space="preserve">  </v>
      </c>
    </row>
    <row r="129" spans="2:34" ht="15.6" x14ac:dyDescent="0.3">
      <c r="B129" s="4" t="str">
        <f t="shared" si="38"/>
        <v xml:space="preserve">  </v>
      </c>
      <c r="C129" s="36"/>
      <c r="D129" s="17" t="str">
        <f t="shared" si="48"/>
        <v xml:space="preserve">  </v>
      </c>
      <c r="E129" s="17">
        <f>IFERROR(VALUE(D129),0)</f>
        <v>0</v>
      </c>
      <c r="F129" s="17" t="str">
        <f t="shared" si="40"/>
        <v xml:space="preserve">  </v>
      </c>
      <c r="G129" s="17" t="str">
        <f t="shared" si="41"/>
        <v xml:space="preserve">  </v>
      </c>
      <c r="I129" s="45"/>
      <c r="J129" s="46" t="str">
        <f t="shared" si="49"/>
        <v xml:space="preserve">  </v>
      </c>
      <c r="K129" s="24" t="str">
        <f t="shared" si="42"/>
        <v xml:space="preserve">  </v>
      </c>
      <c r="L129" s="35" t="str">
        <f t="shared" si="43"/>
        <v xml:space="preserve">  </v>
      </c>
      <c r="M129" s="35" t="str">
        <f t="shared" si="50"/>
        <v xml:space="preserve">  </v>
      </c>
      <c r="N129" s="35" t="str">
        <f t="shared" si="31"/>
        <v xml:space="preserve">  </v>
      </c>
      <c r="O129" s="35" t="str">
        <f t="shared" si="32"/>
        <v xml:space="preserve">  </v>
      </c>
      <c r="P129" s="35" t="str">
        <f t="shared" si="36"/>
        <v xml:space="preserve">  </v>
      </c>
      <c r="Q129" s="36"/>
      <c r="R129" s="49"/>
      <c r="S129" s="47" t="str">
        <f t="shared" si="44"/>
        <v xml:space="preserve">  </v>
      </c>
      <c r="T129" s="48" t="str">
        <f t="shared" si="37"/>
        <v xml:space="preserve">  </v>
      </c>
      <c r="U129" s="49"/>
      <c r="V129" s="24" t="str">
        <f t="shared" si="45"/>
        <v xml:space="preserve">  </v>
      </c>
      <c r="W129" s="24" t="str">
        <f t="shared" si="46"/>
        <v xml:space="preserve">  </v>
      </c>
      <c r="X129" s="36"/>
      <c r="Y129" s="17" t="str">
        <f t="shared" si="51"/>
        <v xml:space="preserve">  </v>
      </c>
      <c r="Z129" s="17" t="str">
        <f t="shared" si="47"/>
        <v xml:space="preserve">  </v>
      </c>
      <c r="AA129" s="35" t="str">
        <f t="shared" si="34"/>
        <v xml:space="preserve">  </v>
      </c>
      <c r="AB129" s="35" t="str">
        <f t="shared" si="52"/>
        <v xml:space="preserve">  </v>
      </c>
      <c r="AC129" s="35" t="str">
        <f t="shared" si="53"/>
        <v xml:space="preserve">  </v>
      </c>
      <c r="AD129" s="36"/>
      <c r="AE129" s="17" t="str">
        <f t="shared" si="54"/>
        <v xml:space="preserve">  </v>
      </c>
      <c r="AF129" s="35" t="str">
        <f t="shared" si="55"/>
        <v xml:space="preserve">  </v>
      </c>
      <c r="AG129" s="35" t="str">
        <f t="shared" si="56"/>
        <v xml:space="preserve">  </v>
      </c>
      <c r="AH129" s="35" t="str">
        <f t="shared" si="57"/>
        <v xml:space="preserve">  </v>
      </c>
    </row>
    <row r="130" spans="2:34" ht="15.6" x14ac:dyDescent="0.3">
      <c r="B130" s="4" t="str">
        <f t="shared" si="38"/>
        <v xml:space="preserve">  </v>
      </c>
      <c r="C130" s="36"/>
      <c r="D130" s="17" t="str">
        <f t="shared" si="48"/>
        <v xml:space="preserve">  </v>
      </c>
      <c r="E130" s="17">
        <f t="shared" ref="E130:E193" si="58">IFERROR(VALUE(D130),0)</f>
        <v>0</v>
      </c>
      <c r="F130" s="17" t="str">
        <f t="shared" si="40"/>
        <v xml:space="preserve">  </v>
      </c>
      <c r="G130" s="17" t="str">
        <f t="shared" si="41"/>
        <v xml:space="preserve">  </v>
      </c>
      <c r="I130" s="45"/>
      <c r="J130" s="46" t="str">
        <f t="shared" si="49"/>
        <v xml:space="preserve">  </v>
      </c>
      <c r="K130" s="24" t="str">
        <f t="shared" si="42"/>
        <v xml:space="preserve">  </v>
      </c>
      <c r="L130" s="35" t="str">
        <f t="shared" si="43"/>
        <v xml:space="preserve">  </v>
      </c>
      <c r="M130" s="35" t="str">
        <f t="shared" si="50"/>
        <v xml:space="preserve">  </v>
      </c>
      <c r="N130" s="35" t="str">
        <f t="shared" si="31"/>
        <v xml:space="preserve">  </v>
      </c>
      <c r="O130" s="35" t="str">
        <f t="shared" si="32"/>
        <v xml:space="preserve">  </v>
      </c>
      <c r="P130" s="35" t="str">
        <f t="shared" si="36"/>
        <v xml:space="preserve">  </v>
      </c>
      <c r="Q130" s="36"/>
      <c r="R130" s="49"/>
      <c r="S130" s="47" t="str">
        <f t="shared" si="44"/>
        <v xml:space="preserve">  </v>
      </c>
      <c r="T130" s="48" t="str">
        <f t="shared" si="37"/>
        <v xml:space="preserve">  </v>
      </c>
      <c r="U130" s="49"/>
      <c r="V130" s="24" t="str">
        <f t="shared" si="45"/>
        <v xml:space="preserve">  </v>
      </c>
      <c r="W130" s="24" t="str">
        <f t="shared" si="46"/>
        <v xml:space="preserve">  </v>
      </c>
      <c r="X130" s="36"/>
      <c r="Y130" s="17" t="str">
        <f t="shared" si="51"/>
        <v xml:space="preserve">  </v>
      </c>
      <c r="Z130" s="17" t="str">
        <f t="shared" si="47"/>
        <v xml:space="preserve">  </v>
      </c>
      <c r="AA130" s="35" t="str">
        <f t="shared" si="34"/>
        <v xml:space="preserve">  </v>
      </c>
      <c r="AB130" s="35" t="str">
        <f t="shared" si="52"/>
        <v xml:space="preserve">  </v>
      </c>
      <c r="AC130" s="35" t="str">
        <f t="shared" si="53"/>
        <v xml:space="preserve">  </v>
      </c>
      <c r="AD130" s="36"/>
      <c r="AE130" s="17" t="str">
        <f t="shared" si="54"/>
        <v xml:space="preserve">  </v>
      </c>
      <c r="AF130" s="35" t="str">
        <f t="shared" si="55"/>
        <v xml:space="preserve">  </v>
      </c>
      <c r="AG130" s="35" t="str">
        <f t="shared" si="56"/>
        <v xml:space="preserve">  </v>
      </c>
      <c r="AH130" s="35" t="str">
        <f t="shared" si="57"/>
        <v xml:space="preserve">  </v>
      </c>
    </row>
    <row r="131" spans="2:34" ht="15.6" x14ac:dyDescent="0.3">
      <c r="B131" s="4" t="str">
        <f t="shared" si="38"/>
        <v xml:space="preserve">  </v>
      </c>
      <c r="C131" s="36"/>
      <c r="D131" s="17" t="str">
        <f t="shared" si="48"/>
        <v xml:space="preserve">  </v>
      </c>
      <c r="E131" s="17">
        <f t="shared" si="58"/>
        <v>0</v>
      </c>
      <c r="F131" s="17" t="str">
        <f t="shared" si="40"/>
        <v xml:space="preserve">  </v>
      </c>
      <c r="G131" s="17" t="str">
        <f t="shared" si="41"/>
        <v xml:space="preserve">  </v>
      </c>
      <c r="I131" s="45"/>
      <c r="J131" s="46" t="str">
        <f t="shared" si="49"/>
        <v xml:space="preserve">  </v>
      </c>
      <c r="K131" s="24" t="str">
        <f t="shared" si="42"/>
        <v xml:space="preserve">  </v>
      </c>
      <c r="L131" s="35" t="str">
        <f t="shared" si="43"/>
        <v xml:space="preserve">  </v>
      </c>
      <c r="M131" s="35" t="str">
        <f t="shared" si="50"/>
        <v xml:space="preserve">  </v>
      </c>
      <c r="N131" s="35" t="str">
        <f t="shared" si="31"/>
        <v xml:space="preserve">  </v>
      </c>
      <c r="O131" s="35" t="str">
        <f t="shared" si="32"/>
        <v xml:space="preserve">  </v>
      </c>
      <c r="P131" s="35" t="str">
        <f t="shared" si="36"/>
        <v xml:space="preserve">  </v>
      </c>
      <c r="Q131" s="36"/>
      <c r="R131" s="49"/>
      <c r="S131" s="47" t="str">
        <f t="shared" si="44"/>
        <v xml:space="preserve">  </v>
      </c>
      <c r="T131" s="48" t="str">
        <f t="shared" si="37"/>
        <v xml:space="preserve">  </v>
      </c>
      <c r="U131" s="49"/>
      <c r="V131" s="24" t="str">
        <f t="shared" si="45"/>
        <v xml:space="preserve">  </v>
      </c>
      <c r="W131" s="24" t="str">
        <f t="shared" si="46"/>
        <v xml:space="preserve">  </v>
      </c>
      <c r="X131" s="36"/>
      <c r="Y131" s="17" t="str">
        <f t="shared" si="51"/>
        <v xml:space="preserve">  </v>
      </c>
      <c r="Z131" s="17" t="str">
        <f t="shared" si="47"/>
        <v xml:space="preserve">  </v>
      </c>
      <c r="AA131" s="35" t="str">
        <f t="shared" si="34"/>
        <v xml:space="preserve">  </v>
      </c>
      <c r="AB131" s="35" t="str">
        <f t="shared" si="52"/>
        <v xml:space="preserve">  </v>
      </c>
      <c r="AC131" s="35" t="str">
        <f t="shared" si="53"/>
        <v xml:space="preserve">  </v>
      </c>
      <c r="AD131" s="36"/>
      <c r="AE131" s="17" t="str">
        <f t="shared" si="54"/>
        <v xml:space="preserve">  </v>
      </c>
      <c r="AF131" s="35" t="str">
        <f t="shared" si="55"/>
        <v xml:space="preserve">  </v>
      </c>
      <c r="AG131" s="35" t="str">
        <f t="shared" si="56"/>
        <v xml:space="preserve">  </v>
      </c>
      <c r="AH131" s="35" t="str">
        <f t="shared" si="57"/>
        <v xml:space="preserve">  </v>
      </c>
    </row>
    <row r="132" spans="2:34" ht="15.6" x14ac:dyDescent="0.3">
      <c r="B132" s="4" t="str">
        <f t="shared" si="38"/>
        <v xml:space="preserve">  </v>
      </c>
      <c r="C132" s="36"/>
      <c r="D132" s="17" t="str">
        <f t="shared" si="48"/>
        <v xml:space="preserve">  </v>
      </c>
      <c r="E132" s="17">
        <f t="shared" si="58"/>
        <v>0</v>
      </c>
      <c r="F132" s="17" t="str">
        <f t="shared" si="40"/>
        <v xml:space="preserve">  </v>
      </c>
      <c r="G132" s="17" t="str">
        <f t="shared" si="41"/>
        <v xml:space="preserve">  </v>
      </c>
      <c r="I132" s="45"/>
      <c r="J132" s="46" t="str">
        <f t="shared" si="49"/>
        <v xml:space="preserve">  </v>
      </c>
      <c r="K132" s="24" t="str">
        <f t="shared" si="42"/>
        <v xml:space="preserve">  </v>
      </c>
      <c r="L132" s="35" t="str">
        <f t="shared" si="43"/>
        <v xml:space="preserve">  </v>
      </c>
      <c r="M132" s="35" t="str">
        <f t="shared" si="50"/>
        <v xml:space="preserve">  </v>
      </c>
      <c r="N132" s="35" t="str">
        <f t="shared" si="31"/>
        <v xml:space="preserve">  </v>
      </c>
      <c r="O132" s="35" t="str">
        <f t="shared" si="32"/>
        <v xml:space="preserve">  </v>
      </c>
      <c r="P132" s="35" t="str">
        <f t="shared" si="36"/>
        <v xml:space="preserve">  </v>
      </c>
      <c r="Q132" s="36"/>
      <c r="R132" s="49"/>
      <c r="S132" s="47" t="str">
        <f t="shared" si="44"/>
        <v xml:space="preserve">  </v>
      </c>
      <c r="T132" s="48" t="str">
        <f t="shared" si="37"/>
        <v xml:space="preserve">  </v>
      </c>
      <c r="U132" s="49"/>
      <c r="V132" s="24" t="str">
        <f t="shared" si="45"/>
        <v xml:space="preserve">  </v>
      </c>
      <c r="W132" s="24" t="str">
        <f t="shared" si="46"/>
        <v xml:space="preserve">  </v>
      </c>
      <c r="X132" s="36"/>
      <c r="Y132" s="17" t="str">
        <f t="shared" si="51"/>
        <v xml:space="preserve">  </v>
      </c>
      <c r="Z132" s="17" t="str">
        <f t="shared" si="47"/>
        <v xml:space="preserve">  </v>
      </c>
      <c r="AA132" s="35" t="str">
        <f t="shared" si="34"/>
        <v xml:space="preserve">  </v>
      </c>
      <c r="AB132" s="35" t="str">
        <f t="shared" si="52"/>
        <v xml:space="preserve">  </v>
      </c>
      <c r="AC132" s="35" t="str">
        <f t="shared" si="53"/>
        <v xml:space="preserve">  </v>
      </c>
      <c r="AD132" s="36"/>
      <c r="AE132" s="17" t="str">
        <f t="shared" si="54"/>
        <v xml:space="preserve">  </v>
      </c>
      <c r="AF132" s="35" t="str">
        <f t="shared" si="55"/>
        <v xml:space="preserve">  </v>
      </c>
      <c r="AG132" s="35" t="str">
        <f t="shared" si="56"/>
        <v xml:space="preserve">  </v>
      </c>
      <c r="AH132" s="35" t="str">
        <f t="shared" si="57"/>
        <v xml:space="preserve">  </v>
      </c>
    </row>
    <row r="133" spans="2:34" ht="15.6" x14ac:dyDescent="0.3">
      <c r="B133" s="4" t="str">
        <f t="shared" si="38"/>
        <v xml:space="preserve">  </v>
      </c>
      <c r="C133" s="36"/>
      <c r="D133" s="17" t="str">
        <f t="shared" si="48"/>
        <v xml:space="preserve">  </v>
      </c>
      <c r="E133" s="17">
        <f t="shared" si="58"/>
        <v>0</v>
      </c>
      <c r="F133" s="17" t="str">
        <f t="shared" si="40"/>
        <v xml:space="preserve">  </v>
      </c>
      <c r="G133" s="17" t="str">
        <f t="shared" si="41"/>
        <v xml:space="preserve">  </v>
      </c>
      <c r="I133" s="45"/>
      <c r="J133" s="46" t="str">
        <f t="shared" si="49"/>
        <v xml:space="preserve">  </v>
      </c>
      <c r="K133" s="24" t="str">
        <f t="shared" si="42"/>
        <v xml:space="preserve">  </v>
      </c>
      <c r="L133" s="35" t="str">
        <f t="shared" si="43"/>
        <v xml:space="preserve">  </v>
      </c>
      <c r="M133" s="35" t="str">
        <f t="shared" si="50"/>
        <v xml:space="preserve">  </v>
      </c>
      <c r="N133" s="35" t="str">
        <f t="shared" si="31"/>
        <v xml:space="preserve">  </v>
      </c>
      <c r="O133" s="35" t="str">
        <f t="shared" si="32"/>
        <v xml:space="preserve">  </v>
      </c>
      <c r="P133" s="35" t="str">
        <f t="shared" si="36"/>
        <v xml:space="preserve">  </v>
      </c>
      <c r="Q133" s="36"/>
      <c r="R133" s="49"/>
      <c r="S133" s="47" t="str">
        <f t="shared" si="44"/>
        <v xml:space="preserve">  </v>
      </c>
      <c r="T133" s="48" t="str">
        <f t="shared" si="37"/>
        <v xml:space="preserve">  </v>
      </c>
      <c r="U133" s="49"/>
      <c r="V133" s="24" t="str">
        <f t="shared" si="45"/>
        <v xml:space="preserve">  </v>
      </c>
      <c r="W133" s="24" t="str">
        <f t="shared" si="46"/>
        <v xml:space="preserve">  </v>
      </c>
      <c r="X133" s="36"/>
      <c r="Y133" s="17" t="str">
        <f t="shared" si="51"/>
        <v xml:space="preserve">  </v>
      </c>
      <c r="Z133" s="17" t="str">
        <f t="shared" si="47"/>
        <v xml:space="preserve">  </v>
      </c>
      <c r="AA133" s="35" t="str">
        <f t="shared" si="34"/>
        <v xml:space="preserve">  </v>
      </c>
      <c r="AB133" s="35" t="str">
        <f t="shared" si="52"/>
        <v xml:space="preserve">  </v>
      </c>
      <c r="AC133" s="35" t="str">
        <f t="shared" si="53"/>
        <v xml:space="preserve">  </v>
      </c>
      <c r="AD133" s="36"/>
      <c r="AE133" s="17" t="str">
        <f t="shared" si="54"/>
        <v xml:space="preserve">  </v>
      </c>
      <c r="AF133" s="35" t="str">
        <f t="shared" si="55"/>
        <v xml:space="preserve">  </v>
      </c>
      <c r="AG133" s="35" t="str">
        <f t="shared" si="56"/>
        <v xml:space="preserve">  </v>
      </c>
      <c r="AH133" s="35" t="str">
        <f t="shared" si="57"/>
        <v xml:space="preserve">  </v>
      </c>
    </row>
    <row r="134" spans="2:34" ht="15.6" x14ac:dyDescent="0.3">
      <c r="B134" s="4" t="str">
        <f t="shared" si="38"/>
        <v xml:space="preserve">  </v>
      </c>
      <c r="C134" s="36"/>
      <c r="D134" s="17" t="str">
        <f t="shared" si="48"/>
        <v xml:space="preserve">  </v>
      </c>
      <c r="E134" s="17">
        <f t="shared" si="58"/>
        <v>0</v>
      </c>
      <c r="F134" s="17" t="str">
        <f t="shared" si="40"/>
        <v xml:space="preserve">  </v>
      </c>
      <c r="G134" s="17" t="str">
        <f t="shared" si="41"/>
        <v xml:space="preserve">  </v>
      </c>
      <c r="I134" s="45"/>
      <c r="J134" s="46" t="str">
        <f t="shared" si="49"/>
        <v xml:space="preserve">  </v>
      </c>
      <c r="K134" s="24" t="str">
        <f t="shared" si="42"/>
        <v xml:space="preserve">  </v>
      </c>
      <c r="L134" s="35" t="str">
        <f t="shared" si="43"/>
        <v xml:space="preserve">  </v>
      </c>
      <c r="M134" s="35" t="str">
        <f t="shared" si="50"/>
        <v xml:space="preserve">  </v>
      </c>
      <c r="N134" s="35" t="str">
        <f t="shared" si="31"/>
        <v xml:space="preserve">  </v>
      </c>
      <c r="O134" s="35" t="str">
        <f t="shared" si="32"/>
        <v xml:space="preserve">  </v>
      </c>
      <c r="P134" s="35" t="str">
        <f t="shared" si="36"/>
        <v xml:space="preserve">  </v>
      </c>
      <c r="Q134" s="36"/>
      <c r="R134" s="49"/>
      <c r="S134" s="47" t="str">
        <f t="shared" si="44"/>
        <v xml:space="preserve">  </v>
      </c>
      <c r="T134" s="48" t="str">
        <f t="shared" si="37"/>
        <v xml:space="preserve">  </v>
      </c>
      <c r="U134" s="49"/>
      <c r="V134" s="24" t="str">
        <f t="shared" si="45"/>
        <v xml:space="preserve">  </v>
      </c>
      <c r="W134" s="24" t="str">
        <f t="shared" si="46"/>
        <v xml:space="preserve">  </v>
      </c>
      <c r="X134" s="36"/>
      <c r="Y134" s="17" t="str">
        <f t="shared" si="51"/>
        <v xml:space="preserve">  </v>
      </c>
      <c r="Z134" s="17" t="str">
        <f t="shared" si="47"/>
        <v xml:space="preserve">  </v>
      </c>
      <c r="AA134" s="35" t="str">
        <f t="shared" si="34"/>
        <v xml:space="preserve">  </v>
      </c>
      <c r="AB134" s="35" t="str">
        <f t="shared" si="52"/>
        <v xml:space="preserve">  </v>
      </c>
      <c r="AC134" s="35" t="str">
        <f t="shared" si="53"/>
        <v xml:space="preserve">  </v>
      </c>
      <c r="AD134" s="36"/>
      <c r="AE134" s="17" t="str">
        <f t="shared" si="54"/>
        <v xml:space="preserve">  </v>
      </c>
      <c r="AF134" s="35" t="str">
        <f t="shared" si="55"/>
        <v xml:space="preserve">  </v>
      </c>
      <c r="AG134" s="35" t="str">
        <f t="shared" si="56"/>
        <v xml:space="preserve">  </v>
      </c>
      <c r="AH134" s="35" t="str">
        <f t="shared" si="57"/>
        <v xml:space="preserve">  </v>
      </c>
    </row>
    <row r="135" spans="2:34" ht="15.6" x14ac:dyDescent="0.3">
      <c r="B135" s="4" t="str">
        <f t="shared" si="38"/>
        <v xml:space="preserve">  </v>
      </c>
      <c r="C135" s="36"/>
      <c r="D135" s="17" t="str">
        <f t="shared" si="48"/>
        <v xml:space="preserve">  </v>
      </c>
      <c r="E135" s="17">
        <f t="shared" si="58"/>
        <v>0</v>
      </c>
      <c r="F135" s="17" t="str">
        <f t="shared" si="40"/>
        <v xml:space="preserve">  </v>
      </c>
      <c r="G135" s="17" t="str">
        <f t="shared" si="41"/>
        <v xml:space="preserve">  </v>
      </c>
      <c r="I135" s="45"/>
      <c r="J135" s="46" t="str">
        <f t="shared" si="49"/>
        <v xml:space="preserve">  </v>
      </c>
      <c r="K135" s="24" t="str">
        <f t="shared" si="42"/>
        <v xml:space="preserve">  </v>
      </c>
      <c r="L135" s="35" t="str">
        <f t="shared" si="43"/>
        <v xml:space="preserve">  </v>
      </c>
      <c r="M135" s="35" t="str">
        <f t="shared" si="50"/>
        <v xml:space="preserve">  </v>
      </c>
      <c r="N135" s="35" t="str">
        <f t="shared" ref="N135:N198" si="59">IFERROR(-I135+M135,"  ")</f>
        <v xml:space="preserve">  </v>
      </c>
      <c r="O135" s="35" t="str">
        <f t="shared" ref="O135:O198" si="60">IFERROR(L135+N135,"  ")</f>
        <v xml:space="preserve">  </v>
      </c>
      <c r="P135" s="35" t="str">
        <f t="shared" si="36"/>
        <v xml:space="preserve">  </v>
      </c>
      <c r="Q135" s="36"/>
      <c r="R135" s="49"/>
      <c r="S135" s="47" t="str">
        <f t="shared" si="44"/>
        <v xml:space="preserve">  </v>
      </c>
      <c r="T135" s="48" t="str">
        <f t="shared" si="37"/>
        <v xml:space="preserve">  </v>
      </c>
      <c r="U135" s="49"/>
      <c r="V135" s="24" t="str">
        <f t="shared" si="45"/>
        <v xml:space="preserve">  </v>
      </c>
      <c r="W135" s="24" t="str">
        <f t="shared" si="46"/>
        <v xml:space="preserve">  </v>
      </c>
      <c r="X135" s="36"/>
      <c r="Y135" s="17" t="str">
        <f t="shared" si="51"/>
        <v xml:space="preserve">  </v>
      </c>
      <c r="Z135" s="17" t="str">
        <f t="shared" si="47"/>
        <v xml:space="preserve">  </v>
      </c>
      <c r="AA135" s="35" t="str">
        <f t="shared" si="34"/>
        <v xml:space="preserve">  </v>
      </c>
      <c r="AB135" s="35" t="str">
        <f t="shared" si="52"/>
        <v xml:space="preserve">  </v>
      </c>
      <c r="AC135" s="35" t="str">
        <f t="shared" si="53"/>
        <v xml:space="preserve">  </v>
      </c>
      <c r="AD135" s="36"/>
      <c r="AE135" s="17" t="str">
        <f t="shared" si="54"/>
        <v xml:space="preserve">  </v>
      </c>
      <c r="AF135" s="35" t="str">
        <f t="shared" si="55"/>
        <v xml:space="preserve">  </v>
      </c>
      <c r="AG135" s="35" t="str">
        <f t="shared" si="56"/>
        <v xml:space="preserve">  </v>
      </c>
      <c r="AH135" s="35" t="str">
        <f t="shared" si="57"/>
        <v xml:space="preserve">  </v>
      </c>
    </row>
    <row r="136" spans="2:34" ht="15.6" x14ac:dyDescent="0.3">
      <c r="B136" s="4" t="str">
        <f t="shared" si="38"/>
        <v xml:space="preserve">  </v>
      </c>
      <c r="C136" s="36"/>
      <c r="D136" s="17" t="str">
        <f t="shared" si="48"/>
        <v xml:space="preserve">  </v>
      </c>
      <c r="E136" s="17">
        <f t="shared" si="58"/>
        <v>0</v>
      </c>
      <c r="F136" s="17" t="str">
        <f t="shared" si="40"/>
        <v xml:space="preserve">  </v>
      </c>
      <c r="G136" s="17" t="str">
        <f t="shared" si="41"/>
        <v xml:space="preserve">  </v>
      </c>
      <c r="I136" s="45"/>
      <c r="J136" s="46" t="str">
        <f t="shared" si="49"/>
        <v xml:space="preserve">  </v>
      </c>
      <c r="K136" s="24" t="str">
        <f t="shared" si="42"/>
        <v xml:space="preserve">  </v>
      </c>
      <c r="L136" s="35" t="str">
        <f t="shared" si="43"/>
        <v xml:space="preserve">  </v>
      </c>
      <c r="M136" s="35" t="str">
        <f t="shared" si="50"/>
        <v xml:space="preserve">  </v>
      </c>
      <c r="N136" s="35" t="str">
        <f t="shared" si="59"/>
        <v xml:space="preserve">  </v>
      </c>
      <c r="O136" s="35" t="str">
        <f t="shared" si="60"/>
        <v xml:space="preserve">  </v>
      </c>
      <c r="P136" s="35" t="str">
        <f t="shared" si="36"/>
        <v xml:space="preserve">  </v>
      </c>
      <c r="Q136" s="36"/>
      <c r="R136" s="49"/>
      <c r="S136" s="47" t="str">
        <f t="shared" si="44"/>
        <v xml:space="preserve">  </v>
      </c>
      <c r="T136" s="48" t="str">
        <f t="shared" si="37"/>
        <v xml:space="preserve">  </v>
      </c>
      <c r="U136" s="49"/>
      <c r="V136" s="24" t="str">
        <f t="shared" si="45"/>
        <v xml:space="preserve">  </v>
      </c>
      <c r="W136" s="24" t="str">
        <f t="shared" si="46"/>
        <v xml:space="preserve">  </v>
      </c>
      <c r="X136" s="36"/>
      <c r="Y136" s="17" t="str">
        <f t="shared" si="51"/>
        <v xml:space="preserve">  </v>
      </c>
      <c r="Z136" s="17" t="str">
        <f t="shared" si="47"/>
        <v xml:space="preserve">  </v>
      </c>
      <c r="AA136" s="35" t="str">
        <f t="shared" ref="AA136:AA199" si="61">IF(AC135&gt;0,AC135,"  ")</f>
        <v xml:space="preserve">  </v>
      </c>
      <c r="AB136" s="35" t="str">
        <f t="shared" si="52"/>
        <v xml:space="preserve">  </v>
      </c>
      <c r="AC136" s="35" t="str">
        <f t="shared" si="53"/>
        <v xml:space="preserve">  </v>
      </c>
      <c r="AD136" s="36"/>
      <c r="AE136" s="17" t="str">
        <f t="shared" si="54"/>
        <v xml:space="preserve">  </v>
      </c>
      <c r="AF136" s="35" t="str">
        <f t="shared" si="55"/>
        <v xml:space="preserve">  </v>
      </c>
      <c r="AG136" s="35" t="str">
        <f t="shared" si="56"/>
        <v xml:space="preserve">  </v>
      </c>
      <c r="AH136" s="35" t="str">
        <f t="shared" si="57"/>
        <v xml:space="preserve">  </v>
      </c>
    </row>
    <row r="137" spans="2:34" ht="15.6" x14ac:dyDescent="0.3">
      <c r="B137" s="4" t="str">
        <f t="shared" si="38"/>
        <v xml:space="preserve">  </v>
      </c>
      <c r="C137" s="36"/>
      <c r="D137" s="17" t="str">
        <f t="shared" si="48"/>
        <v xml:space="preserve">  </v>
      </c>
      <c r="E137" s="17">
        <f t="shared" si="58"/>
        <v>0</v>
      </c>
      <c r="F137" s="17" t="str">
        <f t="shared" si="40"/>
        <v xml:space="preserve">  </v>
      </c>
      <c r="G137" s="17" t="str">
        <f t="shared" si="41"/>
        <v xml:space="preserve">  </v>
      </c>
      <c r="I137" s="45"/>
      <c r="J137" s="46" t="str">
        <f t="shared" si="49"/>
        <v xml:space="preserve">  </v>
      </c>
      <c r="K137" s="24" t="str">
        <f t="shared" si="42"/>
        <v xml:space="preserve">  </v>
      </c>
      <c r="L137" s="35" t="str">
        <f t="shared" si="43"/>
        <v xml:space="preserve">  </v>
      </c>
      <c r="M137" s="35" t="str">
        <f t="shared" si="50"/>
        <v xml:space="preserve">  </v>
      </c>
      <c r="N137" s="35" t="str">
        <f t="shared" si="59"/>
        <v xml:space="preserve">  </v>
      </c>
      <c r="O137" s="35" t="str">
        <f t="shared" si="60"/>
        <v xml:space="preserve">  </v>
      </c>
      <c r="P137" s="35" t="str">
        <f t="shared" si="36"/>
        <v xml:space="preserve">  </v>
      </c>
      <c r="Q137" s="36"/>
      <c r="R137" s="49"/>
      <c r="S137" s="47" t="str">
        <f t="shared" si="44"/>
        <v xml:space="preserve">  </v>
      </c>
      <c r="T137" s="48" t="str">
        <f t="shared" si="37"/>
        <v xml:space="preserve">  </v>
      </c>
      <c r="U137" s="49"/>
      <c r="V137" s="24" t="str">
        <f t="shared" si="45"/>
        <v xml:space="preserve">  </v>
      </c>
      <c r="W137" s="24" t="str">
        <f t="shared" si="46"/>
        <v xml:space="preserve">  </v>
      </c>
      <c r="X137" s="36"/>
      <c r="Y137" s="17" t="str">
        <f t="shared" si="51"/>
        <v xml:space="preserve">  </v>
      </c>
      <c r="Z137" s="17" t="str">
        <f t="shared" si="47"/>
        <v xml:space="preserve">  </v>
      </c>
      <c r="AA137" s="35" t="str">
        <f t="shared" si="61"/>
        <v xml:space="preserve">  </v>
      </c>
      <c r="AB137" s="35" t="str">
        <f t="shared" si="52"/>
        <v xml:space="preserve">  </v>
      </c>
      <c r="AC137" s="35" t="str">
        <f t="shared" si="53"/>
        <v xml:space="preserve">  </v>
      </c>
      <c r="AD137" s="36"/>
      <c r="AE137" s="17" t="str">
        <f t="shared" si="54"/>
        <v xml:space="preserve">  </v>
      </c>
      <c r="AF137" s="35" t="str">
        <f t="shared" si="55"/>
        <v xml:space="preserve">  </v>
      </c>
      <c r="AG137" s="35" t="str">
        <f t="shared" si="56"/>
        <v xml:space="preserve">  </v>
      </c>
      <c r="AH137" s="35" t="str">
        <f t="shared" si="57"/>
        <v xml:space="preserve">  </v>
      </c>
    </row>
    <row r="138" spans="2:34" ht="15.6" x14ac:dyDescent="0.3">
      <c r="B138" s="4" t="str">
        <f t="shared" si="38"/>
        <v xml:space="preserve">  </v>
      </c>
      <c r="C138" s="36"/>
      <c r="D138" s="17" t="str">
        <f t="shared" si="48"/>
        <v xml:space="preserve">  </v>
      </c>
      <c r="E138" s="17">
        <f t="shared" si="58"/>
        <v>0</v>
      </c>
      <c r="F138" s="17" t="str">
        <f t="shared" si="40"/>
        <v xml:space="preserve">  </v>
      </c>
      <c r="G138" s="17" t="str">
        <f t="shared" si="41"/>
        <v xml:space="preserve">  </v>
      </c>
      <c r="I138" s="45"/>
      <c r="J138" s="46" t="str">
        <f t="shared" si="49"/>
        <v xml:space="preserve">  </v>
      </c>
      <c r="K138" s="24" t="str">
        <f t="shared" si="42"/>
        <v xml:space="preserve">  </v>
      </c>
      <c r="L138" s="35" t="str">
        <f t="shared" si="43"/>
        <v xml:space="preserve">  </v>
      </c>
      <c r="M138" s="35" t="str">
        <f t="shared" si="50"/>
        <v xml:space="preserve">  </v>
      </c>
      <c r="N138" s="35" t="str">
        <f t="shared" si="59"/>
        <v xml:space="preserve">  </v>
      </c>
      <c r="O138" s="35" t="str">
        <f t="shared" si="60"/>
        <v xml:space="preserve">  </v>
      </c>
      <c r="P138" s="35" t="str">
        <f t="shared" si="36"/>
        <v xml:space="preserve">  </v>
      </c>
      <c r="Q138" s="36"/>
      <c r="R138" s="49"/>
      <c r="S138" s="47" t="str">
        <f t="shared" si="44"/>
        <v xml:space="preserve">  </v>
      </c>
      <c r="T138" s="48" t="str">
        <f t="shared" si="37"/>
        <v xml:space="preserve">  </v>
      </c>
      <c r="U138" s="49"/>
      <c r="V138" s="24" t="str">
        <f t="shared" si="45"/>
        <v xml:space="preserve">  </v>
      </c>
      <c r="W138" s="24" t="str">
        <f t="shared" si="46"/>
        <v xml:space="preserve">  </v>
      </c>
      <c r="X138" s="36"/>
      <c r="Y138" s="17" t="str">
        <f t="shared" si="51"/>
        <v xml:space="preserve">  </v>
      </c>
      <c r="Z138" s="17" t="str">
        <f t="shared" si="47"/>
        <v xml:space="preserve">  </v>
      </c>
      <c r="AA138" s="35" t="str">
        <f t="shared" si="61"/>
        <v xml:space="preserve">  </v>
      </c>
      <c r="AB138" s="35" t="str">
        <f t="shared" si="52"/>
        <v xml:space="preserve">  </v>
      </c>
      <c r="AC138" s="35" t="str">
        <f t="shared" si="53"/>
        <v xml:space="preserve">  </v>
      </c>
      <c r="AD138" s="36"/>
      <c r="AE138" s="17" t="str">
        <f t="shared" si="54"/>
        <v xml:space="preserve">  </v>
      </c>
      <c r="AF138" s="35" t="str">
        <f t="shared" si="55"/>
        <v xml:space="preserve">  </v>
      </c>
      <c r="AG138" s="35" t="str">
        <f t="shared" si="56"/>
        <v xml:space="preserve">  </v>
      </c>
      <c r="AH138" s="35" t="str">
        <f t="shared" si="57"/>
        <v xml:space="preserve">  </v>
      </c>
    </row>
    <row r="139" spans="2:34" ht="15.6" x14ac:dyDescent="0.3">
      <c r="B139" s="4" t="str">
        <f t="shared" si="38"/>
        <v xml:space="preserve">  </v>
      </c>
      <c r="C139" s="36"/>
      <c r="D139" s="17" t="str">
        <f t="shared" si="48"/>
        <v xml:space="preserve">  </v>
      </c>
      <c r="E139" s="17">
        <f t="shared" si="58"/>
        <v>0</v>
      </c>
      <c r="F139" s="17" t="str">
        <f t="shared" si="40"/>
        <v xml:space="preserve">  </v>
      </c>
      <c r="G139" s="17" t="str">
        <f t="shared" si="41"/>
        <v xml:space="preserve">  </v>
      </c>
      <c r="I139" s="45"/>
      <c r="J139" s="46" t="str">
        <f t="shared" si="49"/>
        <v xml:space="preserve">  </v>
      </c>
      <c r="K139" s="24" t="str">
        <f t="shared" si="42"/>
        <v xml:space="preserve">  </v>
      </c>
      <c r="L139" s="35" t="str">
        <f t="shared" si="43"/>
        <v xml:space="preserve">  </v>
      </c>
      <c r="M139" s="35" t="str">
        <f t="shared" si="50"/>
        <v xml:space="preserve">  </v>
      </c>
      <c r="N139" s="35" t="str">
        <f t="shared" si="59"/>
        <v xml:space="preserve">  </v>
      </c>
      <c r="O139" s="35" t="str">
        <f t="shared" si="60"/>
        <v xml:space="preserve">  </v>
      </c>
      <c r="P139" s="35" t="str">
        <f t="shared" ref="P139:P202" si="62">IFERROR((G139-D139)/(G139-EOMONTH(G139,-1))*O139*$I$2/12,"  ")</f>
        <v xml:space="preserve">  </v>
      </c>
      <c r="Q139" s="36"/>
      <c r="R139" s="49"/>
      <c r="S139" s="47" t="str">
        <f t="shared" si="44"/>
        <v xml:space="preserve">  </v>
      </c>
      <c r="T139" s="48" t="str">
        <f t="shared" ref="T139:T202" si="63">IF(F139&lt;=$I$4,R139-I139,"  ")</f>
        <v xml:space="preserve">  </v>
      </c>
      <c r="U139" s="49"/>
      <c r="V139" s="24" t="str">
        <f t="shared" si="45"/>
        <v xml:space="preserve">  </v>
      </c>
      <c r="W139" s="24" t="str">
        <f t="shared" si="46"/>
        <v xml:space="preserve">  </v>
      </c>
      <c r="X139" s="36"/>
      <c r="Y139" s="17" t="str">
        <f t="shared" si="51"/>
        <v xml:space="preserve">  </v>
      </c>
      <c r="Z139" s="17" t="str">
        <f t="shared" si="47"/>
        <v xml:space="preserve">  </v>
      </c>
      <c r="AA139" s="35" t="str">
        <f t="shared" si="61"/>
        <v xml:space="preserve">  </v>
      </c>
      <c r="AB139" s="35" t="str">
        <f t="shared" si="52"/>
        <v xml:space="preserve">  </v>
      </c>
      <c r="AC139" s="35" t="str">
        <f t="shared" si="53"/>
        <v xml:space="preserve">  </v>
      </c>
      <c r="AD139" s="36"/>
      <c r="AE139" s="17" t="str">
        <f t="shared" si="54"/>
        <v xml:space="preserve">  </v>
      </c>
      <c r="AF139" s="35" t="str">
        <f t="shared" si="55"/>
        <v xml:space="preserve">  </v>
      </c>
      <c r="AG139" s="35" t="str">
        <f t="shared" si="56"/>
        <v xml:space="preserve">  </v>
      </c>
      <c r="AH139" s="35" t="str">
        <f t="shared" si="57"/>
        <v xml:space="preserve">  </v>
      </c>
    </row>
    <row r="140" spans="2:34" ht="15.6" x14ac:dyDescent="0.3">
      <c r="B140" s="4" t="str">
        <f t="shared" ref="B140:B203" si="64">IF(D140&gt;$I$7,"  ",B139+1)</f>
        <v xml:space="preserve">  </v>
      </c>
      <c r="C140" s="36"/>
      <c r="D140" s="17" t="str">
        <f t="shared" si="48"/>
        <v xml:space="preserve">  </v>
      </c>
      <c r="E140" s="17">
        <f t="shared" si="58"/>
        <v>0</v>
      </c>
      <c r="F140" s="17" t="str">
        <f t="shared" ref="F140:F203" si="65">IFERROR(VALUE(D140),"  ")</f>
        <v xml:space="preserve">  </v>
      </c>
      <c r="G140" s="17" t="str">
        <f t="shared" ref="G140:G203" si="66">IFERROR(EOMONTH(D140,0),"  ")</f>
        <v xml:space="preserve">  </v>
      </c>
      <c r="I140" s="45"/>
      <c r="J140" s="46" t="str">
        <f t="shared" si="49"/>
        <v xml:space="preserve">  </v>
      </c>
      <c r="K140" s="24" t="str">
        <f t="shared" ref="K140:K203" si="67">IFERROR(I140/(1+($I$2/12*$I$1))^B140,"  ")</f>
        <v xml:space="preserve">  </v>
      </c>
      <c r="L140" s="35" t="str">
        <f t="shared" ref="L140:L203" si="68">IF(D139&lt;$I$7,O139,"  ")</f>
        <v xml:space="preserve">  </v>
      </c>
      <c r="M140" s="35" t="str">
        <f t="shared" si="50"/>
        <v xml:space="preserve">  </v>
      </c>
      <c r="N140" s="35" t="str">
        <f t="shared" si="59"/>
        <v xml:space="preserve">  </v>
      </c>
      <c r="O140" s="35" t="str">
        <f t="shared" si="60"/>
        <v xml:space="preserve">  </v>
      </c>
      <c r="P140" s="35" t="str">
        <f t="shared" si="62"/>
        <v xml:space="preserve">  </v>
      </c>
      <c r="Q140" s="36"/>
      <c r="R140" s="49"/>
      <c r="S140" s="47" t="str">
        <f t="shared" ref="S140:S203" si="69">IF(AND(F140&lt;=$I$4,R140=0),"**warning - no payment entered**","  ")</f>
        <v xml:space="preserve">  </v>
      </c>
      <c r="T140" s="48" t="str">
        <f t="shared" si="63"/>
        <v xml:space="preserve">  </v>
      </c>
      <c r="U140" s="49"/>
      <c r="V140" s="24" t="str">
        <f t="shared" ref="V140:V203" si="70">IF((R140+U140)&lt;&gt;0,R140+U140,"  ")</f>
        <v xml:space="preserve">  </v>
      </c>
      <c r="W140" s="24" t="str">
        <f t="shared" ref="W140:W203" si="71">IFERROR(V140-I140,"  ")</f>
        <v xml:space="preserve">  </v>
      </c>
      <c r="X140" s="36"/>
      <c r="Y140" s="17" t="str">
        <f t="shared" si="51"/>
        <v xml:space="preserve">  </v>
      </c>
      <c r="Z140" s="17" t="str">
        <f t="shared" ref="Z140:Z203" si="72">IFERROR(EOMONTH(Y140,0),"  ")</f>
        <v xml:space="preserve">  </v>
      </c>
      <c r="AA140" s="35" t="str">
        <f t="shared" si="61"/>
        <v xml:space="preserve">  </v>
      </c>
      <c r="AB140" s="35" t="str">
        <f t="shared" si="52"/>
        <v xml:space="preserve">  </v>
      </c>
      <c r="AC140" s="35" t="str">
        <f t="shared" si="53"/>
        <v xml:space="preserve">  </v>
      </c>
      <c r="AD140" s="36"/>
      <c r="AE140" s="17" t="str">
        <f t="shared" si="54"/>
        <v xml:space="preserve">  </v>
      </c>
      <c r="AF140" s="35" t="str">
        <f t="shared" si="55"/>
        <v xml:space="preserve">  </v>
      </c>
      <c r="AG140" s="35" t="str">
        <f t="shared" si="56"/>
        <v xml:space="preserve">  </v>
      </c>
      <c r="AH140" s="35" t="str">
        <f t="shared" si="57"/>
        <v xml:space="preserve">  </v>
      </c>
    </row>
    <row r="141" spans="2:34" ht="15.6" x14ac:dyDescent="0.3">
      <c r="B141" s="4" t="str">
        <f t="shared" si="64"/>
        <v xml:space="preserve">  </v>
      </c>
      <c r="C141" s="36"/>
      <c r="D141" s="17" t="str">
        <f t="shared" ref="D141:D204" si="73">IFERROR(IF(EDATE(D140,$I$1)&gt;$I$7,"  ",IF(D140=EOMONTH(D140,0),EOMONTH(D140,$I$1),EDATE(D140,$I$1))),"  ")</f>
        <v xml:space="preserve">  </v>
      </c>
      <c r="E141" s="17">
        <f t="shared" si="58"/>
        <v>0</v>
      </c>
      <c r="F141" s="17" t="str">
        <f t="shared" si="65"/>
        <v xml:space="preserve">  </v>
      </c>
      <c r="G141" s="17" t="str">
        <f t="shared" si="66"/>
        <v xml:space="preserve">  </v>
      </c>
      <c r="I141" s="45"/>
      <c r="J141" s="46" t="str">
        <f t="shared" ref="J141:J204" si="74">IF(AND(E141&gt;0,I141=0),"**warning - no payment entered**","  ")</f>
        <v xml:space="preserve">  </v>
      </c>
      <c r="K141" s="24" t="str">
        <f t="shared" si="67"/>
        <v xml:space="preserve">  </v>
      </c>
      <c r="L141" s="35" t="str">
        <f t="shared" si="68"/>
        <v xml:space="preserve">  </v>
      </c>
      <c r="M141" s="35" t="str">
        <f t="shared" ref="M141:M204" si="75">IFERROR(IF(D141&lt;=$I$7,L141*$I$2/12*$I$1,"  "),"  ")</f>
        <v xml:space="preserve">  </v>
      </c>
      <c r="N141" s="35" t="str">
        <f t="shared" si="59"/>
        <v xml:space="preserve">  </v>
      </c>
      <c r="O141" s="35" t="str">
        <f t="shared" si="60"/>
        <v xml:space="preserve">  </v>
      </c>
      <c r="P141" s="35" t="str">
        <f t="shared" si="62"/>
        <v xml:space="preserve">  </v>
      </c>
      <c r="Q141" s="36"/>
      <c r="R141" s="49"/>
      <c r="S141" s="47" t="str">
        <f t="shared" si="69"/>
        <v xml:space="preserve">  </v>
      </c>
      <c r="T141" s="48" t="str">
        <f t="shared" si="63"/>
        <v xml:space="preserve">  </v>
      </c>
      <c r="U141" s="49"/>
      <c r="V141" s="24" t="str">
        <f t="shared" si="70"/>
        <v xml:space="preserve">  </v>
      </c>
      <c r="W141" s="24" t="str">
        <f t="shared" si="71"/>
        <v xml:space="preserve">  </v>
      </c>
      <c r="X141" s="36"/>
      <c r="Y141" s="17" t="str">
        <f t="shared" ref="Y141:Y204" si="76">IFERROR(IF(EDATE(Y140,$I$1)&lt;=$I$5,EDATE(Y140,$I$1),"  "),"  ")</f>
        <v xml:space="preserve">  </v>
      </c>
      <c r="Z141" s="17" t="str">
        <f t="shared" si="72"/>
        <v xml:space="preserve">  </v>
      </c>
      <c r="AA141" s="35" t="str">
        <f t="shared" si="61"/>
        <v xml:space="preserve">  </v>
      </c>
      <c r="AB141" s="35" t="str">
        <f t="shared" ref="AB141:AB204" si="77">IF(Y141&lt;=$I$5,$AA$11/$AB$8,"  ")</f>
        <v xml:space="preserve">  </v>
      </c>
      <c r="AC141" s="35" t="str">
        <f t="shared" ref="AC141:AC204" si="78">IFERROR(IF(AA141&gt;0,AA141-AB141,"  "),"  ")</f>
        <v xml:space="preserve">  </v>
      </c>
      <c r="AD141" s="36"/>
      <c r="AE141" s="17" t="str">
        <f t="shared" ref="AE141:AE204" si="79">IF(AG141="  ","  ",EOMONTH(AE140,$I$1))</f>
        <v xml:space="preserve">  </v>
      </c>
      <c r="AF141" s="35" t="str">
        <f t="shared" ref="AF141:AF204" si="80">AH140</f>
        <v xml:space="preserve">  </v>
      </c>
      <c r="AG141" s="35" t="str">
        <f t="shared" ref="AG141:AG204" si="81">IF(AF141&lt;$AF$8,AG140,"  ")</f>
        <v xml:space="preserve">  </v>
      </c>
      <c r="AH141" s="35" t="str">
        <f t="shared" ref="AH141:AH204" si="82">IF(AG141="  ","  ",AF141+AG141)</f>
        <v xml:space="preserve">  </v>
      </c>
    </row>
    <row r="142" spans="2:34" ht="15.6" x14ac:dyDescent="0.3">
      <c r="B142" s="4" t="str">
        <f t="shared" si="64"/>
        <v xml:space="preserve">  </v>
      </c>
      <c r="C142" s="36"/>
      <c r="D142" s="17" t="str">
        <f t="shared" si="73"/>
        <v xml:space="preserve">  </v>
      </c>
      <c r="E142" s="17">
        <f t="shared" si="58"/>
        <v>0</v>
      </c>
      <c r="F142" s="17" t="str">
        <f t="shared" si="65"/>
        <v xml:space="preserve">  </v>
      </c>
      <c r="G142" s="17" t="str">
        <f t="shared" si="66"/>
        <v xml:space="preserve">  </v>
      </c>
      <c r="I142" s="45"/>
      <c r="J142" s="46" t="str">
        <f t="shared" si="74"/>
        <v xml:space="preserve">  </v>
      </c>
      <c r="K142" s="24" t="str">
        <f t="shared" si="67"/>
        <v xml:space="preserve">  </v>
      </c>
      <c r="L142" s="35" t="str">
        <f t="shared" si="68"/>
        <v xml:space="preserve">  </v>
      </c>
      <c r="M142" s="35" t="str">
        <f t="shared" si="75"/>
        <v xml:space="preserve">  </v>
      </c>
      <c r="N142" s="35" t="str">
        <f t="shared" si="59"/>
        <v xml:space="preserve">  </v>
      </c>
      <c r="O142" s="35" t="str">
        <f t="shared" si="60"/>
        <v xml:space="preserve">  </v>
      </c>
      <c r="P142" s="35" t="str">
        <f t="shared" si="62"/>
        <v xml:space="preserve">  </v>
      </c>
      <c r="Q142" s="36"/>
      <c r="R142" s="49"/>
      <c r="S142" s="47" t="str">
        <f t="shared" si="69"/>
        <v xml:space="preserve">  </v>
      </c>
      <c r="T142" s="48" t="str">
        <f t="shared" si="63"/>
        <v xml:space="preserve">  </v>
      </c>
      <c r="U142" s="49"/>
      <c r="V142" s="24" t="str">
        <f t="shared" si="70"/>
        <v xml:space="preserve">  </v>
      </c>
      <c r="W142" s="24" t="str">
        <f t="shared" si="71"/>
        <v xml:space="preserve">  </v>
      </c>
      <c r="X142" s="36"/>
      <c r="Y142" s="17" t="str">
        <f t="shared" si="76"/>
        <v xml:space="preserve">  </v>
      </c>
      <c r="Z142" s="17" t="str">
        <f t="shared" si="72"/>
        <v xml:space="preserve">  </v>
      </c>
      <c r="AA142" s="35" t="str">
        <f t="shared" si="61"/>
        <v xml:space="preserve">  </v>
      </c>
      <c r="AB142" s="35" t="str">
        <f t="shared" si="77"/>
        <v xml:space="preserve">  </v>
      </c>
      <c r="AC142" s="35" t="str">
        <f t="shared" si="78"/>
        <v xml:space="preserve">  </v>
      </c>
      <c r="AD142" s="36"/>
      <c r="AE142" s="17" t="str">
        <f t="shared" si="79"/>
        <v xml:space="preserve">  </v>
      </c>
      <c r="AF142" s="35" t="str">
        <f t="shared" si="80"/>
        <v xml:space="preserve">  </v>
      </c>
      <c r="AG142" s="35" t="str">
        <f t="shared" si="81"/>
        <v xml:space="preserve">  </v>
      </c>
      <c r="AH142" s="35" t="str">
        <f t="shared" si="82"/>
        <v xml:space="preserve">  </v>
      </c>
    </row>
    <row r="143" spans="2:34" ht="15.6" x14ac:dyDescent="0.3">
      <c r="B143" s="4" t="str">
        <f t="shared" si="64"/>
        <v xml:space="preserve">  </v>
      </c>
      <c r="C143" s="36"/>
      <c r="D143" s="17" t="str">
        <f t="shared" si="73"/>
        <v xml:space="preserve">  </v>
      </c>
      <c r="E143" s="17">
        <f t="shared" si="58"/>
        <v>0</v>
      </c>
      <c r="F143" s="17" t="str">
        <f t="shared" si="65"/>
        <v xml:space="preserve">  </v>
      </c>
      <c r="G143" s="17" t="str">
        <f t="shared" si="66"/>
        <v xml:space="preserve">  </v>
      </c>
      <c r="I143" s="45"/>
      <c r="J143" s="46" t="str">
        <f t="shared" si="74"/>
        <v xml:space="preserve">  </v>
      </c>
      <c r="K143" s="24" t="str">
        <f t="shared" si="67"/>
        <v xml:space="preserve">  </v>
      </c>
      <c r="L143" s="35" t="str">
        <f t="shared" si="68"/>
        <v xml:space="preserve">  </v>
      </c>
      <c r="M143" s="35" t="str">
        <f t="shared" si="75"/>
        <v xml:space="preserve">  </v>
      </c>
      <c r="N143" s="35" t="str">
        <f t="shared" si="59"/>
        <v xml:space="preserve">  </v>
      </c>
      <c r="O143" s="35" t="str">
        <f t="shared" si="60"/>
        <v xml:space="preserve">  </v>
      </c>
      <c r="P143" s="35" t="str">
        <f t="shared" si="62"/>
        <v xml:space="preserve">  </v>
      </c>
      <c r="Q143" s="36"/>
      <c r="R143" s="49"/>
      <c r="S143" s="47" t="str">
        <f t="shared" si="69"/>
        <v xml:space="preserve">  </v>
      </c>
      <c r="T143" s="48" t="str">
        <f t="shared" si="63"/>
        <v xml:space="preserve">  </v>
      </c>
      <c r="U143" s="49"/>
      <c r="V143" s="24" t="str">
        <f t="shared" si="70"/>
        <v xml:space="preserve">  </v>
      </c>
      <c r="W143" s="24" t="str">
        <f t="shared" si="71"/>
        <v xml:space="preserve">  </v>
      </c>
      <c r="X143" s="36"/>
      <c r="Y143" s="17" t="str">
        <f t="shared" si="76"/>
        <v xml:space="preserve">  </v>
      </c>
      <c r="Z143" s="17" t="str">
        <f t="shared" si="72"/>
        <v xml:space="preserve">  </v>
      </c>
      <c r="AA143" s="35" t="str">
        <f t="shared" si="61"/>
        <v xml:space="preserve">  </v>
      </c>
      <c r="AB143" s="35" t="str">
        <f t="shared" si="77"/>
        <v xml:space="preserve">  </v>
      </c>
      <c r="AC143" s="35" t="str">
        <f t="shared" si="78"/>
        <v xml:space="preserve">  </v>
      </c>
      <c r="AD143" s="36"/>
      <c r="AE143" s="17" t="str">
        <f t="shared" si="79"/>
        <v xml:space="preserve">  </v>
      </c>
      <c r="AF143" s="35" t="str">
        <f t="shared" si="80"/>
        <v xml:space="preserve">  </v>
      </c>
      <c r="AG143" s="35" t="str">
        <f t="shared" si="81"/>
        <v xml:space="preserve">  </v>
      </c>
      <c r="AH143" s="35" t="str">
        <f t="shared" si="82"/>
        <v xml:space="preserve">  </v>
      </c>
    </row>
    <row r="144" spans="2:34" ht="15.6" x14ac:dyDescent="0.3">
      <c r="B144" s="4" t="str">
        <f t="shared" si="64"/>
        <v xml:space="preserve">  </v>
      </c>
      <c r="C144" s="36"/>
      <c r="D144" s="17" t="str">
        <f t="shared" si="73"/>
        <v xml:space="preserve">  </v>
      </c>
      <c r="E144" s="17">
        <f t="shared" si="58"/>
        <v>0</v>
      </c>
      <c r="F144" s="17" t="str">
        <f t="shared" si="65"/>
        <v xml:space="preserve">  </v>
      </c>
      <c r="G144" s="17" t="str">
        <f t="shared" si="66"/>
        <v xml:space="preserve">  </v>
      </c>
      <c r="I144" s="45"/>
      <c r="J144" s="46" t="str">
        <f t="shared" si="74"/>
        <v xml:space="preserve">  </v>
      </c>
      <c r="K144" s="24" t="str">
        <f t="shared" si="67"/>
        <v xml:space="preserve">  </v>
      </c>
      <c r="L144" s="35" t="str">
        <f t="shared" si="68"/>
        <v xml:space="preserve">  </v>
      </c>
      <c r="M144" s="35" t="str">
        <f t="shared" si="75"/>
        <v xml:space="preserve">  </v>
      </c>
      <c r="N144" s="35" t="str">
        <f t="shared" si="59"/>
        <v xml:space="preserve">  </v>
      </c>
      <c r="O144" s="35" t="str">
        <f t="shared" si="60"/>
        <v xml:space="preserve">  </v>
      </c>
      <c r="P144" s="35" t="str">
        <f t="shared" si="62"/>
        <v xml:space="preserve">  </v>
      </c>
      <c r="Q144" s="36"/>
      <c r="R144" s="49"/>
      <c r="S144" s="47" t="str">
        <f t="shared" si="69"/>
        <v xml:space="preserve">  </v>
      </c>
      <c r="T144" s="48" t="str">
        <f t="shared" si="63"/>
        <v xml:space="preserve">  </v>
      </c>
      <c r="U144" s="49"/>
      <c r="V144" s="24" t="str">
        <f t="shared" si="70"/>
        <v xml:space="preserve">  </v>
      </c>
      <c r="W144" s="24" t="str">
        <f t="shared" si="71"/>
        <v xml:space="preserve">  </v>
      </c>
      <c r="X144" s="36"/>
      <c r="Y144" s="17" t="str">
        <f t="shared" si="76"/>
        <v xml:space="preserve">  </v>
      </c>
      <c r="Z144" s="17" t="str">
        <f t="shared" si="72"/>
        <v xml:space="preserve">  </v>
      </c>
      <c r="AA144" s="35" t="str">
        <f t="shared" si="61"/>
        <v xml:space="preserve">  </v>
      </c>
      <c r="AB144" s="35" t="str">
        <f t="shared" si="77"/>
        <v xml:space="preserve">  </v>
      </c>
      <c r="AC144" s="35" t="str">
        <f t="shared" si="78"/>
        <v xml:space="preserve">  </v>
      </c>
      <c r="AD144" s="36"/>
      <c r="AE144" s="17" t="str">
        <f t="shared" si="79"/>
        <v xml:space="preserve">  </v>
      </c>
      <c r="AF144" s="35" t="str">
        <f t="shared" si="80"/>
        <v xml:space="preserve">  </v>
      </c>
      <c r="AG144" s="35" t="str">
        <f t="shared" si="81"/>
        <v xml:space="preserve">  </v>
      </c>
      <c r="AH144" s="35" t="str">
        <f t="shared" si="82"/>
        <v xml:space="preserve">  </v>
      </c>
    </row>
    <row r="145" spans="2:34" ht="15.6" x14ac:dyDescent="0.3">
      <c r="B145" s="4" t="str">
        <f t="shared" si="64"/>
        <v xml:space="preserve">  </v>
      </c>
      <c r="C145" s="36"/>
      <c r="D145" s="17" t="str">
        <f t="shared" si="73"/>
        <v xml:space="preserve">  </v>
      </c>
      <c r="E145" s="17">
        <f t="shared" si="58"/>
        <v>0</v>
      </c>
      <c r="F145" s="17" t="str">
        <f t="shared" si="65"/>
        <v xml:space="preserve">  </v>
      </c>
      <c r="G145" s="17" t="str">
        <f t="shared" si="66"/>
        <v xml:space="preserve">  </v>
      </c>
      <c r="I145" s="45"/>
      <c r="J145" s="46" t="str">
        <f t="shared" si="74"/>
        <v xml:space="preserve">  </v>
      </c>
      <c r="K145" s="24" t="str">
        <f t="shared" si="67"/>
        <v xml:space="preserve">  </v>
      </c>
      <c r="L145" s="35" t="str">
        <f t="shared" si="68"/>
        <v xml:space="preserve">  </v>
      </c>
      <c r="M145" s="35" t="str">
        <f t="shared" si="75"/>
        <v xml:space="preserve">  </v>
      </c>
      <c r="N145" s="35" t="str">
        <f t="shared" si="59"/>
        <v xml:space="preserve">  </v>
      </c>
      <c r="O145" s="35" t="str">
        <f t="shared" si="60"/>
        <v xml:space="preserve">  </v>
      </c>
      <c r="P145" s="35" t="str">
        <f t="shared" si="62"/>
        <v xml:space="preserve">  </v>
      </c>
      <c r="Q145" s="36"/>
      <c r="R145" s="49"/>
      <c r="S145" s="47" t="str">
        <f t="shared" si="69"/>
        <v xml:space="preserve">  </v>
      </c>
      <c r="T145" s="48" t="str">
        <f t="shared" si="63"/>
        <v xml:space="preserve">  </v>
      </c>
      <c r="U145" s="49"/>
      <c r="V145" s="24" t="str">
        <f t="shared" si="70"/>
        <v xml:space="preserve">  </v>
      </c>
      <c r="W145" s="24" t="str">
        <f t="shared" si="71"/>
        <v xml:space="preserve">  </v>
      </c>
      <c r="X145" s="36"/>
      <c r="Y145" s="17" t="str">
        <f t="shared" si="76"/>
        <v xml:space="preserve">  </v>
      </c>
      <c r="Z145" s="17" t="str">
        <f t="shared" si="72"/>
        <v xml:space="preserve">  </v>
      </c>
      <c r="AA145" s="35" t="str">
        <f t="shared" si="61"/>
        <v xml:space="preserve">  </v>
      </c>
      <c r="AB145" s="35" t="str">
        <f t="shared" si="77"/>
        <v xml:space="preserve">  </v>
      </c>
      <c r="AC145" s="35" t="str">
        <f t="shared" si="78"/>
        <v xml:space="preserve">  </v>
      </c>
      <c r="AD145" s="36"/>
      <c r="AE145" s="17" t="str">
        <f t="shared" si="79"/>
        <v xml:space="preserve">  </v>
      </c>
      <c r="AF145" s="35" t="str">
        <f t="shared" si="80"/>
        <v xml:space="preserve">  </v>
      </c>
      <c r="AG145" s="35" t="str">
        <f t="shared" si="81"/>
        <v xml:space="preserve">  </v>
      </c>
      <c r="AH145" s="35" t="str">
        <f t="shared" si="82"/>
        <v xml:space="preserve">  </v>
      </c>
    </row>
    <row r="146" spans="2:34" ht="15.6" x14ac:dyDescent="0.3">
      <c r="B146" s="4" t="str">
        <f t="shared" si="64"/>
        <v xml:space="preserve">  </v>
      </c>
      <c r="C146" s="36"/>
      <c r="D146" s="17" t="str">
        <f t="shared" si="73"/>
        <v xml:space="preserve">  </v>
      </c>
      <c r="E146" s="17">
        <f t="shared" si="58"/>
        <v>0</v>
      </c>
      <c r="F146" s="17" t="str">
        <f t="shared" si="65"/>
        <v xml:space="preserve">  </v>
      </c>
      <c r="G146" s="17" t="str">
        <f t="shared" si="66"/>
        <v xml:space="preserve">  </v>
      </c>
      <c r="I146" s="45"/>
      <c r="J146" s="46" t="str">
        <f t="shared" si="74"/>
        <v xml:space="preserve">  </v>
      </c>
      <c r="K146" s="24" t="str">
        <f t="shared" si="67"/>
        <v xml:space="preserve">  </v>
      </c>
      <c r="L146" s="35" t="str">
        <f t="shared" si="68"/>
        <v xml:space="preserve">  </v>
      </c>
      <c r="M146" s="35" t="str">
        <f t="shared" si="75"/>
        <v xml:space="preserve">  </v>
      </c>
      <c r="N146" s="35" t="str">
        <f t="shared" si="59"/>
        <v xml:space="preserve">  </v>
      </c>
      <c r="O146" s="35" t="str">
        <f t="shared" si="60"/>
        <v xml:space="preserve">  </v>
      </c>
      <c r="P146" s="35" t="str">
        <f t="shared" si="62"/>
        <v xml:space="preserve">  </v>
      </c>
      <c r="Q146" s="36"/>
      <c r="R146" s="49"/>
      <c r="S146" s="47" t="str">
        <f t="shared" si="69"/>
        <v xml:space="preserve">  </v>
      </c>
      <c r="T146" s="48" t="str">
        <f t="shared" si="63"/>
        <v xml:space="preserve">  </v>
      </c>
      <c r="U146" s="49"/>
      <c r="V146" s="24" t="str">
        <f t="shared" si="70"/>
        <v xml:space="preserve">  </v>
      </c>
      <c r="W146" s="24" t="str">
        <f t="shared" si="71"/>
        <v xml:space="preserve">  </v>
      </c>
      <c r="X146" s="36"/>
      <c r="Y146" s="17" t="str">
        <f t="shared" si="76"/>
        <v xml:space="preserve">  </v>
      </c>
      <c r="Z146" s="17" t="str">
        <f t="shared" si="72"/>
        <v xml:space="preserve">  </v>
      </c>
      <c r="AA146" s="35" t="str">
        <f t="shared" si="61"/>
        <v xml:space="preserve">  </v>
      </c>
      <c r="AB146" s="35" t="str">
        <f t="shared" si="77"/>
        <v xml:space="preserve">  </v>
      </c>
      <c r="AC146" s="35" t="str">
        <f t="shared" si="78"/>
        <v xml:space="preserve">  </v>
      </c>
      <c r="AD146" s="36"/>
      <c r="AE146" s="17" t="str">
        <f t="shared" si="79"/>
        <v xml:space="preserve">  </v>
      </c>
      <c r="AF146" s="35" t="str">
        <f t="shared" si="80"/>
        <v xml:space="preserve">  </v>
      </c>
      <c r="AG146" s="35" t="str">
        <f t="shared" si="81"/>
        <v xml:space="preserve">  </v>
      </c>
      <c r="AH146" s="35" t="str">
        <f t="shared" si="82"/>
        <v xml:space="preserve">  </v>
      </c>
    </row>
    <row r="147" spans="2:34" ht="15.6" x14ac:dyDescent="0.3">
      <c r="B147" s="4" t="str">
        <f t="shared" si="64"/>
        <v xml:space="preserve">  </v>
      </c>
      <c r="C147" s="36"/>
      <c r="D147" s="17" t="str">
        <f t="shared" si="73"/>
        <v xml:space="preserve">  </v>
      </c>
      <c r="E147" s="17">
        <f t="shared" si="58"/>
        <v>0</v>
      </c>
      <c r="F147" s="17" t="str">
        <f t="shared" si="65"/>
        <v xml:space="preserve">  </v>
      </c>
      <c r="G147" s="17" t="str">
        <f t="shared" si="66"/>
        <v xml:space="preserve">  </v>
      </c>
      <c r="I147" s="45"/>
      <c r="J147" s="46" t="str">
        <f t="shared" si="74"/>
        <v xml:space="preserve">  </v>
      </c>
      <c r="K147" s="24" t="str">
        <f t="shared" si="67"/>
        <v xml:space="preserve">  </v>
      </c>
      <c r="L147" s="35" t="str">
        <f t="shared" si="68"/>
        <v xml:space="preserve">  </v>
      </c>
      <c r="M147" s="35" t="str">
        <f t="shared" si="75"/>
        <v xml:space="preserve">  </v>
      </c>
      <c r="N147" s="35" t="str">
        <f t="shared" si="59"/>
        <v xml:space="preserve">  </v>
      </c>
      <c r="O147" s="35" t="str">
        <f t="shared" si="60"/>
        <v xml:space="preserve">  </v>
      </c>
      <c r="P147" s="35" t="str">
        <f t="shared" si="62"/>
        <v xml:space="preserve">  </v>
      </c>
      <c r="Q147" s="36"/>
      <c r="R147" s="49"/>
      <c r="S147" s="47" t="str">
        <f t="shared" si="69"/>
        <v xml:space="preserve">  </v>
      </c>
      <c r="T147" s="48" t="str">
        <f t="shared" si="63"/>
        <v xml:space="preserve">  </v>
      </c>
      <c r="U147" s="49"/>
      <c r="V147" s="24" t="str">
        <f t="shared" si="70"/>
        <v xml:space="preserve">  </v>
      </c>
      <c r="W147" s="24" t="str">
        <f t="shared" si="71"/>
        <v xml:space="preserve">  </v>
      </c>
      <c r="X147" s="36"/>
      <c r="Y147" s="17" t="str">
        <f t="shared" si="76"/>
        <v xml:space="preserve">  </v>
      </c>
      <c r="Z147" s="17" t="str">
        <f t="shared" si="72"/>
        <v xml:space="preserve">  </v>
      </c>
      <c r="AA147" s="35" t="str">
        <f t="shared" si="61"/>
        <v xml:space="preserve">  </v>
      </c>
      <c r="AB147" s="35" t="str">
        <f t="shared" si="77"/>
        <v xml:space="preserve">  </v>
      </c>
      <c r="AC147" s="35" t="str">
        <f t="shared" si="78"/>
        <v xml:space="preserve">  </v>
      </c>
      <c r="AD147" s="36"/>
      <c r="AE147" s="17" t="str">
        <f t="shared" si="79"/>
        <v xml:space="preserve">  </v>
      </c>
      <c r="AF147" s="35" t="str">
        <f t="shared" si="80"/>
        <v xml:space="preserve">  </v>
      </c>
      <c r="AG147" s="35" t="str">
        <f t="shared" si="81"/>
        <v xml:space="preserve">  </v>
      </c>
      <c r="AH147" s="35" t="str">
        <f t="shared" si="82"/>
        <v xml:space="preserve">  </v>
      </c>
    </row>
    <row r="148" spans="2:34" ht="15.6" x14ac:dyDescent="0.3">
      <c r="B148" s="4" t="str">
        <f t="shared" si="64"/>
        <v xml:space="preserve">  </v>
      </c>
      <c r="C148" s="36"/>
      <c r="D148" s="17" t="str">
        <f t="shared" si="73"/>
        <v xml:space="preserve">  </v>
      </c>
      <c r="E148" s="17">
        <f t="shared" si="58"/>
        <v>0</v>
      </c>
      <c r="F148" s="17" t="str">
        <f t="shared" si="65"/>
        <v xml:space="preserve">  </v>
      </c>
      <c r="G148" s="17" t="str">
        <f t="shared" si="66"/>
        <v xml:space="preserve">  </v>
      </c>
      <c r="I148" s="45"/>
      <c r="J148" s="46" t="str">
        <f t="shared" si="74"/>
        <v xml:space="preserve">  </v>
      </c>
      <c r="K148" s="24" t="str">
        <f t="shared" si="67"/>
        <v xml:space="preserve">  </v>
      </c>
      <c r="L148" s="35" t="str">
        <f t="shared" si="68"/>
        <v xml:space="preserve">  </v>
      </c>
      <c r="M148" s="35" t="str">
        <f t="shared" si="75"/>
        <v xml:space="preserve">  </v>
      </c>
      <c r="N148" s="35" t="str">
        <f t="shared" si="59"/>
        <v xml:space="preserve">  </v>
      </c>
      <c r="O148" s="35" t="str">
        <f t="shared" si="60"/>
        <v xml:space="preserve">  </v>
      </c>
      <c r="P148" s="35" t="str">
        <f t="shared" si="62"/>
        <v xml:space="preserve">  </v>
      </c>
      <c r="Q148" s="36"/>
      <c r="R148" s="49"/>
      <c r="S148" s="47" t="str">
        <f t="shared" si="69"/>
        <v xml:space="preserve">  </v>
      </c>
      <c r="T148" s="48" t="str">
        <f t="shared" si="63"/>
        <v xml:space="preserve">  </v>
      </c>
      <c r="U148" s="49"/>
      <c r="V148" s="24" t="str">
        <f t="shared" si="70"/>
        <v xml:space="preserve">  </v>
      </c>
      <c r="W148" s="24" t="str">
        <f t="shared" si="71"/>
        <v xml:space="preserve">  </v>
      </c>
      <c r="X148" s="36"/>
      <c r="Y148" s="17" t="str">
        <f t="shared" si="76"/>
        <v xml:space="preserve">  </v>
      </c>
      <c r="Z148" s="17" t="str">
        <f t="shared" si="72"/>
        <v xml:space="preserve">  </v>
      </c>
      <c r="AA148" s="35" t="str">
        <f t="shared" si="61"/>
        <v xml:space="preserve">  </v>
      </c>
      <c r="AB148" s="35" t="str">
        <f t="shared" si="77"/>
        <v xml:space="preserve">  </v>
      </c>
      <c r="AC148" s="35" t="str">
        <f t="shared" si="78"/>
        <v xml:space="preserve">  </v>
      </c>
      <c r="AD148" s="36"/>
      <c r="AE148" s="17" t="str">
        <f t="shared" si="79"/>
        <v xml:space="preserve">  </v>
      </c>
      <c r="AF148" s="35" t="str">
        <f t="shared" si="80"/>
        <v xml:space="preserve">  </v>
      </c>
      <c r="AG148" s="35" t="str">
        <f t="shared" si="81"/>
        <v xml:space="preserve">  </v>
      </c>
      <c r="AH148" s="35" t="str">
        <f t="shared" si="82"/>
        <v xml:space="preserve">  </v>
      </c>
    </row>
    <row r="149" spans="2:34" ht="15.6" x14ac:dyDescent="0.3">
      <c r="B149" s="4" t="str">
        <f t="shared" si="64"/>
        <v xml:space="preserve">  </v>
      </c>
      <c r="C149" s="36"/>
      <c r="D149" s="17" t="str">
        <f t="shared" si="73"/>
        <v xml:space="preserve">  </v>
      </c>
      <c r="E149" s="17">
        <f t="shared" si="58"/>
        <v>0</v>
      </c>
      <c r="F149" s="17" t="str">
        <f t="shared" si="65"/>
        <v xml:space="preserve">  </v>
      </c>
      <c r="G149" s="17" t="str">
        <f t="shared" si="66"/>
        <v xml:space="preserve">  </v>
      </c>
      <c r="I149" s="45"/>
      <c r="J149" s="46" t="str">
        <f t="shared" si="74"/>
        <v xml:space="preserve">  </v>
      </c>
      <c r="K149" s="24" t="str">
        <f t="shared" si="67"/>
        <v xml:space="preserve">  </v>
      </c>
      <c r="L149" s="35" t="str">
        <f t="shared" si="68"/>
        <v xml:space="preserve">  </v>
      </c>
      <c r="M149" s="35" t="str">
        <f t="shared" si="75"/>
        <v xml:space="preserve">  </v>
      </c>
      <c r="N149" s="35" t="str">
        <f t="shared" si="59"/>
        <v xml:space="preserve">  </v>
      </c>
      <c r="O149" s="35" t="str">
        <f t="shared" si="60"/>
        <v xml:space="preserve">  </v>
      </c>
      <c r="P149" s="35" t="str">
        <f t="shared" si="62"/>
        <v xml:space="preserve">  </v>
      </c>
      <c r="Q149" s="36"/>
      <c r="R149" s="49"/>
      <c r="S149" s="47" t="str">
        <f t="shared" si="69"/>
        <v xml:space="preserve">  </v>
      </c>
      <c r="T149" s="48" t="str">
        <f t="shared" si="63"/>
        <v xml:space="preserve">  </v>
      </c>
      <c r="U149" s="49"/>
      <c r="V149" s="24" t="str">
        <f t="shared" si="70"/>
        <v xml:space="preserve">  </v>
      </c>
      <c r="W149" s="24" t="str">
        <f t="shared" si="71"/>
        <v xml:space="preserve">  </v>
      </c>
      <c r="X149" s="36"/>
      <c r="Y149" s="17" t="str">
        <f t="shared" si="76"/>
        <v xml:space="preserve">  </v>
      </c>
      <c r="Z149" s="17" t="str">
        <f t="shared" si="72"/>
        <v xml:space="preserve">  </v>
      </c>
      <c r="AA149" s="35" t="str">
        <f t="shared" si="61"/>
        <v xml:space="preserve">  </v>
      </c>
      <c r="AB149" s="35" t="str">
        <f t="shared" si="77"/>
        <v xml:space="preserve">  </v>
      </c>
      <c r="AC149" s="35" t="str">
        <f t="shared" si="78"/>
        <v xml:space="preserve">  </v>
      </c>
      <c r="AD149" s="36"/>
      <c r="AE149" s="17" t="str">
        <f t="shared" si="79"/>
        <v xml:space="preserve">  </v>
      </c>
      <c r="AF149" s="35" t="str">
        <f t="shared" si="80"/>
        <v xml:space="preserve">  </v>
      </c>
      <c r="AG149" s="35" t="str">
        <f t="shared" si="81"/>
        <v xml:space="preserve">  </v>
      </c>
      <c r="AH149" s="35" t="str">
        <f t="shared" si="82"/>
        <v xml:space="preserve">  </v>
      </c>
    </row>
    <row r="150" spans="2:34" ht="15.6" x14ac:dyDescent="0.3">
      <c r="B150" s="4" t="str">
        <f t="shared" si="64"/>
        <v xml:space="preserve">  </v>
      </c>
      <c r="C150" s="36"/>
      <c r="D150" s="17" t="str">
        <f t="shared" si="73"/>
        <v xml:space="preserve">  </v>
      </c>
      <c r="E150" s="17">
        <f t="shared" si="58"/>
        <v>0</v>
      </c>
      <c r="F150" s="17" t="str">
        <f t="shared" si="65"/>
        <v xml:space="preserve">  </v>
      </c>
      <c r="G150" s="17" t="str">
        <f t="shared" si="66"/>
        <v xml:space="preserve">  </v>
      </c>
      <c r="I150" s="45"/>
      <c r="J150" s="46" t="str">
        <f t="shared" si="74"/>
        <v xml:space="preserve">  </v>
      </c>
      <c r="K150" s="24" t="str">
        <f t="shared" si="67"/>
        <v xml:space="preserve">  </v>
      </c>
      <c r="L150" s="35" t="str">
        <f t="shared" si="68"/>
        <v xml:space="preserve">  </v>
      </c>
      <c r="M150" s="35" t="str">
        <f t="shared" si="75"/>
        <v xml:space="preserve">  </v>
      </c>
      <c r="N150" s="35" t="str">
        <f t="shared" si="59"/>
        <v xml:space="preserve">  </v>
      </c>
      <c r="O150" s="35" t="str">
        <f t="shared" si="60"/>
        <v xml:space="preserve">  </v>
      </c>
      <c r="P150" s="35" t="str">
        <f t="shared" si="62"/>
        <v xml:space="preserve">  </v>
      </c>
      <c r="Q150" s="36"/>
      <c r="R150" s="49"/>
      <c r="S150" s="47" t="str">
        <f t="shared" si="69"/>
        <v xml:space="preserve">  </v>
      </c>
      <c r="T150" s="48" t="str">
        <f t="shared" si="63"/>
        <v xml:space="preserve">  </v>
      </c>
      <c r="U150" s="49"/>
      <c r="V150" s="24" t="str">
        <f t="shared" si="70"/>
        <v xml:space="preserve">  </v>
      </c>
      <c r="W150" s="24" t="str">
        <f t="shared" si="71"/>
        <v xml:space="preserve">  </v>
      </c>
      <c r="X150" s="36"/>
      <c r="Y150" s="17" t="str">
        <f t="shared" si="76"/>
        <v xml:space="preserve">  </v>
      </c>
      <c r="Z150" s="17" t="str">
        <f t="shared" si="72"/>
        <v xml:space="preserve">  </v>
      </c>
      <c r="AA150" s="35" t="str">
        <f t="shared" si="61"/>
        <v xml:space="preserve">  </v>
      </c>
      <c r="AB150" s="35" t="str">
        <f t="shared" si="77"/>
        <v xml:space="preserve">  </v>
      </c>
      <c r="AC150" s="35" t="str">
        <f t="shared" si="78"/>
        <v xml:space="preserve">  </v>
      </c>
      <c r="AD150" s="36"/>
      <c r="AE150" s="17" t="str">
        <f t="shared" si="79"/>
        <v xml:space="preserve">  </v>
      </c>
      <c r="AF150" s="35" t="str">
        <f t="shared" si="80"/>
        <v xml:space="preserve">  </v>
      </c>
      <c r="AG150" s="35" t="str">
        <f t="shared" si="81"/>
        <v xml:space="preserve">  </v>
      </c>
      <c r="AH150" s="35" t="str">
        <f t="shared" si="82"/>
        <v xml:space="preserve">  </v>
      </c>
    </row>
    <row r="151" spans="2:34" ht="15.6" x14ac:dyDescent="0.3">
      <c r="B151" s="4" t="str">
        <f t="shared" si="64"/>
        <v xml:space="preserve">  </v>
      </c>
      <c r="C151" s="36"/>
      <c r="D151" s="17" t="str">
        <f t="shared" si="73"/>
        <v xml:space="preserve">  </v>
      </c>
      <c r="E151" s="17">
        <f t="shared" si="58"/>
        <v>0</v>
      </c>
      <c r="F151" s="17" t="str">
        <f t="shared" si="65"/>
        <v xml:space="preserve">  </v>
      </c>
      <c r="G151" s="17" t="str">
        <f t="shared" si="66"/>
        <v xml:space="preserve">  </v>
      </c>
      <c r="I151" s="45"/>
      <c r="J151" s="46" t="str">
        <f t="shared" si="74"/>
        <v xml:space="preserve">  </v>
      </c>
      <c r="K151" s="24" t="str">
        <f t="shared" si="67"/>
        <v xml:space="preserve">  </v>
      </c>
      <c r="L151" s="35" t="str">
        <f t="shared" si="68"/>
        <v xml:space="preserve">  </v>
      </c>
      <c r="M151" s="35" t="str">
        <f t="shared" si="75"/>
        <v xml:space="preserve">  </v>
      </c>
      <c r="N151" s="35" t="str">
        <f t="shared" si="59"/>
        <v xml:space="preserve">  </v>
      </c>
      <c r="O151" s="35" t="str">
        <f t="shared" si="60"/>
        <v xml:space="preserve">  </v>
      </c>
      <c r="P151" s="35" t="str">
        <f t="shared" si="62"/>
        <v xml:space="preserve">  </v>
      </c>
      <c r="Q151" s="36"/>
      <c r="R151" s="49"/>
      <c r="S151" s="47" t="str">
        <f t="shared" si="69"/>
        <v xml:space="preserve">  </v>
      </c>
      <c r="T151" s="48" t="str">
        <f t="shared" si="63"/>
        <v xml:space="preserve">  </v>
      </c>
      <c r="U151" s="49"/>
      <c r="V151" s="24" t="str">
        <f t="shared" si="70"/>
        <v xml:space="preserve">  </v>
      </c>
      <c r="W151" s="24" t="str">
        <f t="shared" si="71"/>
        <v xml:space="preserve">  </v>
      </c>
      <c r="X151" s="36"/>
      <c r="Y151" s="17" t="str">
        <f t="shared" si="76"/>
        <v xml:space="preserve">  </v>
      </c>
      <c r="Z151" s="17" t="str">
        <f t="shared" si="72"/>
        <v xml:space="preserve">  </v>
      </c>
      <c r="AA151" s="35" t="str">
        <f t="shared" si="61"/>
        <v xml:space="preserve">  </v>
      </c>
      <c r="AB151" s="35" t="str">
        <f t="shared" si="77"/>
        <v xml:space="preserve">  </v>
      </c>
      <c r="AC151" s="35" t="str">
        <f t="shared" si="78"/>
        <v xml:space="preserve">  </v>
      </c>
      <c r="AD151" s="36"/>
      <c r="AE151" s="17" t="str">
        <f t="shared" si="79"/>
        <v xml:space="preserve">  </v>
      </c>
      <c r="AF151" s="35" t="str">
        <f t="shared" si="80"/>
        <v xml:space="preserve">  </v>
      </c>
      <c r="AG151" s="35" t="str">
        <f t="shared" si="81"/>
        <v xml:space="preserve">  </v>
      </c>
      <c r="AH151" s="35" t="str">
        <f t="shared" si="82"/>
        <v xml:space="preserve">  </v>
      </c>
    </row>
    <row r="152" spans="2:34" ht="15.6" x14ac:dyDescent="0.3">
      <c r="B152" s="4" t="str">
        <f t="shared" si="64"/>
        <v xml:space="preserve">  </v>
      </c>
      <c r="C152" s="36"/>
      <c r="D152" s="17" t="str">
        <f t="shared" si="73"/>
        <v xml:space="preserve">  </v>
      </c>
      <c r="E152" s="17">
        <f t="shared" si="58"/>
        <v>0</v>
      </c>
      <c r="F152" s="17" t="str">
        <f t="shared" si="65"/>
        <v xml:space="preserve">  </v>
      </c>
      <c r="G152" s="17" t="str">
        <f t="shared" si="66"/>
        <v xml:space="preserve">  </v>
      </c>
      <c r="I152" s="45"/>
      <c r="J152" s="46" t="str">
        <f t="shared" si="74"/>
        <v xml:space="preserve">  </v>
      </c>
      <c r="K152" s="24" t="str">
        <f t="shared" si="67"/>
        <v xml:space="preserve">  </v>
      </c>
      <c r="L152" s="35" t="str">
        <f t="shared" si="68"/>
        <v xml:space="preserve">  </v>
      </c>
      <c r="M152" s="35" t="str">
        <f t="shared" si="75"/>
        <v xml:space="preserve">  </v>
      </c>
      <c r="N152" s="35" t="str">
        <f t="shared" si="59"/>
        <v xml:space="preserve">  </v>
      </c>
      <c r="O152" s="35" t="str">
        <f t="shared" si="60"/>
        <v xml:space="preserve">  </v>
      </c>
      <c r="P152" s="35" t="str">
        <f t="shared" si="62"/>
        <v xml:space="preserve">  </v>
      </c>
      <c r="Q152" s="36"/>
      <c r="R152" s="49"/>
      <c r="S152" s="47" t="str">
        <f t="shared" si="69"/>
        <v xml:space="preserve">  </v>
      </c>
      <c r="T152" s="48" t="str">
        <f t="shared" si="63"/>
        <v xml:space="preserve">  </v>
      </c>
      <c r="U152" s="49"/>
      <c r="V152" s="24" t="str">
        <f t="shared" si="70"/>
        <v xml:space="preserve">  </v>
      </c>
      <c r="W152" s="24" t="str">
        <f t="shared" si="71"/>
        <v xml:space="preserve">  </v>
      </c>
      <c r="X152" s="36"/>
      <c r="Y152" s="17" t="str">
        <f t="shared" si="76"/>
        <v xml:space="preserve">  </v>
      </c>
      <c r="Z152" s="17" t="str">
        <f t="shared" si="72"/>
        <v xml:space="preserve">  </v>
      </c>
      <c r="AA152" s="35" t="str">
        <f t="shared" si="61"/>
        <v xml:space="preserve">  </v>
      </c>
      <c r="AB152" s="35" t="str">
        <f t="shared" si="77"/>
        <v xml:space="preserve">  </v>
      </c>
      <c r="AC152" s="35" t="str">
        <f t="shared" si="78"/>
        <v xml:space="preserve">  </v>
      </c>
      <c r="AD152" s="36"/>
      <c r="AE152" s="17" t="str">
        <f t="shared" si="79"/>
        <v xml:space="preserve">  </v>
      </c>
      <c r="AF152" s="35" t="str">
        <f t="shared" si="80"/>
        <v xml:space="preserve">  </v>
      </c>
      <c r="AG152" s="35" t="str">
        <f t="shared" si="81"/>
        <v xml:space="preserve">  </v>
      </c>
      <c r="AH152" s="35" t="str">
        <f t="shared" si="82"/>
        <v xml:space="preserve">  </v>
      </c>
    </row>
    <row r="153" spans="2:34" ht="15.6" x14ac:dyDescent="0.3">
      <c r="B153" s="4" t="str">
        <f t="shared" si="64"/>
        <v xml:space="preserve">  </v>
      </c>
      <c r="C153" s="36"/>
      <c r="D153" s="17" t="str">
        <f t="shared" si="73"/>
        <v xml:space="preserve">  </v>
      </c>
      <c r="E153" s="17">
        <f t="shared" si="58"/>
        <v>0</v>
      </c>
      <c r="F153" s="17" t="str">
        <f t="shared" si="65"/>
        <v xml:space="preserve">  </v>
      </c>
      <c r="G153" s="17" t="str">
        <f t="shared" si="66"/>
        <v xml:space="preserve">  </v>
      </c>
      <c r="I153" s="45"/>
      <c r="J153" s="46" t="str">
        <f t="shared" si="74"/>
        <v xml:space="preserve">  </v>
      </c>
      <c r="K153" s="24" t="str">
        <f t="shared" si="67"/>
        <v xml:space="preserve">  </v>
      </c>
      <c r="L153" s="35" t="str">
        <f t="shared" si="68"/>
        <v xml:space="preserve">  </v>
      </c>
      <c r="M153" s="35" t="str">
        <f t="shared" si="75"/>
        <v xml:space="preserve">  </v>
      </c>
      <c r="N153" s="35" t="str">
        <f t="shared" si="59"/>
        <v xml:space="preserve">  </v>
      </c>
      <c r="O153" s="35" t="str">
        <f t="shared" si="60"/>
        <v xml:space="preserve">  </v>
      </c>
      <c r="P153" s="35" t="str">
        <f t="shared" si="62"/>
        <v xml:space="preserve">  </v>
      </c>
      <c r="Q153" s="36"/>
      <c r="R153" s="49"/>
      <c r="S153" s="47" t="str">
        <f t="shared" si="69"/>
        <v xml:space="preserve">  </v>
      </c>
      <c r="T153" s="48" t="str">
        <f t="shared" si="63"/>
        <v xml:space="preserve">  </v>
      </c>
      <c r="U153" s="49"/>
      <c r="V153" s="24" t="str">
        <f t="shared" si="70"/>
        <v xml:space="preserve">  </v>
      </c>
      <c r="W153" s="24" t="str">
        <f t="shared" si="71"/>
        <v xml:space="preserve">  </v>
      </c>
      <c r="X153" s="36"/>
      <c r="Y153" s="17" t="str">
        <f t="shared" si="76"/>
        <v xml:space="preserve">  </v>
      </c>
      <c r="Z153" s="17" t="str">
        <f t="shared" si="72"/>
        <v xml:space="preserve">  </v>
      </c>
      <c r="AA153" s="35" t="str">
        <f t="shared" si="61"/>
        <v xml:space="preserve">  </v>
      </c>
      <c r="AB153" s="35" t="str">
        <f t="shared" si="77"/>
        <v xml:space="preserve">  </v>
      </c>
      <c r="AC153" s="35" t="str">
        <f t="shared" si="78"/>
        <v xml:space="preserve">  </v>
      </c>
      <c r="AD153" s="36"/>
      <c r="AE153" s="17" t="str">
        <f t="shared" si="79"/>
        <v xml:space="preserve">  </v>
      </c>
      <c r="AF153" s="35" t="str">
        <f t="shared" si="80"/>
        <v xml:space="preserve">  </v>
      </c>
      <c r="AG153" s="35" t="str">
        <f t="shared" si="81"/>
        <v xml:space="preserve">  </v>
      </c>
      <c r="AH153" s="35" t="str">
        <f t="shared" si="82"/>
        <v xml:space="preserve">  </v>
      </c>
    </row>
    <row r="154" spans="2:34" ht="15.6" x14ac:dyDescent="0.3">
      <c r="B154" s="4" t="str">
        <f t="shared" si="64"/>
        <v xml:space="preserve">  </v>
      </c>
      <c r="C154" s="36"/>
      <c r="D154" s="17" t="str">
        <f t="shared" si="73"/>
        <v xml:space="preserve">  </v>
      </c>
      <c r="E154" s="17">
        <f t="shared" si="58"/>
        <v>0</v>
      </c>
      <c r="F154" s="17" t="str">
        <f t="shared" si="65"/>
        <v xml:space="preserve">  </v>
      </c>
      <c r="G154" s="17" t="str">
        <f t="shared" si="66"/>
        <v xml:space="preserve">  </v>
      </c>
      <c r="I154" s="45"/>
      <c r="J154" s="46" t="str">
        <f t="shared" si="74"/>
        <v xml:space="preserve">  </v>
      </c>
      <c r="K154" s="24" t="str">
        <f t="shared" si="67"/>
        <v xml:space="preserve">  </v>
      </c>
      <c r="L154" s="35" t="str">
        <f t="shared" si="68"/>
        <v xml:space="preserve">  </v>
      </c>
      <c r="M154" s="35" t="str">
        <f t="shared" si="75"/>
        <v xml:space="preserve">  </v>
      </c>
      <c r="N154" s="35" t="str">
        <f t="shared" si="59"/>
        <v xml:space="preserve">  </v>
      </c>
      <c r="O154" s="35" t="str">
        <f t="shared" si="60"/>
        <v xml:space="preserve">  </v>
      </c>
      <c r="P154" s="35" t="str">
        <f t="shared" si="62"/>
        <v xml:space="preserve">  </v>
      </c>
      <c r="Q154" s="36"/>
      <c r="R154" s="49"/>
      <c r="S154" s="47" t="str">
        <f t="shared" si="69"/>
        <v xml:space="preserve">  </v>
      </c>
      <c r="T154" s="48" t="str">
        <f t="shared" si="63"/>
        <v xml:space="preserve">  </v>
      </c>
      <c r="U154" s="49"/>
      <c r="V154" s="24" t="str">
        <f t="shared" si="70"/>
        <v xml:space="preserve">  </v>
      </c>
      <c r="W154" s="24" t="str">
        <f t="shared" si="71"/>
        <v xml:space="preserve">  </v>
      </c>
      <c r="X154" s="36"/>
      <c r="Y154" s="17" t="str">
        <f t="shared" si="76"/>
        <v xml:space="preserve">  </v>
      </c>
      <c r="Z154" s="17" t="str">
        <f t="shared" si="72"/>
        <v xml:space="preserve">  </v>
      </c>
      <c r="AA154" s="35" t="str">
        <f t="shared" si="61"/>
        <v xml:space="preserve">  </v>
      </c>
      <c r="AB154" s="35" t="str">
        <f t="shared" si="77"/>
        <v xml:space="preserve">  </v>
      </c>
      <c r="AC154" s="35" t="str">
        <f t="shared" si="78"/>
        <v xml:space="preserve">  </v>
      </c>
      <c r="AD154" s="36"/>
      <c r="AE154" s="17" t="str">
        <f t="shared" si="79"/>
        <v xml:space="preserve">  </v>
      </c>
      <c r="AF154" s="35" t="str">
        <f t="shared" si="80"/>
        <v xml:space="preserve">  </v>
      </c>
      <c r="AG154" s="35" t="str">
        <f t="shared" si="81"/>
        <v xml:space="preserve">  </v>
      </c>
      <c r="AH154" s="35" t="str">
        <f t="shared" si="82"/>
        <v xml:space="preserve">  </v>
      </c>
    </row>
    <row r="155" spans="2:34" ht="15.6" x14ac:dyDescent="0.3">
      <c r="B155" s="4" t="str">
        <f t="shared" si="64"/>
        <v xml:space="preserve">  </v>
      </c>
      <c r="C155" s="36"/>
      <c r="D155" s="17" t="str">
        <f t="shared" si="73"/>
        <v xml:space="preserve">  </v>
      </c>
      <c r="E155" s="17">
        <f t="shared" si="58"/>
        <v>0</v>
      </c>
      <c r="F155" s="17" t="str">
        <f t="shared" si="65"/>
        <v xml:space="preserve">  </v>
      </c>
      <c r="G155" s="17" t="str">
        <f t="shared" si="66"/>
        <v xml:space="preserve">  </v>
      </c>
      <c r="I155" s="45"/>
      <c r="J155" s="46" t="str">
        <f t="shared" si="74"/>
        <v xml:space="preserve">  </v>
      </c>
      <c r="K155" s="24" t="str">
        <f t="shared" si="67"/>
        <v xml:space="preserve">  </v>
      </c>
      <c r="L155" s="35" t="str">
        <f t="shared" si="68"/>
        <v xml:space="preserve">  </v>
      </c>
      <c r="M155" s="35" t="str">
        <f t="shared" si="75"/>
        <v xml:space="preserve">  </v>
      </c>
      <c r="N155" s="35" t="str">
        <f t="shared" si="59"/>
        <v xml:space="preserve">  </v>
      </c>
      <c r="O155" s="35" t="str">
        <f t="shared" si="60"/>
        <v xml:space="preserve">  </v>
      </c>
      <c r="P155" s="35" t="str">
        <f t="shared" si="62"/>
        <v xml:space="preserve">  </v>
      </c>
      <c r="Q155" s="36"/>
      <c r="R155" s="49"/>
      <c r="S155" s="47" t="str">
        <f t="shared" si="69"/>
        <v xml:space="preserve">  </v>
      </c>
      <c r="T155" s="48" t="str">
        <f t="shared" si="63"/>
        <v xml:space="preserve">  </v>
      </c>
      <c r="U155" s="49"/>
      <c r="V155" s="24" t="str">
        <f t="shared" si="70"/>
        <v xml:space="preserve">  </v>
      </c>
      <c r="W155" s="24" t="str">
        <f t="shared" si="71"/>
        <v xml:space="preserve">  </v>
      </c>
      <c r="X155" s="36"/>
      <c r="Y155" s="17" t="str">
        <f t="shared" si="76"/>
        <v xml:space="preserve">  </v>
      </c>
      <c r="Z155" s="17" t="str">
        <f t="shared" si="72"/>
        <v xml:space="preserve">  </v>
      </c>
      <c r="AA155" s="35" t="str">
        <f t="shared" si="61"/>
        <v xml:space="preserve">  </v>
      </c>
      <c r="AB155" s="35" t="str">
        <f t="shared" si="77"/>
        <v xml:space="preserve">  </v>
      </c>
      <c r="AC155" s="35" t="str">
        <f t="shared" si="78"/>
        <v xml:space="preserve">  </v>
      </c>
      <c r="AD155" s="36"/>
      <c r="AE155" s="17" t="str">
        <f t="shared" si="79"/>
        <v xml:space="preserve">  </v>
      </c>
      <c r="AF155" s="35" t="str">
        <f t="shared" si="80"/>
        <v xml:space="preserve">  </v>
      </c>
      <c r="AG155" s="35" t="str">
        <f t="shared" si="81"/>
        <v xml:space="preserve">  </v>
      </c>
      <c r="AH155" s="35" t="str">
        <f t="shared" si="82"/>
        <v xml:space="preserve">  </v>
      </c>
    </row>
    <row r="156" spans="2:34" ht="15.6" x14ac:dyDescent="0.3">
      <c r="B156" s="4" t="str">
        <f t="shared" si="64"/>
        <v xml:space="preserve">  </v>
      </c>
      <c r="C156" s="36"/>
      <c r="D156" s="17" t="str">
        <f t="shared" si="73"/>
        <v xml:space="preserve">  </v>
      </c>
      <c r="E156" s="17">
        <f t="shared" si="58"/>
        <v>0</v>
      </c>
      <c r="F156" s="17" t="str">
        <f t="shared" si="65"/>
        <v xml:space="preserve">  </v>
      </c>
      <c r="G156" s="17" t="str">
        <f t="shared" si="66"/>
        <v xml:space="preserve">  </v>
      </c>
      <c r="I156" s="45"/>
      <c r="J156" s="46" t="str">
        <f t="shared" si="74"/>
        <v xml:space="preserve">  </v>
      </c>
      <c r="K156" s="24" t="str">
        <f t="shared" si="67"/>
        <v xml:space="preserve">  </v>
      </c>
      <c r="L156" s="35" t="str">
        <f t="shared" si="68"/>
        <v xml:space="preserve">  </v>
      </c>
      <c r="M156" s="35" t="str">
        <f t="shared" si="75"/>
        <v xml:space="preserve">  </v>
      </c>
      <c r="N156" s="35" t="str">
        <f t="shared" si="59"/>
        <v xml:space="preserve">  </v>
      </c>
      <c r="O156" s="35" t="str">
        <f t="shared" si="60"/>
        <v xml:space="preserve">  </v>
      </c>
      <c r="P156" s="35" t="str">
        <f t="shared" si="62"/>
        <v xml:space="preserve">  </v>
      </c>
      <c r="Q156" s="36"/>
      <c r="R156" s="49"/>
      <c r="S156" s="47" t="str">
        <f t="shared" si="69"/>
        <v xml:space="preserve">  </v>
      </c>
      <c r="T156" s="48" t="str">
        <f t="shared" si="63"/>
        <v xml:space="preserve">  </v>
      </c>
      <c r="U156" s="49"/>
      <c r="V156" s="24" t="str">
        <f t="shared" si="70"/>
        <v xml:space="preserve">  </v>
      </c>
      <c r="W156" s="24" t="str">
        <f t="shared" si="71"/>
        <v xml:space="preserve">  </v>
      </c>
      <c r="X156" s="36"/>
      <c r="Y156" s="17" t="str">
        <f t="shared" si="76"/>
        <v xml:space="preserve">  </v>
      </c>
      <c r="Z156" s="17" t="str">
        <f t="shared" si="72"/>
        <v xml:space="preserve">  </v>
      </c>
      <c r="AA156" s="35" t="str">
        <f t="shared" si="61"/>
        <v xml:space="preserve">  </v>
      </c>
      <c r="AB156" s="35" t="str">
        <f t="shared" si="77"/>
        <v xml:space="preserve">  </v>
      </c>
      <c r="AC156" s="35" t="str">
        <f t="shared" si="78"/>
        <v xml:space="preserve">  </v>
      </c>
      <c r="AD156" s="36"/>
      <c r="AE156" s="17" t="str">
        <f t="shared" si="79"/>
        <v xml:space="preserve">  </v>
      </c>
      <c r="AF156" s="35" t="str">
        <f t="shared" si="80"/>
        <v xml:space="preserve">  </v>
      </c>
      <c r="AG156" s="35" t="str">
        <f t="shared" si="81"/>
        <v xml:space="preserve">  </v>
      </c>
      <c r="AH156" s="35" t="str">
        <f t="shared" si="82"/>
        <v xml:space="preserve">  </v>
      </c>
    </row>
    <row r="157" spans="2:34" ht="15.6" x14ac:dyDescent="0.3">
      <c r="B157" s="4" t="str">
        <f t="shared" si="64"/>
        <v xml:space="preserve">  </v>
      </c>
      <c r="C157" s="36"/>
      <c r="D157" s="17" t="str">
        <f t="shared" si="73"/>
        <v xml:space="preserve">  </v>
      </c>
      <c r="E157" s="17">
        <f t="shared" si="58"/>
        <v>0</v>
      </c>
      <c r="F157" s="17" t="str">
        <f t="shared" si="65"/>
        <v xml:space="preserve">  </v>
      </c>
      <c r="G157" s="17" t="str">
        <f t="shared" si="66"/>
        <v xml:space="preserve">  </v>
      </c>
      <c r="I157" s="45"/>
      <c r="J157" s="46" t="str">
        <f t="shared" si="74"/>
        <v xml:space="preserve">  </v>
      </c>
      <c r="K157" s="24" t="str">
        <f t="shared" si="67"/>
        <v xml:space="preserve">  </v>
      </c>
      <c r="L157" s="35" t="str">
        <f t="shared" si="68"/>
        <v xml:space="preserve">  </v>
      </c>
      <c r="M157" s="35" t="str">
        <f t="shared" si="75"/>
        <v xml:space="preserve">  </v>
      </c>
      <c r="N157" s="35" t="str">
        <f t="shared" si="59"/>
        <v xml:space="preserve">  </v>
      </c>
      <c r="O157" s="35" t="str">
        <f t="shared" si="60"/>
        <v xml:space="preserve">  </v>
      </c>
      <c r="P157" s="35" t="str">
        <f t="shared" si="62"/>
        <v xml:space="preserve">  </v>
      </c>
      <c r="Q157" s="36"/>
      <c r="R157" s="49"/>
      <c r="S157" s="47" t="str">
        <f t="shared" si="69"/>
        <v xml:space="preserve">  </v>
      </c>
      <c r="T157" s="48" t="str">
        <f t="shared" si="63"/>
        <v xml:space="preserve">  </v>
      </c>
      <c r="U157" s="49"/>
      <c r="V157" s="24" t="str">
        <f t="shared" si="70"/>
        <v xml:space="preserve">  </v>
      </c>
      <c r="W157" s="24" t="str">
        <f t="shared" si="71"/>
        <v xml:space="preserve">  </v>
      </c>
      <c r="X157" s="36"/>
      <c r="Y157" s="17" t="str">
        <f t="shared" si="76"/>
        <v xml:space="preserve">  </v>
      </c>
      <c r="Z157" s="17" t="str">
        <f t="shared" si="72"/>
        <v xml:space="preserve">  </v>
      </c>
      <c r="AA157" s="35" t="str">
        <f t="shared" si="61"/>
        <v xml:space="preserve">  </v>
      </c>
      <c r="AB157" s="35" t="str">
        <f t="shared" si="77"/>
        <v xml:space="preserve">  </v>
      </c>
      <c r="AC157" s="35" t="str">
        <f t="shared" si="78"/>
        <v xml:space="preserve">  </v>
      </c>
      <c r="AD157" s="36"/>
      <c r="AE157" s="17" t="str">
        <f t="shared" si="79"/>
        <v xml:space="preserve">  </v>
      </c>
      <c r="AF157" s="35" t="str">
        <f t="shared" si="80"/>
        <v xml:space="preserve">  </v>
      </c>
      <c r="AG157" s="35" t="str">
        <f t="shared" si="81"/>
        <v xml:space="preserve">  </v>
      </c>
      <c r="AH157" s="35" t="str">
        <f t="shared" si="82"/>
        <v xml:space="preserve">  </v>
      </c>
    </row>
    <row r="158" spans="2:34" ht="15.6" x14ac:dyDescent="0.3">
      <c r="B158" s="4" t="str">
        <f t="shared" si="64"/>
        <v xml:space="preserve">  </v>
      </c>
      <c r="C158" s="36"/>
      <c r="D158" s="17" t="str">
        <f t="shared" si="73"/>
        <v xml:space="preserve">  </v>
      </c>
      <c r="E158" s="17">
        <f t="shared" si="58"/>
        <v>0</v>
      </c>
      <c r="F158" s="17" t="str">
        <f t="shared" si="65"/>
        <v xml:space="preserve">  </v>
      </c>
      <c r="G158" s="17" t="str">
        <f t="shared" si="66"/>
        <v xml:space="preserve">  </v>
      </c>
      <c r="I158" s="45"/>
      <c r="J158" s="46" t="str">
        <f t="shared" si="74"/>
        <v xml:space="preserve">  </v>
      </c>
      <c r="K158" s="24" t="str">
        <f t="shared" si="67"/>
        <v xml:space="preserve">  </v>
      </c>
      <c r="L158" s="35" t="str">
        <f t="shared" si="68"/>
        <v xml:space="preserve">  </v>
      </c>
      <c r="M158" s="35" t="str">
        <f t="shared" si="75"/>
        <v xml:space="preserve">  </v>
      </c>
      <c r="N158" s="35" t="str">
        <f t="shared" si="59"/>
        <v xml:space="preserve">  </v>
      </c>
      <c r="O158" s="35" t="str">
        <f t="shared" si="60"/>
        <v xml:space="preserve">  </v>
      </c>
      <c r="P158" s="35" t="str">
        <f t="shared" si="62"/>
        <v xml:space="preserve">  </v>
      </c>
      <c r="Q158" s="36"/>
      <c r="R158" s="49"/>
      <c r="S158" s="47" t="str">
        <f t="shared" si="69"/>
        <v xml:space="preserve">  </v>
      </c>
      <c r="T158" s="48" t="str">
        <f t="shared" si="63"/>
        <v xml:space="preserve">  </v>
      </c>
      <c r="U158" s="49"/>
      <c r="V158" s="24" t="str">
        <f t="shared" si="70"/>
        <v xml:space="preserve">  </v>
      </c>
      <c r="W158" s="24" t="str">
        <f t="shared" si="71"/>
        <v xml:space="preserve">  </v>
      </c>
      <c r="X158" s="36"/>
      <c r="Y158" s="17" t="str">
        <f t="shared" si="76"/>
        <v xml:space="preserve">  </v>
      </c>
      <c r="Z158" s="17" t="str">
        <f t="shared" si="72"/>
        <v xml:space="preserve">  </v>
      </c>
      <c r="AA158" s="35" t="str">
        <f t="shared" si="61"/>
        <v xml:space="preserve">  </v>
      </c>
      <c r="AB158" s="35" t="str">
        <f t="shared" si="77"/>
        <v xml:space="preserve">  </v>
      </c>
      <c r="AC158" s="35" t="str">
        <f t="shared" si="78"/>
        <v xml:space="preserve">  </v>
      </c>
      <c r="AD158" s="36"/>
      <c r="AE158" s="17" t="str">
        <f t="shared" si="79"/>
        <v xml:space="preserve">  </v>
      </c>
      <c r="AF158" s="35" t="str">
        <f t="shared" si="80"/>
        <v xml:space="preserve">  </v>
      </c>
      <c r="AG158" s="35" t="str">
        <f t="shared" si="81"/>
        <v xml:space="preserve">  </v>
      </c>
      <c r="AH158" s="35" t="str">
        <f t="shared" si="82"/>
        <v xml:space="preserve">  </v>
      </c>
    </row>
    <row r="159" spans="2:34" ht="15.6" x14ac:dyDescent="0.3">
      <c r="B159" s="4" t="str">
        <f t="shared" si="64"/>
        <v xml:space="preserve">  </v>
      </c>
      <c r="C159" s="36"/>
      <c r="D159" s="17" t="str">
        <f t="shared" si="73"/>
        <v xml:space="preserve">  </v>
      </c>
      <c r="E159" s="17">
        <f t="shared" si="58"/>
        <v>0</v>
      </c>
      <c r="F159" s="17" t="str">
        <f t="shared" si="65"/>
        <v xml:space="preserve">  </v>
      </c>
      <c r="G159" s="17" t="str">
        <f t="shared" si="66"/>
        <v xml:space="preserve">  </v>
      </c>
      <c r="I159" s="45"/>
      <c r="J159" s="46" t="str">
        <f t="shared" si="74"/>
        <v xml:space="preserve">  </v>
      </c>
      <c r="K159" s="24" t="str">
        <f t="shared" si="67"/>
        <v xml:space="preserve">  </v>
      </c>
      <c r="L159" s="35" t="str">
        <f t="shared" si="68"/>
        <v xml:space="preserve">  </v>
      </c>
      <c r="M159" s="35" t="str">
        <f t="shared" si="75"/>
        <v xml:space="preserve">  </v>
      </c>
      <c r="N159" s="35" t="str">
        <f t="shared" si="59"/>
        <v xml:space="preserve">  </v>
      </c>
      <c r="O159" s="35" t="str">
        <f t="shared" si="60"/>
        <v xml:space="preserve">  </v>
      </c>
      <c r="P159" s="35" t="str">
        <f t="shared" si="62"/>
        <v xml:space="preserve">  </v>
      </c>
      <c r="Q159" s="36"/>
      <c r="R159" s="49"/>
      <c r="S159" s="47" t="str">
        <f t="shared" si="69"/>
        <v xml:space="preserve">  </v>
      </c>
      <c r="T159" s="48" t="str">
        <f t="shared" si="63"/>
        <v xml:space="preserve">  </v>
      </c>
      <c r="U159" s="49"/>
      <c r="V159" s="24" t="str">
        <f t="shared" si="70"/>
        <v xml:space="preserve">  </v>
      </c>
      <c r="W159" s="24" t="str">
        <f t="shared" si="71"/>
        <v xml:space="preserve">  </v>
      </c>
      <c r="X159" s="36"/>
      <c r="Y159" s="17" t="str">
        <f t="shared" si="76"/>
        <v xml:space="preserve">  </v>
      </c>
      <c r="Z159" s="17" t="str">
        <f t="shared" si="72"/>
        <v xml:space="preserve">  </v>
      </c>
      <c r="AA159" s="35" t="str">
        <f t="shared" si="61"/>
        <v xml:space="preserve">  </v>
      </c>
      <c r="AB159" s="35" t="str">
        <f t="shared" si="77"/>
        <v xml:space="preserve">  </v>
      </c>
      <c r="AC159" s="35" t="str">
        <f t="shared" si="78"/>
        <v xml:space="preserve">  </v>
      </c>
      <c r="AD159" s="36"/>
      <c r="AE159" s="17" t="str">
        <f t="shared" si="79"/>
        <v xml:space="preserve">  </v>
      </c>
      <c r="AF159" s="35" t="str">
        <f t="shared" si="80"/>
        <v xml:space="preserve">  </v>
      </c>
      <c r="AG159" s="35" t="str">
        <f t="shared" si="81"/>
        <v xml:space="preserve">  </v>
      </c>
      <c r="AH159" s="35" t="str">
        <f t="shared" si="82"/>
        <v xml:space="preserve">  </v>
      </c>
    </row>
    <row r="160" spans="2:34" ht="15.6" x14ac:dyDescent="0.3">
      <c r="B160" s="4" t="str">
        <f t="shared" si="64"/>
        <v xml:space="preserve">  </v>
      </c>
      <c r="C160" s="36"/>
      <c r="D160" s="17" t="str">
        <f t="shared" si="73"/>
        <v xml:space="preserve">  </v>
      </c>
      <c r="E160" s="17">
        <f t="shared" si="58"/>
        <v>0</v>
      </c>
      <c r="F160" s="17" t="str">
        <f t="shared" si="65"/>
        <v xml:space="preserve">  </v>
      </c>
      <c r="G160" s="17" t="str">
        <f t="shared" si="66"/>
        <v xml:space="preserve">  </v>
      </c>
      <c r="I160" s="45"/>
      <c r="J160" s="46" t="str">
        <f t="shared" si="74"/>
        <v xml:space="preserve">  </v>
      </c>
      <c r="K160" s="24" t="str">
        <f t="shared" si="67"/>
        <v xml:space="preserve">  </v>
      </c>
      <c r="L160" s="35" t="str">
        <f t="shared" si="68"/>
        <v xml:space="preserve">  </v>
      </c>
      <c r="M160" s="35" t="str">
        <f t="shared" si="75"/>
        <v xml:space="preserve">  </v>
      </c>
      <c r="N160" s="35" t="str">
        <f t="shared" si="59"/>
        <v xml:space="preserve">  </v>
      </c>
      <c r="O160" s="35" t="str">
        <f t="shared" si="60"/>
        <v xml:space="preserve">  </v>
      </c>
      <c r="P160" s="35" t="str">
        <f t="shared" si="62"/>
        <v xml:space="preserve">  </v>
      </c>
      <c r="Q160" s="36"/>
      <c r="R160" s="49"/>
      <c r="S160" s="47" t="str">
        <f t="shared" si="69"/>
        <v xml:space="preserve">  </v>
      </c>
      <c r="T160" s="48" t="str">
        <f t="shared" si="63"/>
        <v xml:space="preserve">  </v>
      </c>
      <c r="U160" s="49"/>
      <c r="V160" s="24" t="str">
        <f t="shared" si="70"/>
        <v xml:space="preserve">  </v>
      </c>
      <c r="W160" s="24" t="str">
        <f t="shared" si="71"/>
        <v xml:space="preserve">  </v>
      </c>
      <c r="X160" s="36"/>
      <c r="Y160" s="17" t="str">
        <f t="shared" si="76"/>
        <v xml:space="preserve">  </v>
      </c>
      <c r="Z160" s="17" t="str">
        <f t="shared" si="72"/>
        <v xml:space="preserve">  </v>
      </c>
      <c r="AA160" s="35" t="str">
        <f t="shared" si="61"/>
        <v xml:space="preserve">  </v>
      </c>
      <c r="AB160" s="35" t="str">
        <f t="shared" si="77"/>
        <v xml:space="preserve">  </v>
      </c>
      <c r="AC160" s="35" t="str">
        <f t="shared" si="78"/>
        <v xml:space="preserve">  </v>
      </c>
      <c r="AD160" s="36"/>
      <c r="AE160" s="17" t="str">
        <f t="shared" si="79"/>
        <v xml:space="preserve">  </v>
      </c>
      <c r="AF160" s="35" t="str">
        <f t="shared" si="80"/>
        <v xml:space="preserve">  </v>
      </c>
      <c r="AG160" s="35" t="str">
        <f t="shared" si="81"/>
        <v xml:space="preserve">  </v>
      </c>
      <c r="AH160" s="35" t="str">
        <f t="shared" si="82"/>
        <v xml:space="preserve">  </v>
      </c>
    </row>
    <row r="161" spans="2:34" ht="15.6" x14ac:dyDescent="0.3">
      <c r="B161" s="4" t="str">
        <f t="shared" si="64"/>
        <v xml:space="preserve">  </v>
      </c>
      <c r="C161" s="36"/>
      <c r="D161" s="17" t="str">
        <f t="shared" si="73"/>
        <v xml:space="preserve">  </v>
      </c>
      <c r="E161" s="17">
        <f t="shared" si="58"/>
        <v>0</v>
      </c>
      <c r="F161" s="17" t="str">
        <f t="shared" si="65"/>
        <v xml:space="preserve">  </v>
      </c>
      <c r="G161" s="17" t="str">
        <f t="shared" si="66"/>
        <v xml:space="preserve">  </v>
      </c>
      <c r="I161" s="45"/>
      <c r="J161" s="46" t="str">
        <f t="shared" si="74"/>
        <v xml:space="preserve">  </v>
      </c>
      <c r="K161" s="24" t="str">
        <f t="shared" si="67"/>
        <v xml:space="preserve">  </v>
      </c>
      <c r="L161" s="35" t="str">
        <f t="shared" si="68"/>
        <v xml:space="preserve">  </v>
      </c>
      <c r="M161" s="35" t="str">
        <f t="shared" si="75"/>
        <v xml:space="preserve">  </v>
      </c>
      <c r="N161" s="35" t="str">
        <f t="shared" si="59"/>
        <v xml:space="preserve">  </v>
      </c>
      <c r="O161" s="35" t="str">
        <f t="shared" si="60"/>
        <v xml:space="preserve">  </v>
      </c>
      <c r="P161" s="35" t="str">
        <f t="shared" si="62"/>
        <v xml:space="preserve">  </v>
      </c>
      <c r="Q161" s="36"/>
      <c r="R161" s="49"/>
      <c r="S161" s="47" t="str">
        <f t="shared" si="69"/>
        <v xml:space="preserve">  </v>
      </c>
      <c r="T161" s="48" t="str">
        <f t="shared" si="63"/>
        <v xml:space="preserve">  </v>
      </c>
      <c r="U161" s="49"/>
      <c r="V161" s="24" t="str">
        <f t="shared" si="70"/>
        <v xml:space="preserve">  </v>
      </c>
      <c r="W161" s="24" t="str">
        <f t="shared" si="71"/>
        <v xml:space="preserve">  </v>
      </c>
      <c r="X161" s="36"/>
      <c r="Y161" s="17" t="str">
        <f t="shared" si="76"/>
        <v xml:space="preserve">  </v>
      </c>
      <c r="Z161" s="17" t="str">
        <f t="shared" si="72"/>
        <v xml:space="preserve">  </v>
      </c>
      <c r="AA161" s="35" t="str">
        <f t="shared" si="61"/>
        <v xml:space="preserve">  </v>
      </c>
      <c r="AB161" s="35" t="str">
        <f t="shared" si="77"/>
        <v xml:space="preserve">  </v>
      </c>
      <c r="AC161" s="35" t="str">
        <f t="shared" si="78"/>
        <v xml:space="preserve">  </v>
      </c>
      <c r="AD161" s="36"/>
      <c r="AE161" s="17" t="str">
        <f t="shared" si="79"/>
        <v xml:space="preserve">  </v>
      </c>
      <c r="AF161" s="35" t="str">
        <f t="shared" si="80"/>
        <v xml:space="preserve">  </v>
      </c>
      <c r="AG161" s="35" t="str">
        <f t="shared" si="81"/>
        <v xml:space="preserve">  </v>
      </c>
      <c r="AH161" s="35" t="str">
        <f t="shared" si="82"/>
        <v xml:space="preserve">  </v>
      </c>
    </row>
    <row r="162" spans="2:34" ht="15.6" x14ac:dyDescent="0.3">
      <c r="B162" s="4" t="str">
        <f t="shared" si="64"/>
        <v xml:space="preserve">  </v>
      </c>
      <c r="C162" s="36"/>
      <c r="D162" s="17" t="str">
        <f t="shared" si="73"/>
        <v xml:space="preserve">  </v>
      </c>
      <c r="E162" s="17">
        <f t="shared" si="58"/>
        <v>0</v>
      </c>
      <c r="F162" s="17" t="str">
        <f t="shared" si="65"/>
        <v xml:space="preserve">  </v>
      </c>
      <c r="G162" s="17" t="str">
        <f t="shared" si="66"/>
        <v xml:space="preserve">  </v>
      </c>
      <c r="I162" s="45"/>
      <c r="J162" s="46" t="str">
        <f t="shared" si="74"/>
        <v xml:space="preserve">  </v>
      </c>
      <c r="K162" s="24" t="str">
        <f t="shared" si="67"/>
        <v xml:space="preserve">  </v>
      </c>
      <c r="L162" s="35" t="str">
        <f t="shared" si="68"/>
        <v xml:space="preserve">  </v>
      </c>
      <c r="M162" s="35" t="str">
        <f t="shared" si="75"/>
        <v xml:space="preserve">  </v>
      </c>
      <c r="N162" s="35" t="str">
        <f t="shared" si="59"/>
        <v xml:space="preserve">  </v>
      </c>
      <c r="O162" s="35" t="str">
        <f t="shared" si="60"/>
        <v xml:space="preserve">  </v>
      </c>
      <c r="P162" s="35" t="str">
        <f t="shared" si="62"/>
        <v xml:space="preserve">  </v>
      </c>
      <c r="Q162" s="36"/>
      <c r="R162" s="49"/>
      <c r="S162" s="47" t="str">
        <f t="shared" si="69"/>
        <v xml:space="preserve">  </v>
      </c>
      <c r="T162" s="48" t="str">
        <f t="shared" si="63"/>
        <v xml:space="preserve">  </v>
      </c>
      <c r="U162" s="49"/>
      <c r="V162" s="24" t="str">
        <f t="shared" si="70"/>
        <v xml:space="preserve">  </v>
      </c>
      <c r="W162" s="24" t="str">
        <f t="shared" si="71"/>
        <v xml:space="preserve">  </v>
      </c>
      <c r="X162" s="36"/>
      <c r="Y162" s="17" t="str">
        <f t="shared" si="76"/>
        <v xml:space="preserve">  </v>
      </c>
      <c r="Z162" s="17" t="str">
        <f t="shared" si="72"/>
        <v xml:space="preserve">  </v>
      </c>
      <c r="AA162" s="35" t="str">
        <f t="shared" si="61"/>
        <v xml:space="preserve">  </v>
      </c>
      <c r="AB162" s="35" t="str">
        <f t="shared" si="77"/>
        <v xml:space="preserve">  </v>
      </c>
      <c r="AC162" s="35" t="str">
        <f t="shared" si="78"/>
        <v xml:space="preserve">  </v>
      </c>
      <c r="AD162" s="36"/>
      <c r="AE162" s="17" t="str">
        <f t="shared" si="79"/>
        <v xml:space="preserve">  </v>
      </c>
      <c r="AF162" s="35" t="str">
        <f t="shared" si="80"/>
        <v xml:space="preserve">  </v>
      </c>
      <c r="AG162" s="35" t="str">
        <f t="shared" si="81"/>
        <v xml:space="preserve">  </v>
      </c>
      <c r="AH162" s="35" t="str">
        <f t="shared" si="82"/>
        <v xml:space="preserve">  </v>
      </c>
    </row>
    <row r="163" spans="2:34" ht="15.6" x14ac:dyDescent="0.3">
      <c r="B163" s="4" t="str">
        <f t="shared" si="64"/>
        <v xml:space="preserve">  </v>
      </c>
      <c r="C163" s="36"/>
      <c r="D163" s="17" t="str">
        <f t="shared" si="73"/>
        <v xml:space="preserve">  </v>
      </c>
      <c r="E163" s="17">
        <f t="shared" si="58"/>
        <v>0</v>
      </c>
      <c r="F163" s="17" t="str">
        <f t="shared" si="65"/>
        <v xml:space="preserve">  </v>
      </c>
      <c r="G163" s="17" t="str">
        <f t="shared" si="66"/>
        <v xml:space="preserve">  </v>
      </c>
      <c r="I163" s="45"/>
      <c r="J163" s="46" t="str">
        <f t="shared" si="74"/>
        <v xml:space="preserve">  </v>
      </c>
      <c r="K163" s="24" t="str">
        <f t="shared" si="67"/>
        <v xml:space="preserve">  </v>
      </c>
      <c r="L163" s="35" t="str">
        <f t="shared" si="68"/>
        <v xml:space="preserve">  </v>
      </c>
      <c r="M163" s="35" t="str">
        <f t="shared" si="75"/>
        <v xml:space="preserve">  </v>
      </c>
      <c r="N163" s="35" t="str">
        <f t="shared" si="59"/>
        <v xml:space="preserve">  </v>
      </c>
      <c r="O163" s="35" t="str">
        <f t="shared" si="60"/>
        <v xml:space="preserve">  </v>
      </c>
      <c r="P163" s="35" t="str">
        <f t="shared" si="62"/>
        <v xml:space="preserve">  </v>
      </c>
      <c r="Q163" s="36"/>
      <c r="R163" s="49"/>
      <c r="S163" s="47" t="str">
        <f t="shared" si="69"/>
        <v xml:space="preserve">  </v>
      </c>
      <c r="T163" s="48" t="str">
        <f t="shared" si="63"/>
        <v xml:space="preserve">  </v>
      </c>
      <c r="U163" s="49"/>
      <c r="V163" s="24" t="str">
        <f t="shared" si="70"/>
        <v xml:space="preserve">  </v>
      </c>
      <c r="W163" s="24" t="str">
        <f t="shared" si="71"/>
        <v xml:space="preserve">  </v>
      </c>
      <c r="X163" s="36"/>
      <c r="Y163" s="17" t="str">
        <f t="shared" si="76"/>
        <v xml:space="preserve">  </v>
      </c>
      <c r="Z163" s="17" t="str">
        <f t="shared" si="72"/>
        <v xml:space="preserve">  </v>
      </c>
      <c r="AA163" s="35" t="str">
        <f t="shared" si="61"/>
        <v xml:space="preserve">  </v>
      </c>
      <c r="AB163" s="35" t="str">
        <f t="shared" si="77"/>
        <v xml:space="preserve">  </v>
      </c>
      <c r="AC163" s="35" t="str">
        <f t="shared" si="78"/>
        <v xml:space="preserve">  </v>
      </c>
      <c r="AD163" s="36"/>
      <c r="AE163" s="17" t="str">
        <f t="shared" si="79"/>
        <v xml:space="preserve">  </v>
      </c>
      <c r="AF163" s="35" t="str">
        <f t="shared" si="80"/>
        <v xml:space="preserve">  </v>
      </c>
      <c r="AG163" s="35" t="str">
        <f t="shared" si="81"/>
        <v xml:space="preserve">  </v>
      </c>
      <c r="AH163" s="35" t="str">
        <f t="shared" si="82"/>
        <v xml:space="preserve">  </v>
      </c>
    </row>
    <row r="164" spans="2:34" ht="15.6" x14ac:dyDescent="0.3">
      <c r="B164" s="4" t="str">
        <f t="shared" si="64"/>
        <v xml:space="preserve">  </v>
      </c>
      <c r="C164" s="36"/>
      <c r="D164" s="17" t="str">
        <f t="shared" si="73"/>
        <v xml:space="preserve">  </v>
      </c>
      <c r="E164" s="17">
        <f t="shared" si="58"/>
        <v>0</v>
      </c>
      <c r="F164" s="17" t="str">
        <f t="shared" si="65"/>
        <v xml:space="preserve">  </v>
      </c>
      <c r="G164" s="17" t="str">
        <f t="shared" si="66"/>
        <v xml:space="preserve">  </v>
      </c>
      <c r="I164" s="45"/>
      <c r="J164" s="46" t="str">
        <f t="shared" si="74"/>
        <v xml:space="preserve">  </v>
      </c>
      <c r="K164" s="24" t="str">
        <f t="shared" si="67"/>
        <v xml:space="preserve">  </v>
      </c>
      <c r="L164" s="35" t="str">
        <f t="shared" si="68"/>
        <v xml:space="preserve">  </v>
      </c>
      <c r="M164" s="35" t="str">
        <f t="shared" si="75"/>
        <v xml:space="preserve">  </v>
      </c>
      <c r="N164" s="35" t="str">
        <f t="shared" si="59"/>
        <v xml:space="preserve">  </v>
      </c>
      <c r="O164" s="35" t="str">
        <f t="shared" si="60"/>
        <v xml:space="preserve">  </v>
      </c>
      <c r="P164" s="35" t="str">
        <f t="shared" si="62"/>
        <v xml:space="preserve">  </v>
      </c>
      <c r="Q164" s="36"/>
      <c r="R164" s="49"/>
      <c r="S164" s="47" t="str">
        <f t="shared" si="69"/>
        <v xml:space="preserve">  </v>
      </c>
      <c r="T164" s="48" t="str">
        <f t="shared" si="63"/>
        <v xml:space="preserve">  </v>
      </c>
      <c r="U164" s="49"/>
      <c r="V164" s="24" t="str">
        <f t="shared" si="70"/>
        <v xml:space="preserve">  </v>
      </c>
      <c r="W164" s="24" t="str">
        <f t="shared" si="71"/>
        <v xml:space="preserve">  </v>
      </c>
      <c r="X164" s="36"/>
      <c r="Y164" s="17" t="str">
        <f t="shared" si="76"/>
        <v xml:space="preserve">  </v>
      </c>
      <c r="Z164" s="17" t="str">
        <f t="shared" si="72"/>
        <v xml:space="preserve">  </v>
      </c>
      <c r="AA164" s="35" t="str">
        <f t="shared" si="61"/>
        <v xml:space="preserve">  </v>
      </c>
      <c r="AB164" s="35" t="str">
        <f t="shared" si="77"/>
        <v xml:space="preserve">  </v>
      </c>
      <c r="AC164" s="35" t="str">
        <f t="shared" si="78"/>
        <v xml:space="preserve">  </v>
      </c>
      <c r="AD164" s="36"/>
      <c r="AE164" s="17" t="str">
        <f t="shared" si="79"/>
        <v xml:space="preserve">  </v>
      </c>
      <c r="AF164" s="35" t="str">
        <f t="shared" si="80"/>
        <v xml:space="preserve">  </v>
      </c>
      <c r="AG164" s="35" t="str">
        <f t="shared" si="81"/>
        <v xml:space="preserve">  </v>
      </c>
      <c r="AH164" s="35" t="str">
        <f t="shared" si="82"/>
        <v xml:space="preserve">  </v>
      </c>
    </row>
    <row r="165" spans="2:34" ht="15.6" x14ac:dyDescent="0.3">
      <c r="B165" s="4" t="str">
        <f t="shared" si="64"/>
        <v xml:space="preserve">  </v>
      </c>
      <c r="C165" s="36"/>
      <c r="D165" s="17" t="str">
        <f t="shared" si="73"/>
        <v xml:space="preserve">  </v>
      </c>
      <c r="E165" s="17">
        <f t="shared" si="58"/>
        <v>0</v>
      </c>
      <c r="F165" s="17" t="str">
        <f t="shared" si="65"/>
        <v xml:space="preserve">  </v>
      </c>
      <c r="G165" s="17" t="str">
        <f t="shared" si="66"/>
        <v xml:space="preserve">  </v>
      </c>
      <c r="I165" s="45"/>
      <c r="J165" s="46" t="str">
        <f t="shared" si="74"/>
        <v xml:space="preserve">  </v>
      </c>
      <c r="K165" s="24" t="str">
        <f t="shared" si="67"/>
        <v xml:space="preserve">  </v>
      </c>
      <c r="L165" s="35" t="str">
        <f t="shared" si="68"/>
        <v xml:space="preserve">  </v>
      </c>
      <c r="M165" s="35" t="str">
        <f t="shared" si="75"/>
        <v xml:space="preserve">  </v>
      </c>
      <c r="N165" s="35" t="str">
        <f t="shared" si="59"/>
        <v xml:space="preserve">  </v>
      </c>
      <c r="O165" s="35" t="str">
        <f t="shared" si="60"/>
        <v xml:space="preserve">  </v>
      </c>
      <c r="P165" s="35" t="str">
        <f t="shared" si="62"/>
        <v xml:space="preserve">  </v>
      </c>
      <c r="Q165" s="36"/>
      <c r="R165" s="49"/>
      <c r="S165" s="47" t="str">
        <f t="shared" si="69"/>
        <v xml:space="preserve">  </v>
      </c>
      <c r="T165" s="48" t="str">
        <f t="shared" si="63"/>
        <v xml:space="preserve">  </v>
      </c>
      <c r="U165" s="49"/>
      <c r="V165" s="24" t="str">
        <f t="shared" si="70"/>
        <v xml:space="preserve">  </v>
      </c>
      <c r="W165" s="24" t="str">
        <f t="shared" si="71"/>
        <v xml:space="preserve">  </v>
      </c>
      <c r="X165" s="36"/>
      <c r="Y165" s="17" t="str">
        <f t="shared" si="76"/>
        <v xml:space="preserve">  </v>
      </c>
      <c r="Z165" s="17" t="str">
        <f t="shared" si="72"/>
        <v xml:space="preserve">  </v>
      </c>
      <c r="AA165" s="35" t="str">
        <f t="shared" si="61"/>
        <v xml:space="preserve">  </v>
      </c>
      <c r="AB165" s="35" t="str">
        <f t="shared" si="77"/>
        <v xml:space="preserve">  </v>
      </c>
      <c r="AC165" s="35" t="str">
        <f t="shared" si="78"/>
        <v xml:space="preserve">  </v>
      </c>
      <c r="AD165" s="36"/>
      <c r="AE165" s="17" t="str">
        <f t="shared" si="79"/>
        <v xml:space="preserve">  </v>
      </c>
      <c r="AF165" s="35" t="str">
        <f t="shared" si="80"/>
        <v xml:space="preserve">  </v>
      </c>
      <c r="AG165" s="35" t="str">
        <f t="shared" si="81"/>
        <v xml:space="preserve">  </v>
      </c>
      <c r="AH165" s="35" t="str">
        <f t="shared" si="82"/>
        <v xml:space="preserve">  </v>
      </c>
    </row>
    <row r="166" spans="2:34" ht="15.6" x14ac:dyDescent="0.3">
      <c r="B166" s="4" t="str">
        <f t="shared" si="64"/>
        <v xml:space="preserve">  </v>
      </c>
      <c r="C166" s="36"/>
      <c r="D166" s="17" t="str">
        <f t="shared" si="73"/>
        <v xml:space="preserve">  </v>
      </c>
      <c r="E166" s="17">
        <f t="shared" si="58"/>
        <v>0</v>
      </c>
      <c r="F166" s="17" t="str">
        <f t="shared" si="65"/>
        <v xml:space="preserve">  </v>
      </c>
      <c r="G166" s="17" t="str">
        <f t="shared" si="66"/>
        <v xml:space="preserve">  </v>
      </c>
      <c r="I166" s="45"/>
      <c r="J166" s="46" t="str">
        <f t="shared" si="74"/>
        <v xml:space="preserve">  </v>
      </c>
      <c r="K166" s="24" t="str">
        <f t="shared" si="67"/>
        <v xml:space="preserve">  </v>
      </c>
      <c r="L166" s="35" t="str">
        <f t="shared" si="68"/>
        <v xml:space="preserve">  </v>
      </c>
      <c r="M166" s="35" t="str">
        <f t="shared" si="75"/>
        <v xml:space="preserve">  </v>
      </c>
      <c r="N166" s="35" t="str">
        <f t="shared" si="59"/>
        <v xml:space="preserve">  </v>
      </c>
      <c r="O166" s="35" t="str">
        <f t="shared" si="60"/>
        <v xml:space="preserve">  </v>
      </c>
      <c r="P166" s="35" t="str">
        <f t="shared" si="62"/>
        <v xml:space="preserve">  </v>
      </c>
      <c r="Q166" s="36"/>
      <c r="R166" s="49"/>
      <c r="S166" s="47" t="str">
        <f t="shared" si="69"/>
        <v xml:space="preserve">  </v>
      </c>
      <c r="T166" s="48" t="str">
        <f t="shared" si="63"/>
        <v xml:space="preserve">  </v>
      </c>
      <c r="U166" s="49"/>
      <c r="V166" s="24" t="str">
        <f t="shared" si="70"/>
        <v xml:space="preserve">  </v>
      </c>
      <c r="W166" s="24" t="str">
        <f t="shared" si="71"/>
        <v xml:space="preserve">  </v>
      </c>
      <c r="X166" s="36"/>
      <c r="Y166" s="17" t="str">
        <f t="shared" si="76"/>
        <v xml:space="preserve">  </v>
      </c>
      <c r="Z166" s="17" t="str">
        <f t="shared" si="72"/>
        <v xml:space="preserve">  </v>
      </c>
      <c r="AA166" s="35" t="str">
        <f t="shared" si="61"/>
        <v xml:space="preserve">  </v>
      </c>
      <c r="AB166" s="35" t="str">
        <f t="shared" si="77"/>
        <v xml:space="preserve">  </v>
      </c>
      <c r="AC166" s="35" t="str">
        <f t="shared" si="78"/>
        <v xml:space="preserve">  </v>
      </c>
      <c r="AD166" s="36"/>
      <c r="AE166" s="17" t="str">
        <f t="shared" si="79"/>
        <v xml:space="preserve">  </v>
      </c>
      <c r="AF166" s="35" t="str">
        <f t="shared" si="80"/>
        <v xml:space="preserve">  </v>
      </c>
      <c r="AG166" s="35" t="str">
        <f t="shared" si="81"/>
        <v xml:space="preserve">  </v>
      </c>
      <c r="AH166" s="35" t="str">
        <f t="shared" si="82"/>
        <v xml:space="preserve">  </v>
      </c>
    </row>
    <row r="167" spans="2:34" ht="15.6" x14ac:dyDescent="0.3">
      <c r="B167" s="4" t="str">
        <f t="shared" si="64"/>
        <v xml:space="preserve">  </v>
      </c>
      <c r="C167" s="36"/>
      <c r="D167" s="17" t="str">
        <f t="shared" si="73"/>
        <v xml:space="preserve">  </v>
      </c>
      <c r="E167" s="17">
        <f t="shared" si="58"/>
        <v>0</v>
      </c>
      <c r="F167" s="17" t="str">
        <f t="shared" si="65"/>
        <v xml:space="preserve">  </v>
      </c>
      <c r="G167" s="17" t="str">
        <f t="shared" si="66"/>
        <v xml:space="preserve">  </v>
      </c>
      <c r="I167" s="45"/>
      <c r="J167" s="46" t="str">
        <f t="shared" si="74"/>
        <v xml:space="preserve">  </v>
      </c>
      <c r="K167" s="24" t="str">
        <f t="shared" si="67"/>
        <v xml:space="preserve">  </v>
      </c>
      <c r="L167" s="35" t="str">
        <f t="shared" si="68"/>
        <v xml:space="preserve">  </v>
      </c>
      <c r="M167" s="35" t="str">
        <f t="shared" si="75"/>
        <v xml:space="preserve">  </v>
      </c>
      <c r="N167" s="35" t="str">
        <f t="shared" si="59"/>
        <v xml:space="preserve">  </v>
      </c>
      <c r="O167" s="35" t="str">
        <f t="shared" si="60"/>
        <v xml:space="preserve">  </v>
      </c>
      <c r="P167" s="35" t="str">
        <f t="shared" si="62"/>
        <v xml:space="preserve">  </v>
      </c>
      <c r="Q167" s="36"/>
      <c r="R167" s="49"/>
      <c r="S167" s="47" t="str">
        <f t="shared" si="69"/>
        <v xml:space="preserve">  </v>
      </c>
      <c r="T167" s="48" t="str">
        <f t="shared" si="63"/>
        <v xml:space="preserve">  </v>
      </c>
      <c r="U167" s="49"/>
      <c r="V167" s="24" t="str">
        <f t="shared" si="70"/>
        <v xml:space="preserve">  </v>
      </c>
      <c r="W167" s="24" t="str">
        <f t="shared" si="71"/>
        <v xml:space="preserve">  </v>
      </c>
      <c r="X167" s="36"/>
      <c r="Y167" s="17" t="str">
        <f t="shared" si="76"/>
        <v xml:space="preserve">  </v>
      </c>
      <c r="Z167" s="17" t="str">
        <f t="shared" si="72"/>
        <v xml:space="preserve">  </v>
      </c>
      <c r="AA167" s="35" t="str">
        <f t="shared" si="61"/>
        <v xml:space="preserve">  </v>
      </c>
      <c r="AB167" s="35" t="str">
        <f t="shared" si="77"/>
        <v xml:space="preserve">  </v>
      </c>
      <c r="AC167" s="35" t="str">
        <f t="shared" si="78"/>
        <v xml:space="preserve">  </v>
      </c>
      <c r="AD167" s="36"/>
      <c r="AE167" s="17" t="str">
        <f t="shared" si="79"/>
        <v xml:space="preserve">  </v>
      </c>
      <c r="AF167" s="35" t="str">
        <f t="shared" si="80"/>
        <v xml:space="preserve">  </v>
      </c>
      <c r="AG167" s="35" t="str">
        <f t="shared" si="81"/>
        <v xml:space="preserve">  </v>
      </c>
      <c r="AH167" s="35" t="str">
        <f t="shared" si="82"/>
        <v xml:space="preserve">  </v>
      </c>
    </row>
    <row r="168" spans="2:34" ht="15.6" x14ac:dyDescent="0.3">
      <c r="B168" s="4" t="str">
        <f t="shared" si="64"/>
        <v xml:space="preserve">  </v>
      </c>
      <c r="C168" s="36"/>
      <c r="D168" s="17" t="str">
        <f t="shared" si="73"/>
        <v xml:space="preserve">  </v>
      </c>
      <c r="E168" s="17">
        <f t="shared" si="58"/>
        <v>0</v>
      </c>
      <c r="F168" s="17" t="str">
        <f t="shared" si="65"/>
        <v xml:space="preserve">  </v>
      </c>
      <c r="G168" s="17" t="str">
        <f t="shared" si="66"/>
        <v xml:space="preserve">  </v>
      </c>
      <c r="I168" s="45"/>
      <c r="J168" s="46" t="str">
        <f t="shared" si="74"/>
        <v xml:space="preserve">  </v>
      </c>
      <c r="K168" s="24" t="str">
        <f t="shared" si="67"/>
        <v xml:space="preserve">  </v>
      </c>
      <c r="L168" s="35" t="str">
        <f t="shared" si="68"/>
        <v xml:space="preserve">  </v>
      </c>
      <c r="M168" s="35" t="str">
        <f t="shared" si="75"/>
        <v xml:space="preserve">  </v>
      </c>
      <c r="N168" s="35" t="str">
        <f t="shared" si="59"/>
        <v xml:space="preserve">  </v>
      </c>
      <c r="O168" s="35" t="str">
        <f t="shared" si="60"/>
        <v xml:space="preserve">  </v>
      </c>
      <c r="P168" s="35" t="str">
        <f t="shared" si="62"/>
        <v xml:space="preserve">  </v>
      </c>
      <c r="Q168" s="36"/>
      <c r="R168" s="49"/>
      <c r="S168" s="47" t="str">
        <f t="shared" si="69"/>
        <v xml:space="preserve">  </v>
      </c>
      <c r="T168" s="48" t="str">
        <f t="shared" si="63"/>
        <v xml:space="preserve">  </v>
      </c>
      <c r="U168" s="49"/>
      <c r="V168" s="24" t="str">
        <f t="shared" si="70"/>
        <v xml:space="preserve">  </v>
      </c>
      <c r="W168" s="24" t="str">
        <f t="shared" si="71"/>
        <v xml:space="preserve">  </v>
      </c>
      <c r="X168" s="36"/>
      <c r="Y168" s="17" t="str">
        <f t="shared" si="76"/>
        <v xml:space="preserve">  </v>
      </c>
      <c r="Z168" s="17" t="str">
        <f t="shared" si="72"/>
        <v xml:space="preserve">  </v>
      </c>
      <c r="AA168" s="35" t="str">
        <f t="shared" si="61"/>
        <v xml:space="preserve">  </v>
      </c>
      <c r="AB168" s="35" t="str">
        <f t="shared" si="77"/>
        <v xml:space="preserve">  </v>
      </c>
      <c r="AC168" s="35" t="str">
        <f t="shared" si="78"/>
        <v xml:space="preserve">  </v>
      </c>
      <c r="AD168" s="36"/>
      <c r="AE168" s="17" t="str">
        <f t="shared" si="79"/>
        <v xml:space="preserve">  </v>
      </c>
      <c r="AF168" s="35" t="str">
        <f t="shared" si="80"/>
        <v xml:space="preserve">  </v>
      </c>
      <c r="AG168" s="35" t="str">
        <f t="shared" si="81"/>
        <v xml:space="preserve">  </v>
      </c>
      <c r="AH168" s="35" t="str">
        <f t="shared" si="82"/>
        <v xml:space="preserve">  </v>
      </c>
    </row>
    <row r="169" spans="2:34" ht="15.6" x14ac:dyDescent="0.3">
      <c r="B169" s="4" t="str">
        <f t="shared" si="64"/>
        <v xml:space="preserve">  </v>
      </c>
      <c r="C169" s="36"/>
      <c r="D169" s="17" t="str">
        <f t="shared" si="73"/>
        <v xml:space="preserve">  </v>
      </c>
      <c r="E169" s="17">
        <f t="shared" si="58"/>
        <v>0</v>
      </c>
      <c r="F169" s="17" t="str">
        <f t="shared" si="65"/>
        <v xml:space="preserve">  </v>
      </c>
      <c r="G169" s="17" t="str">
        <f t="shared" si="66"/>
        <v xml:space="preserve">  </v>
      </c>
      <c r="I169" s="45"/>
      <c r="J169" s="46" t="str">
        <f t="shared" si="74"/>
        <v xml:space="preserve">  </v>
      </c>
      <c r="K169" s="24" t="str">
        <f t="shared" si="67"/>
        <v xml:space="preserve">  </v>
      </c>
      <c r="L169" s="35" t="str">
        <f t="shared" si="68"/>
        <v xml:space="preserve">  </v>
      </c>
      <c r="M169" s="35" t="str">
        <f t="shared" si="75"/>
        <v xml:space="preserve">  </v>
      </c>
      <c r="N169" s="35" t="str">
        <f t="shared" si="59"/>
        <v xml:space="preserve">  </v>
      </c>
      <c r="O169" s="35" t="str">
        <f t="shared" si="60"/>
        <v xml:space="preserve">  </v>
      </c>
      <c r="P169" s="35" t="str">
        <f t="shared" si="62"/>
        <v xml:space="preserve">  </v>
      </c>
      <c r="Q169" s="36"/>
      <c r="R169" s="49"/>
      <c r="S169" s="47" t="str">
        <f t="shared" si="69"/>
        <v xml:space="preserve">  </v>
      </c>
      <c r="T169" s="48" t="str">
        <f t="shared" si="63"/>
        <v xml:space="preserve">  </v>
      </c>
      <c r="U169" s="49"/>
      <c r="V169" s="24" t="str">
        <f t="shared" si="70"/>
        <v xml:space="preserve">  </v>
      </c>
      <c r="W169" s="24" t="str">
        <f t="shared" si="71"/>
        <v xml:space="preserve">  </v>
      </c>
      <c r="X169" s="36"/>
      <c r="Y169" s="17" t="str">
        <f t="shared" si="76"/>
        <v xml:space="preserve">  </v>
      </c>
      <c r="Z169" s="17" t="str">
        <f t="shared" si="72"/>
        <v xml:space="preserve">  </v>
      </c>
      <c r="AA169" s="35" t="str">
        <f t="shared" si="61"/>
        <v xml:space="preserve">  </v>
      </c>
      <c r="AB169" s="35" t="str">
        <f t="shared" si="77"/>
        <v xml:space="preserve">  </v>
      </c>
      <c r="AC169" s="35" t="str">
        <f t="shared" si="78"/>
        <v xml:space="preserve">  </v>
      </c>
      <c r="AD169" s="36"/>
      <c r="AE169" s="17" t="str">
        <f t="shared" si="79"/>
        <v xml:space="preserve">  </v>
      </c>
      <c r="AF169" s="35" t="str">
        <f t="shared" si="80"/>
        <v xml:space="preserve">  </v>
      </c>
      <c r="AG169" s="35" t="str">
        <f t="shared" si="81"/>
        <v xml:space="preserve">  </v>
      </c>
      <c r="AH169" s="35" t="str">
        <f t="shared" si="82"/>
        <v xml:space="preserve">  </v>
      </c>
    </row>
    <row r="170" spans="2:34" ht="15.6" x14ac:dyDescent="0.3">
      <c r="B170" s="4" t="str">
        <f t="shared" si="64"/>
        <v xml:space="preserve">  </v>
      </c>
      <c r="C170" s="36"/>
      <c r="D170" s="17" t="str">
        <f t="shared" si="73"/>
        <v xml:space="preserve">  </v>
      </c>
      <c r="E170" s="17">
        <f t="shared" si="58"/>
        <v>0</v>
      </c>
      <c r="F170" s="17" t="str">
        <f t="shared" si="65"/>
        <v xml:space="preserve">  </v>
      </c>
      <c r="G170" s="17" t="str">
        <f t="shared" si="66"/>
        <v xml:space="preserve">  </v>
      </c>
      <c r="I170" s="45"/>
      <c r="J170" s="46" t="str">
        <f t="shared" si="74"/>
        <v xml:space="preserve">  </v>
      </c>
      <c r="K170" s="24" t="str">
        <f t="shared" si="67"/>
        <v xml:space="preserve">  </v>
      </c>
      <c r="L170" s="35" t="str">
        <f t="shared" si="68"/>
        <v xml:space="preserve">  </v>
      </c>
      <c r="M170" s="35" t="str">
        <f t="shared" si="75"/>
        <v xml:space="preserve">  </v>
      </c>
      <c r="N170" s="35" t="str">
        <f t="shared" si="59"/>
        <v xml:space="preserve">  </v>
      </c>
      <c r="O170" s="35" t="str">
        <f t="shared" si="60"/>
        <v xml:space="preserve">  </v>
      </c>
      <c r="P170" s="35" t="str">
        <f t="shared" si="62"/>
        <v xml:space="preserve">  </v>
      </c>
      <c r="Q170" s="36"/>
      <c r="R170" s="49"/>
      <c r="S170" s="47" t="str">
        <f t="shared" si="69"/>
        <v xml:space="preserve">  </v>
      </c>
      <c r="T170" s="48" t="str">
        <f t="shared" si="63"/>
        <v xml:space="preserve">  </v>
      </c>
      <c r="U170" s="49"/>
      <c r="V170" s="24" t="str">
        <f t="shared" si="70"/>
        <v xml:space="preserve">  </v>
      </c>
      <c r="W170" s="24" t="str">
        <f t="shared" si="71"/>
        <v xml:space="preserve">  </v>
      </c>
      <c r="X170" s="36"/>
      <c r="Y170" s="17" t="str">
        <f t="shared" si="76"/>
        <v xml:space="preserve">  </v>
      </c>
      <c r="Z170" s="17" t="str">
        <f t="shared" si="72"/>
        <v xml:space="preserve">  </v>
      </c>
      <c r="AA170" s="35" t="str">
        <f t="shared" si="61"/>
        <v xml:space="preserve">  </v>
      </c>
      <c r="AB170" s="35" t="str">
        <f t="shared" si="77"/>
        <v xml:space="preserve">  </v>
      </c>
      <c r="AC170" s="35" t="str">
        <f t="shared" si="78"/>
        <v xml:space="preserve">  </v>
      </c>
      <c r="AD170" s="36"/>
      <c r="AE170" s="17" t="str">
        <f t="shared" si="79"/>
        <v xml:space="preserve">  </v>
      </c>
      <c r="AF170" s="35" t="str">
        <f t="shared" si="80"/>
        <v xml:space="preserve">  </v>
      </c>
      <c r="AG170" s="35" t="str">
        <f t="shared" si="81"/>
        <v xml:space="preserve">  </v>
      </c>
      <c r="AH170" s="35" t="str">
        <f t="shared" si="82"/>
        <v xml:space="preserve">  </v>
      </c>
    </row>
    <row r="171" spans="2:34" ht="15.6" x14ac:dyDescent="0.3">
      <c r="B171" s="4" t="str">
        <f t="shared" si="64"/>
        <v xml:space="preserve">  </v>
      </c>
      <c r="C171" s="36"/>
      <c r="D171" s="17" t="str">
        <f t="shared" si="73"/>
        <v xml:space="preserve">  </v>
      </c>
      <c r="E171" s="17">
        <f t="shared" si="58"/>
        <v>0</v>
      </c>
      <c r="F171" s="17" t="str">
        <f t="shared" si="65"/>
        <v xml:space="preserve">  </v>
      </c>
      <c r="G171" s="17" t="str">
        <f t="shared" si="66"/>
        <v xml:space="preserve">  </v>
      </c>
      <c r="I171" s="45"/>
      <c r="J171" s="46" t="str">
        <f t="shared" si="74"/>
        <v xml:space="preserve">  </v>
      </c>
      <c r="K171" s="24" t="str">
        <f t="shared" si="67"/>
        <v xml:space="preserve">  </v>
      </c>
      <c r="L171" s="35" t="str">
        <f t="shared" si="68"/>
        <v xml:space="preserve">  </v>
      </c>
      <c r="M171" s="35" t="str">
        <f t="shared" si="75"/>
        <v xml:space="preserve">  </v>
      </c>
      <c r="N171" s="35" t="str">
        <f t="shared" si="59"/>
        <v xml:space="preserve">  </v>
      </c>
      <c r="O171" s="35" t="str">
        <f t="shared" si="60"/>
        <v xml:space="preserve">  </v>
      </c>
      <c r="P171" s="35" t="str">
        <f t="shared" si="62"/>
        <v xml:space="preserve">  </v>
      </c>
      <c r="Q171" s="36"/>
      <c r="R171" s="49"/>
      <c r="S171" s="47" t="str">
        <f t="shared" si="69"/>
        <v xml:space="preserve">  </v>
      </c>
      <c r="T171" s="48" t="str">
        <f t="shared" si="63"/>
        <v xml:space="preserve">  </v>
      </c>
      <c r="U171" s="49"/>
      <c r="V171" s="24" t="str">
        <f t="shared" si="70"/>
        <v xml:space="preserve">  </v>
      </c>
      <c r="W171" s="24" t="str">
        <f t="shared" si="71"/>
        <v xml:space="preserve">  </v>
      </c>
      <c r="X171" s="36"/>
      <c r="Y171" s="17" t="str">
        <f t="shared" si="76"/>
        <v xml:space="preserve">  </v>
      </c>
      <c r="Z171" s="17" t="str">
        <f t="shared" si="72"/>
        <v xml:space="preserve">  </v>
      </c>
      <c r="AA171" s="35" t="str">
        <f t="shared" si="61"/>
        <v xml:space="preserve">  </v>
      </c>
      <c r="AB171" s="35" t="str">
        <f t="shared" si="77"/>
        <v xml:space="preserve">  </v>
      </c>
      <c r="AC171" s="35" t="str">
        <f t="shared" si="78"/>
        <v xml:space="preserve">  </v>
      </c>
      <c r="AD171" s="36"/>
      <c r="AE171" s="17" t="str">
        <f t="shared" si="79"/>
        <v xml:space="preserve">  </v>
      </c>
      <c r="AF171" s="35" t="str">
        <f t="shared" si="80"/>
        <v xml:space="preserve">  </v>
      </c>
      <c r="AG171" s="35" t="str">
        <f t="shared" si="81"/>
        <v xml:space="preserve">  </v>
      </c>
      <c r="AH171" s="35" t="str">
        <f t="shared" si="82"/>
        <v xml:space="preserve">  </v>
      </c>
    </row>
    <row r="172" spans="2:34" ht="15.6" x14ac:dyDescent="0.3">
      <c r="B172" s="4" t="str">
        <f t="shared" si="64"/>
        <v xml:space="preserve">  </v>
      </c>
      <c r="C172" s="36"/>
      <c r="D172" s="17" t="str">
        <f t="shared" si="73"/>
        <v xml:space="preserve">  </v>
      </c>
      <c r="E172" s="17">
        <f t="shared" si="58"/>
        <v>0</v>
      </c>
      <c r="F172" s="17" t="str">
        <f t="shared" si="65"/>
        <v xml:space="preserve">  </v>
      </c>
      <c r="G172" s="17" t="str">
        <f t="shared" si="66"/>
        <v xml:space="preserve">  </v>
      </c>
      <c r="I172" s="45"/>
      <c r="J172" s="46" t="str">
        <f t="shared" si="74"/>
        <v xml:space="preserve">  </v>
      </c>
      <c r="K172" s="24" t="str">
        <f t="shared" si="67"/>
        <v xml:space="preserve">  </v>
      </c>
      <c r="L172" s="35" t="str">
        <f t="shared" si="68"/>
        <v xml:space="preserve">  </v>
      </c>
      <c r="M172" s="35" t="str">
        <f t="shared" si="75"/>
        <v xml:space="preserve">  </v>
      </c>
      <c r="N172" s="35" t="str">
        <f t="shared" si="59"/>
        <v xml:space="preserve">  </v>
      </c>
      <c r="O172" s="35" t="str">
        <f t="shared" si="60"/>
        <v xml:space="preserve">  </v>
      </c>
      <c r="P172" s="35" t="str">
        <f t="shared" si="62"/>
        <v xml:space="preserve">  </v>
      </c>
      <c r="Q172" s="36"/>
      <c r="R172" s="49"/>
      <c r="S172" s="47" t="str">
        <f t="shared" si="69"/>
        <v xml:space="preserve">  </v>
      </c>
      <c r="T172" s="48" t="str">
        <f t="shared" si="63"/>
        <v xml:space="preserve">  </v>
      </c>
      <c r="U172" s="49"/>
      <c r="V172" s="24" t="str">
        <f t="shared" si="70"/>
        <v xml:space="preserve">  </v>
      </c>
      <c r="W172" s="24" t="str">
        <f t="shared" si="71"/>
        <v xml:space="preserve">  </v>
      </c>
      <c r="X172" s="36"/>
      <c r="Y172" s="17" t="str">
        <f t="shared" si="76"/>
        <v xml:space="preserve">  </v>
      </c>
      <c r="Z172" s="17" t="str">
        <f t="shared" si="72"/>
        <v xml:space="preserve">  </v>
      </c>
      <c r="AA172" s="35" t="str">
        <f t="shared" si="61"/>
        <v xml:space="preserve">  </v>
      </c>
      <c r="AB172" s="35" t="str">
        <f t="shared" si="77"/>
        <v xml:space="preserve">  </v>
      </c>
      <c r="AC172" s="35" t="str">
        <f t="shared" si="78"/>
        <v xml:space="preserve">  </v>
      </c>
      <c r="AD172" s="36"/>
      <c r="AE172" s="17" t="str">
        <f t="shared" si="79"/>
        <v xml:space="preserve">  </v>
      </c>
      <c r="AF172" s="35" t="str">
        <f t="shared" si="80"/>
        <v xml:space="preserve">  </v>
      </c>
      <c r="AG172" s="35" t="str">
        <f t="shared" si="81"/>
        <v xml:space="preserve">  </v>
      </c>
      <c r="AH172" s="35" t="str">
        <f t="shared" si="82"/>
        <v xml:space="preserve">  </v>
      </c>
    </row>
    <row r="173" spans="2:34" ht="15.6" x14ac:dyDescent="0.3">
      <c r="B173" s="4" t="str">
        <f t="shared" si="64"/>
        <v xml:space="preserve">  </v>
      </c>
      <c r="C173" s="36"/>
      <c r="D173" s="17" t="str">
        <f t="shared" si="73"/>
        <v xml:space="preserve">  </v>
      </c>
      <c r="E173" s="17">
        <f t="shared" si="58"/>
        <v>0</v>
      </c>
      <c r="F173" s="17" t="str">
        <f t="shared" si="65"/>
        <v xml:space="preserve">  </v>
      </c>
      <c r="G173" s="17" t="str">
        <f t="shared" si="66"/>
        <v xml:space="preserve">  </v>
      </c>
      <c r="I173" s="45"/>
      <c r="J173" s="46" t="str">
        <f t="shared" si="74"/>
        <v xml:space="preserve">  </v>
      </c>
      <c r="K173" s="24" t="str">
        <f t="shared" si="67"/>
        <v xml:space="preserve">  </v>
      </c>
      <c r="L173" s="35" t="str">
        <f t="shared" si="68"/>
        <v xml:space="preserve">  </v>
      </c>
      <c r="M173" s="35" t="str">
        <f t="shared" si="75"/>
        <v xml:space="preserve">  </v>
      </c>
      <c r="N173" s="35" t="str">
        <f t="shared" si="59"/>
        <v xml:space="preserve">  </v>
      </c>
      <c r="O173" s="35" t="str">
        <f t="shared" si="60"/>
        <v xml:space="preserve">  </v>
      </c>
      <c r="P173" s="35" t="str">
        <f t="shared" si="62"/>
        <v xml:space="preserve">  </v>
      </c>
      <c r="Q173" s="36"/>
      <c r="R173" s="49"/>
      <c r="S173" s="47" t="str">
        <f t="shared" si="69"/>
        <v xml:space="preserve">  </v>
      </c>
      <c r="T173" s="48" t="str">
        <f t="shared" si="63"/>
        <v xml:space="preserve">  </v>
      </c>
      <c r="U173" s="49"/>
      <c r="V173" s="24" t="str">
        <f t="shared" si="70"/>
        <v xml:space="preserve">  </v>
      </c>
      <c r="W173" s="24" t="str">
        <f t="shared" si="71"/>
        <v xml:space="preserve">  </v>
      </c>
      <c r="X173" s="36"/>
      <c r="Y173" s="17" t="str">
        <f t="shared" si="76"/>
        <v xml:space="preserve">  </v>
      </c>
      <c r="Z173" s="17" t="str">
        <f t="shared" si="72"/>
        <v xml:space="preserve">  </v>
      </c>
      <c r="AA173" s="35" t="str">
        <f t="shared" si="61"/>
        <v xml:space="preserve">  </v>
      </c>
      <c r="AB173" s="35" t="str">
        <f t="shared" si="77"/>
        <v xml:space="preserve">  </v>
      </c>
      <c r="AC173" s="35" t="str">
        <f t="shared" si="78"/>
        <v xml:space="preserve">  </v>
      </c>
      <c r="AD173" s="36"/>
      <c r="AE173" s="17" t="str">
        <f t="shared" si="79"/>
        <v xml:space="preserve">  </v>
      </c>
      <c r="AF173" s="35" t="str">
        <f t="shared" si="80"/>
        <v xml:space="preserve">  </v>
      </c>
      <c r="AG173" s="35" t="str">
        <f t="shared" si="81"/>
        <v xml:space="preserve">  </v>
      </c>
      <c r="AH173" s="35" t="str">
        <f t="shared" si="82"/>
        <v xml:space="preserve">  </v>
      </c>
    </row>
    <row r="174" spans="2:34" ht="15.6" x14ac:dyDescent="0.3">
      <c r="B174" s="4" t="str">
        <f t="shared" si="64"/>
        <v xml:space="preserve">  </v>
      </c>
      <c r="C174" s="36"/>
      <c r="D174" s="17" t="str">
        <f t="shared" si="73"/>
        <v xml:space="preserve">  </v>
      </c>
      <c r="E174" s="17">
        <f t="shared" si="58"/>
        <v>0</v>
      </c>
      <c r="F174" s="17" t="str">
        <f t="shared" si="65"/>
        <v xml:space="preserve">  </v>
      </c>
      <c r="G174" s="17" t="str">
        <f t="shared" si="66"/>
        <v xml:space="preserve">  </v>
      </c>
      <c r="I174" s="45"/>
      <c r="J174" s="46" t="str">
        <f t="shared" si="74"/>
        <v xml:space="preserve">  </v>
      </c>
      <c r="K174" s="24" t="str">
        <f t="shared" si="67"/>
        <v xml:space="preserve">  </v>
      </c>
      <c r="L174" s="35" t="str">
        <f t="shared" si="68"/>
        <v xml:space="preserve">  </v>
      </c>
      <c r="M174" s="35" t="str">
        <f t="shared" si="75"/>
        <v xml:space="preserve">  </v>
      </c>
      <c r="N174" s="35" t="str">
        <f t="shared" si="59"/>
        <v xml:space="preserve">  </v>
      </c>
      <c r="O174" s="35" t="str">
        <f t="shared" si="60"/>
        <v xml:space="preserve">  </v>
      </c>
      <c r="P174" s="35" t="str">
        <f t="shared" si="62"/>
        <v xml:space="preserve">  </v>
      </c>
      <c r="Q174" s="36"/>
      <c r="R174" s="49"/>
      <c r="S174" s="47" t="str">
        <f t="shared" si="69"/>
        <v xml:space="preserve">  </v>
      </c>
      <c r="T174" s="48" t="str">
        <f t="shared" si="63"/>
        <v xml:space="preserve">  </v>
      </c>
      <c r="U174" s="49"/>
      <c r="V174" s="24" t="str">
        <f t="shared" si="70"/>
        <v xml:space="preserve">  </v>
      </c>
      <c r="W174" s="24" t="str">
        <f t="shared" si="71"/>
        <v xml:space="preserve">  </v>
      </c>
      <c r="X174" s="36"/>
      <c r="Y174" s="17" t="str">
        <f t="shared" si="76"/>
        <v xml:space="preserve">  </v>
      </c>
      <c r="Z174" s="17" t="str">
        <f t="shared" si="72"/>
        <v xml:space="preserve">  </v>
      </c>
      <c r="AA174" s="35" t="str">
        <f t="shared" si="61"/>
        <v xml:space="preserve">  </v>
      </c>
      <c r="AB174" s="35" t="str">
        <f t="shared" si="77"/>
        <v xml:space="preserve">  </v>
      </c>
      <c r="AC174" s="35" t="str">
        <f t="shared" si="78"/>
        <v xml:space="preserve">  </v>
      </c>
      <c r="AD174" s="36"/>
      <c r="AE174" s="17" t="str">
        <f t="shared" si="79"/>
        <v xml:space="preserve">  </v>
      </c>
      <c r="AF174" s="35" t="str">
        <f t="shared" si="80"/>
        <v xml:space="preserve">  </v>
      </c>
      <c r="AG174" s="35" t="str">
        <f t="shared" si="81"/>
        <v xml:space="preserve">  </v>
      </c>
      <c r="AH174" s="35" t="str">
        <f t="shared" si="82"/>
        <v xml:space="preserve">  </v>
      </c>
    </row>
    <row r="175" spans="2:34" ht="15.6" x14ac:dyDescent="0.3">
      <c r="B175" s="4" t="str">
        <f t="shared" si="64"/>
        <v xml:space="preserve">  </v>
      </c>
      <c r="C175" s="36"/>
      <c r="D175" s="17" t="str">
        <f t="shared" si="73"/>
        <v xml:space="preserve">  </v>
      </c>
      <c r="E175" s="17">
        <f t="shared" si="58"/>
        <v>0</v>
      </c>
      <c r="F175" s="17" t="str">
        <f t="shared" si="65"/>
        <v xml:space="preserve">  </v>
      </c>
      <c r="G175" s="17" t="str">
        <f t="shared" si="66"/>
        <v xml:space="preserve">  </v>
      </c>
      <c r="I175" s="45"/>
      <c r="J175" s="46" t="str">
        <f t="shared" si="74"/>
        <v xml:space="preserve">  </v>
      </c>
      <c r="K175" s="24" t="str">
        <f t="shared" si="67"/>
        <v xml:space="preserve">  </v>
      </c>
      <c r="L175" s="35" t="str">
        <f t="shared" si="68"/>
        <v xml:space="preserve">  </v>
      </c>
      <c r="M175" s="35" t="str">
        <f t="shared" si="75"/>
        <v xml:space="preserve">  </v>
      </c>
      <c r="N175" s="35" t="str">
        <f t="shared" si="59"/>
        <v xml:space="preserve">  </v>
      </c>
      <c r="O175" s="35" t="str">
        <f t="shared" si="60"/>
        <v xml:space="preserve">  </v>
      </c>
      <c r="P175" s="35" t="str">
        <f t="shared" si="62"/>
        <v xml:space="preserve">  </v>
      </c>
      <c r="Q175" s="36"/>
      <c r="R175" s="49"/>
      <c r="S175" s="47" t="str">
        <f t="shared" si="69"/>
        <v xml:space="preserve">  </v>
      </c>
      <c r="T175" s="48" t="str">
        <f t="shared" si="63"/>
        <v xml:space="preserve">  </v>
      </c>
      <c r="U175" s="49"/>
      <c r="V175" s="24" t="str">
        <f t="shared" si="70"/>
        <v xml:space="preserve">  </v>
      </c>
      <c r="W175" s="24" t="str">
        <f t="shared" si="71"/>
        <v xml:space="preserve">  </v>
      </c>
      <c r="X175" s="36"/>
      <c r="Y175" s="17" t="str">
        <f t="shared" si="76"/>
        <v xml:space="preserve">  </v>
      </c>
      <c r="Z175" s="17" t="str">
        <f t="shared" si="72"/>
        <v xml:space="preserve">  </v>
      </c>
      <c r="AA175" s="35" t="str">
        <f t="shared" si="61"/>
        <v xml:space="preserve">  </v>
      </c>
      <c r="AB175" s="35" t="str">
        <f t="shared" si="77"/>
        <v xml:space="preserve">  </v>
      </c>
      <c r="AC175" s="35" t="str">
        <f t="shared" si="78"/>
        <v xml:space="preserve">  </v>
      </c>
      <c r="AD175" s="36"/>
      <c r="AE175" s="17" t="str">
        <f t="shared" si="79"/>
        <v xml:space="preserve">  </v>
      </c>
      <c r="AF175" s="35" t="str">
        <f t="shared" si="80"/>
        <v xml:space="preserve">  </v>
      </c>
      <c r="AG175" s="35" t="str">
        <f t="shared" si="81"/>
        <v xml:space="preserve">  </v>
      </c>
      <c r="AH175" s="35" t="str">
        <f t="shared" si="82"/>
        <v xml:space="preserve">  </v>
      </c>
    </row>
    <row r="176" spans="2:34" ht="15.6" x14ac:dyDescent="0.3">
      <c r="B176" s="4" t="str">
        <f t="shared" si="64"/>
        <v xml:space="preserve">  </v>
      </c>
      <c r="C176" s="36"/>
      <c r="D176" s="17" t="str">
        <f t="shared" si="73"/>
        <v xml:space="preserve">  </v>
      </c>
      <c r="E176" s="17">
        <f t="shared" si="58"/>
        <v>0</v>
      </c>
      <c r="F176" s="17" t="str">
        <f t="shared" si="65"/>
        <v xml:space="preserve">  </v>
      </c>
      <c r="G176" s="17" t="str">
        <f t="shared" si="66"/>
        <v xml:space="preserve">  </v>
      </c>
      <c r="I176" s="45"/>
      <c r="J176" s="46" t="str">
        <f t="shared" si="74"/>
        <v xml:space="preserve">  </v>
      </c>
      <c r="K176" s="24" t="str">
        <f t="shared" si="67"/>
        <v xml:space="preserve">  </v>
      </c>
      <c r="L176" s="35" t="str">
        <f t="shared" si="68"/>
        <v xml:space="preserve">  </v>
      </c>
      <c r="M176" s="35" t="str">
        <f t="shared" si="75"/>
        <v xml:space="preserve">  </v>
      </c>
      <c r="N176" s="35" t="str">
        <f t="shared" si="59"/>
        <v xml:space="preserve">  </v>
      </c>
      <c r="O176" s="35" t="str">
        <f t="shared" si="60"/>
        <v xml:space="preserve">  </v>
      </c>
      <c r="P176" s="35" t="str">
        <f t="shared" si="62"/>
        <v xml:space="preserve">  </v>
      </c>
      <c r="Q176" s="36"/>
      <c r="R176" s="49"/>
      <c r="S176" s="47" t="str">
        <f t="shared" si="69"/>
        <v xml:space="preserve">  </v>
      </c>
      <c r="T176" s="48" t="str">
        <f t="shared" si="63"/>
        <v xml:space="preserve">  </v>
      </c>
      <c r="U176" s="49"/>
      <c r="V176" s="24" t="str">
        <f t="shared" si="70"/>
        <v xml:space="preserve">  </v>
      </c>
      <c r="W176" s="24" t="str">
        <f t="shared" si="71"/>
        <v xml:space="preserve">  </v>
      </c>
      <c r="X176" s="36"/>
      <c r="Y176" s="17" t="str">
        <f t="shared" si="76"/>
        <v xml:space="preserve">  </v>
      </c>
      <c r="Z176" s="17" t="str">
        <f t="shared" si="72"/>
        <v xml:space="preserve">  </v>
      </c>
      <c r="AA176" s="35" t="str">
        <f t="shared" si="61"/>
        <v xml:space="preserve">  </v>
      </c>
      <c r="AB176" s="35" t="str">
        <f t="shared" si="77"/>
        <v xml:space="preserve">  </v>
      </c>
      <c r="AC176" s="35" t="str">
        <f t="shared" si="78"/>
        <v xml:space="preserve">  </v>
      </c>
      <c r="AD176" s="36"/>
      <c r="AE176" s="17" t="str">
        <f t="shared" si="79"/>
        <v xml:space="preserve">  </v>
      </c>
      <c r="AF176" s="35" t="str">
        <f t="shared" si="80"/>
        <v xml:space="preserve">  </v>
      </c>
      <c r="AG176" s="35" t="str">
        <f t="shared" si="81"/>
        <v xml:space="preserve">  </v>
      </c>
      <c r="AH176" s="35" t="str">
        <f t="shared" si="82"/>
        <v xml:space="preserve">  </v>
      </c>
    </row>
    <row r="177" spans="2:34" ht="15.6" x14ac:dyDescent="0.3">
      <c r="B177" s="4" t="str">
        <f t="shared" si="64"/>
        <v xml:space="preserve">  </v>
      </c>
      <c r="C177" s="36"/>
      <c r="D177" s="17" t="str">
        <f t="shared" si="73"/>
        <v xml:space="preserve">  </v>
      </c>
      <c r="E177" s="17">
        <f t="shared" si="58"/>
        <v>0</v>
      </c>
      <c r="F177" s="17" t="str">
        <f t="shared" si="65"/>
        <v xml:space="preserve">  </v>
      </c>
      <c r="G177" s="17" t="str">
        <f t="shared" si="66"/>
        <v xml:space="preserve">  </v>
      </c>
      <c r="I177" s="45"/>
      <c r="J177" s="46" t="str">
        <f t="shared" si="74"/>
        <v xml:space="preserve">  </v>
      </c>
      <c r="K177" s="24" t="str">
        <f t="shared" si="67"/>
        <v xml:space="preserve">  </v>
      </c>
      <c r="L177" s="35" t="str">
        <f t="shared" si="68"/>
        <v xml:space="preserve">  </v>
      </c>
      <c r="M177" s="35" t="str">
        <f t="shared" si="75"/>
        <v xml:space="preserve">  </v>
      </c>
      <c r="N177" s="35" t="str">
        <f t="shared" si="59"/>
        <v xml:space="preserve">  </v>
      </c>
      <c r="O177" s="35" t="str">
        <f t="shared" si="60"/>
        <v xml:space="preserve">  </v>
      </c>
      <c r="P177" s="35" t="str">
        <f t="shared" si="62"/>
        <v xml:space="preserve">  </v>
      </c>
      <c r="Q177" s="36"/>
      <c r="R177" s="49"/>
      <c r="S177" s="47" t="str">
        <f t="shared" si="69"/>
        <v xml:space="preserve">  </v>
      </c>
      <c r="T177" s="48" t="str">
        <f t="shared" si="63"/>
        <v xml:space="preserve">  </v>
      </c>
      <c r="U177" s="49"/>
      <c r="V177" s="24" t="str">
        <f t="shared" si="70"/>
        <v xml:space="preserve">  </v>
      </c>
      <c r="W177" s="24" t="str">
        <f t="shared" si="71"/>
        <v xml:space="preserve">  </v>
      </c>
      <c r="X177" s="36"/>
      <c r="Y177" s="17" t="str">
        <f t="shared" si="76"/>
        <v xml:space="preserve">  </v>
      </c>
      <c r="Z177" s="17" t="str">
        <f t="shared" si="72"/>
        <v xml:space="preserve">  </v>
      </c>
      <c r="AA177" s="35" t="str">
        <f t="shared" si="61"/>
        <v xml:space="preserve">  </v>
      </c>
      <c r="AB177" s="35" t="str">
        <f t="shared" si="77"/>
        <v xml:space="preserve">  </v>
      </c>
      <c r="AC177" s="35" t="str">
        <f t="shared" si="78"/>
        <v xml:space="preserve">  </v>
      </c>
      <c r="AD177" s="36"/>
      <c r="AE177" s="17" t="str">
        <f t="shared" si="79"/>
        <v xml:space="preserve">  </v>
      </c>
      <c r="AF177" s="35" t="str">
        <f t="shared" si="80"/>
        <v xml:space="preserve">  </v>
      </c>
      <c r="AG177" s="35" t="str">
        <f t="shared" si="81"/>
        <v xml:space="preserve">  </v>
      </c>
      <c r="AH177" s="35" t="str">
        <f t="shared" si="82"/>
        <v xml:space="preserve">  </v>
      </c>
    </row>
    <row r="178" spans="2:34" ht="15.6" x14ac:dyDescent="0.3">
      <c r="B178" s="4" t="str">
        <f t="shared" si="64"/>
        <v xml:space="preserve">  </v>
      </c>
      <c r="C178" s="36"/>
      <c r="D178" s="17" t="str">
        <f t="shared" si="73"/>
        <v xml:space="preserve">  </v>
      </c>
      <c r="E178" s="17">
        <f t="shared" si="58"/>
        <v>0</v>
      </c>
      <c r="F178" s="17" t="str">
        <f t="shared" si="65"/>
        <v xml:space="preserve">  </v>
      </c>
      <c r="G178" s="17" t="str">
        <f t="shared" si="66"/>
        <v xml:space="preserve">  </v>
      </c>
      <c r="I178" s="45"/>
      <c r="J178" s="46" t="str">
        <f t="shared" si="74"/>
        <v xml:space="preserve">  </v>
      </c>
      <c r="K178" s="24" t="str">
        <f t="shared" si="67"/>
        <v xml:space="preserve">  </v>
      </c>
      <c r="L178" s="35" t="str">
        <f t="shared" si="68"/>
        <v xml:space="preserve">  </v>
      </c>
      <c r="M178" s="35" t="str">
        <f t="shared" si="75"/>
        <v xml:space="preserve">  </v>
      </c>
      <c r="N178" s="35" t="str">
        <f t="shared" si="59"/>
        <v xml:space="preserve">  </v>
      </c>
      <c r="O178" s="35" t="str">
        <f t="shared" si="60"/>
        <v xml:space="preserve">  </v>
      </c>
      <c r="P178" s="35" t="str">
        <f t="shared" si="62"/>
        <v xml:space="preserve">  </v>
      </c>
      <c r="Q178" s="36"/>
      <c r="R178" s="49"/>
      <c r="S178" s="47" t="str">
        <f t="shared" si="69"/>
        <v xml:space="preserve">  </v>
      </c>
      <c r="T178" s="48" t="str">
        <f t="shared" si="63"/>
        <v xml:space="preserve">  </v>
      </c>
      <c r="U178" s="49"/>
      <c r="V178" s="24" t="str">
        <f t="shared" si="70"/>
        <v xml:space="preserve">  </v>
      </c>
      <c r="W178" s="24" t="str">
        <f t="shared" si="71"/>
        <v xml:space="preserve">  </v>
      </c>
      <c r="X178" s="36"/>
      <c r="Y178" s="17" t="str">
        <f t="shared" si="76"/>
        <v xml:space="preserve">  </v>
      </c>
      <c r="Z178" s="17" t="str">
        <f t="shared" si="72"/>
        <v xml:space="preserve">  </v>
      </c>
      <c r="AA178" s="35" t="str">
        <f t="shared" si="61"/>
        <v xml:space="preserve">  </v>
      </c>
      <c r="AB178" s="35" t="str">
        <f t="shared" si="77"/>
        <v xml:space="preserve">  </v>
      </c>
      <c r="AC178" s="35" t="str">
        <f t="shared" si="78"/>
        <v xml:space="preserve">  </v>
      </c>
      <c r="AD178" s="36"/>
      <c r="AE178" s="17" t="str">
        <f t="shared" si="79"/>
        <v xml:space="preserve">  </v>
      </c>
      <c r="AF178" s="35" t="str">
        <f t="shared" si="80"/>
        <v xml:space="preserve">  </v>
      </c>
      <c r="AG178" s="35" t="str">
        <f t="shared" si="81"/>
        <v xml:space="preserve">  </v>
      </c>
      <c r="AH178" s="35" t="str">
        <f t="shared" si="82"/>
        <v xml:space="preserve">  </v>
      </c>
    </row>
    <row r="179" spans="2:34" ht="15.6" x14ac:dyDescent="0.3">
      <c r="B179" s="4" t="str">
        <f t="shared" si="64"/>
        <v xml:space="preserve">  </v>
      </c>
      <c r="C179" s="36"/>
      <c r="D179" s="17" t="str">
        <f t="shared" si="73"/>
        <v xml:space="preserve">  </v>
      </c>
      <c r="E179" s="17">
        <f t="shared" si="58"/>
        <v>0</v>
      </c>
      <c r="F179" s="17" t="str">
        <f t="shared" si="65"/>
        <v xml:space="preserve">  </v>
      </c>
      <c r="G179" s="17" t="str">
        <f t="shared" si="66"/>
        <v xml:space="preserve">  </v>
      </c>
      <c r="I179" s="45"/>
      <c r="J179" s="46" t="str">
        <f t="shared" si="74"/>
        <v xml:space="preserve">  </v>
      </c>
      <c r="K179" s="24" t="str">
        <f t="shared" si="67"/>
        <v xml:space="preserve">  </v>
      </c>
      <c r="L179" s="35" t="str">
        <f t="shared" si="68"/>
        <v xml:space="preserve">  </v>
      </c>
      <c r="M179" s="35" t="str">
        <f t="shared" si="75"/>
        <v xml:space="preserve">  </v>
      </c>
      <c r="N179" s="35" t="str">
        <f t="shared" si="59"/>
        <v xml:space="preserve">  </v>
      </c>
      <c r="O179" s="35" t="str">
        <f t="shared" si="60"/>
        <v xml:space="preserve">  </v>
      </c>
      <c r="P179" s="35" t="str">
        <f t="shared" si="62"/>
        <v xml:space="preserve">  </v>
      </c>
      <c r="Q179" s="36"/>
      <c r="R179" s="49"/>
      <c r="S179" s="47" t="str">
        <f t="shared" si="69"/>
        <v xml:space="preserve">  </v>
      </c>
      <c r="T179" s="48" t="str">
        <f t="shared" si="63"/>
        <v xml:space="preserve">  </v>
      </c>
      <c r="U179" s="49"/>
      <c r="V179" s="24" t="str">
        <f t="shared" si="70"/>
        <v xml:space="preserve">  </v>
      </c>
      <c r="W179" s="24" t="str">
        <f t="shared" si="71"/>
        <v xml:space="preserve">  </v>
      </c>
      <c r="X179" s="36"/>
      <c r="Y179" s="17" t="str">
        <f t="shared" si="76"/>
        <v xml:space="preserve">  </v>
      </c>
      <c r="Z179" s="17" t="str">
        <f t="shared" si="72"/>
        <v xml:space="preserve">  </v>
      </c>
      <c r="AA179" s="35" t="str">
        <f t="shared" si="61"/>
        <v xml:space="preserve">  </v>
      </c>
      <c r="AB179" s="35" t="str">
        <f t="shared" si="77"/>
        <v xml:space="preserve">  </v>
      </c>
      <c r="AC179" s="35" t="str">
        <f t="shared" si="78"/>
        <v xml:space="preserve">  </v>
      </c>
      <c r="AD179" s="36"/>
      <c r="AE179" s="17" t="str">
        <f t="shared" si="79"/>
        <v xml:space="preserve">  </v>
      </c>
      <c r="AF179" s="35" t="str">
        <f t="shared" si="80"/>
        <v xml:space="preserve">  </v>
      </c>
      <c r="AG179" s="35" t="str">
        <f t="shared" si="81"/>
        <v xml:space="preserve">  </v>
      </c>
      <c r="AH179" s="35" t="str">
        <f t="shared" si="82"/>
        <v xml:space="preserve">  </v>
      </c>
    </row>
    <row r="180" spans="2:34" ht="15.6" x14ac:dyDescent="0.3">
      <c r="B180" s="4" t="str">
        <f t="shared" si="64"/>
        <v xml:space="preserve">  </v>
      </c>
      <c r="C180" s="36"/>
      <c r="D180" s="17" t="str">
        <f t="shared" si="73"/>
        <v xml:space="preserve">  </v>
      </c>
      <c r="E180" s="17">
        <f t="shared" si="58"/>
        <v>0</v>
      </c>
      <c r="F180" s="17" t="str">
        <f t="shared" si="65"/>
        <v xml:space="preserve">  </v>
      </c>
      <c r="G180" s="17" t="str">
        <f t="shared" si="66"/>
        <v xml:space="preserve">  </v>
      </c>
      <c r="I180" s="45"/>
      <c r="J180" s="46" t="str">
        <f t="shared" si="74"/>
        <v xml:space="preserve">  </v>
      </c>
      <c r="K180" s="24" t="str">
        <f t="shared" si="67"/>
        <v xml:space="preserve">  </v>
      </c>
      <c r="L180" s="35" t="str">
        <f t="shared" si="68"/>
        <v xml:space="preserve">  </v>
      </c>
      <c r="M180" s="35" t="str">
        <f t="shared" si="75"/>
        <v xml:space="preserve">  </v>
      </c>
      <c r="N180" s="35" t="str">
        <f t="shared" si="59"/>
        <v xml:space="preserve">  </v>
      </c>
      <c r="O180" s="35" t="str">
        <f t="shared" si="60"/>
        <v xml:space="preserve">  </v>
      </c>
      <c r="P180" s="35" t="str">
        <f t="shared" si="62"/>
        <v xml:space="preserve">  </v>
      </c>
      <c r="Q180" s="36"/>
      <c r="R180" s="49"/>
      <c r="S180" s="47" t="str">
        <f t="shared" si="69"/>
        <v xml:space="preserve">  </v>
      </c>
      <c r="T180" s="48" t="str">
        <f t="shared" si="63"/>
        <v xml:space="preserve">  </v>
      </c>
      <c r="U180" s="49"/>
      <c r="V180" s="24" t="str">
        <f t="shared" si="70"/>
        <v xml:space="preserve">  </v>
      </c>
      <c r="W180" s="24" t="str">
        <f t="shared" si="71"/>
        <v xml:space="preserve">  </v>
      </c>
      <c r="X180" s="36"/>
      <c r="Y180" s="17" t="str">
        <f t="shared" si="76"/>
        <v xml:space="preserve">  </v>
      </c>
      <c r="Z180" s="17" t="str">
        <f t="shared" si="72"/>
        <v xml:space="preserve">  </v>
      </c>
      <c r="AA180" s="35" t="str">
        <f t="shared" si="61"/>
        <v xml:space="preserve">  </v>
      </c>
      <c r="AB180" s="35" t="str">
        <f t="shared" si="77"/>
        <v xml:space="preserve">  </v>
      </c>
      <c r="AC180" s="35" t="str">
        <f t="shared" si="78"/>
        <v xml:space="preserve">  </v>
      </c>
      <c r="AD180" s="36"/>
      <c r="AE180" s="17" t="str">
        <f t="shared" si="79"/>
        <v xml:space="preserve">  </v>
      </c>
      <c r="AF180" s="35" t="str">
        <f t="shared" si="80"/>
        <v xml:space="preserve">  </v>
      </c>
      <c r="AG180" s="35" t="str">
        <f t="shared" si="81"/>
        <v xml:space="preserve">  </v>
      </c>
      <c r="AH180" s="35" t="str">
        <f t="shared" si="82"/>
        <v xml:space="preserve">  </v>
      </c>
    </row>
    <row r="181" spans="2:34" ht="15.6" x14ac:dyDescent="0.3">
      <c r="B181" s="4" t="str">
        <f t="shared" si="64"/>
        <v xml:space="preserve">  </v>
      </c>
      <c r="C181" s="36"/>
      <c r="D181" s="17" t="str">
        <f t="shared" si="73"/>
        <v xml:space="preserve">  </v>
      </c>
      <c r="E181" s="17">
        <f t="shared" si="58"/>
        <v>0</v>
      </c>
      <c r="F181" s="17" t="str">
        <f t="shared" si="65"/>
        <v xml:space="preserve">  </v>
      </c>
      <c r="G181" s="17" t="str">
        <f t="shared" si="66"/>
        <v xml:space="preserve">  </v>
      </c>
      <c r="I181" s="45"/>
      <c r="J181" s="46" t="str">
        <f t="shared" si="74"/>
        <v xml:space="preserve">  </v>
      </c>
      <c r="K181" s="24" t="str">
        <f t="shared" si="67"/>
        <v xml:space="preserve">  </v>
      </c>
      <c r="L181" s="35" t="str">
        <f t="shared" si="68"/>
        <v xml:space="preserve">  </v>
      </c>
      <c r="M181" s="35" t="str">
        <f t="shared" si="75"/>
        <v xml:space="preserve">  </v>
      </c>
      <c r="N181" s="35" t="str">
        <f t="shared" si="59"/>
        <v xml:space="preserve">  </v>
      </c>
      <c r="O181" s="35" t="str">
        <f t="shared" si="60"/>
        <v xml:space="preserve">  </v>
      </c>
      <c r="P181" s="35" t="str">
        <f t="shared" si="62"/>
        <v xml:space="preserve">  </v>
      </c>
      <c r="Q181" s="36"/>
      <c r="R181" s="49"/>
      <c r="S181" s="47" t="str">
        <f t="shared" si="69"/>
        <v xml:space="preserve">  </v>
      </c>
      <c r="T181" s="48" t="str">
        <f t="shared" si="63"/>
        <v xml:space="preserve">  </v>
      </c>
      <c r="U181" s="49"/>
      <c r="V181" s="24" t="str">
        <f t="shared" si="70"/>
        <v xml:space="preserve">  </v>
      </c>
      <c r="W181" s="24" t="str">
        <f t="shared" si="71"/>
        <v xml:space="preserve">  </v>
      </c>
      <c r="X181" s="36"/>
      <c r="Y181" s="17" t="str">
        <f t="shared" si="76"/>
        <v xml:space="preserve">  </v>
      </c>
      <c r="Z181" s="17" t="str">
        <f t="shared" si="72"/>
        <v xml:space="preserve">  </v>
      </c>
      <c r="AA181" s="35" t="str">
        <f t="shared" si="61"/>
        <v xml:space="preserve">  </v>
      </c>
      <c r="AB181" s="35" t="str">
        <f t="shared" si="77"/>
        <v xml:space="preserve">  </v>
      </c>
      <c r="AC181" s="35" t="str">
        <f t="shared" si="78"/>
        <v xml:space="preserve">  </v>
      </c>
      <c r="AD181" s="36"/>
      <c r="AE181" s="17" t="str">
        <f t="shared" si="79"/>
        <v xml:space="preserve">  </v>
      </c>
      <c r="AF181" s="35" t="str">
        <f t="shared" si="80"/>
        <v xml:space="preserve">  </v>
      </c>
      <c r="AG181" s="35" t="str">
        <f t="shared" si="81"/>
        <v xml:space="preserve">  </v>
      </c>
      <c r="AH181" s="35" t="str">
        <f t="shared" si="82"/>
        <v xml:space="preserve">  </v>
      </c>
    </row>
    <row r="182" spans="2:34" ht="15.6" x14ac:dyDescent="0.3">
      <c r="B182" s="4" t="str">
        <f t="shared" si="64"/>
        <v xml:space="preserve">  </v>
      </c>
      <c r="C182" s="36"/>
      <c r="D182" s="17" t="str">
        <f t="shared" si="73"/>
        <v xml:space="preserve">  </v>
      </c>
      <c r="E182" s="17">
        <f t="shared" si="58"/>
        <v>0</v>
      </c>
      <c r="F182" s="17" t="str">
        <f t="shared" si="65"/>
        <v xml:space="preserve">  </v>
      </c>
      <c r="G182" s="17" t="str">
        <f t="shared" si="66"/>
        <v xml:space="preserve">  </v>
      </c>
      <c r="I182" s="45"/>
      <c r="J182" s="46" t="str">
        <f t="shared" si="74"/>
        <v xml:space="preserve">  </v>
      </c>
      <c r="K182" s="24" t="str">
        <f t="shared" si="67"/>
        <v xml:space="preserve">  </v>
      </c>
      <c r="L182" s="35" t="str">
        <f t="shared" si="68"/>
        <v xml:space="preserve">  </v>
      </c>
      <c r="M182" s="35" t="str">
        <f t="shared" si="75"/>
        <v xml:space="preserve">  </v>
      </c>
      <c r="N182" s="35" t="str">
        <f t="shared" si="59"/>
        <v xml:space="preserve">  </v>
      </c>
      <c r="O182" s="35" t="str">
        <f t="shared" si="60"/>
        <v xml:space="preserve">  </v>
      </c>
      <c r="P182" s="35" t="str">
        <f t="shared" si="62"/>
        <v xml:space="preserve">  </v>
      </c>
      <c r="Q182" s="36"/>
      <c r="R182" s="49"/>
      <c r="S182" s="47" t="str">
        <f t="shared" si="69"/>
        <v xml:space="preserve">  </v>
      </c>
      <c r="T182" s="48" t="str">
        <f t="shared" si="63"/>
        <v xml:space="preserve">  </v>
      </c>
      <c r="U182" s="49"/>
      <c r="V182" s="24" t="str">
        <f t="shared" si="70"/>
        <v xml:space="preserve">  </v>
      </c>
      <c r="W182" s="24" t="str">
        <f t="shared" si="71"/>
        <v xml:space="preserve">  </v>
      </c>
      <c r="X182" s="36"/>
      <c r="Y182" s="17" t="str">
        <f t="shared" si="76"/>
        <v xml:space="preserve">  </v>
      </c>
      <c r="Z182" s="17" t="str">
        <f t="shared" si="72"/>
        <v xml:space="preserve">  </v>
      </c>
      <c r="AA182" s="35" t="str">
        <f t="shared" si="61"/>
        <v xml:space="preserve">  </v>
      </c>
      <c r="AB182" s="35" t="str">
        <f t="shared" si="77"/>
        <v xml:space="preserve">  </v>
      </c>
      <c r="AC182" s="35" t="str">
        <f t="shared" si="78"/>
        <v xml:space="preserve">  </v>
      </c>
      <c r="AD182" s="36"/>
      <c r="AE182" s="17" t="str">
        <f t="shared" si="79"/>
        <v xml:space="preserve">  </v>
      </c>
      <c r="AF182" s="35" t="str">
        <f t="shared" si="80"/>
        <v xml:space="preserve">  </v>
      </c>
      <c r="AG182" s="35" t="str">
        <f t="shared" si="81"/>
        <v xml:space="preserve">  </v>
      </c>
      <c r="AH182" s="35" t="str">
        <f t="shared" si="82"/>
        <v xml:space="preserve">  </v>
      </c>
    </row>
    <row r="183" spans="2:34" ht="15.6" x14ac:dyDescent="0.3">
      <c r="B183" s="4" t="str">
        <f t="shared" si="64"/>
        <v xml:space="preserve">  </v>
      </c>
      <c r="C183" s="36"/>
      <c r="D183" s="17" t="str">
        <f t="shared" si="73"/>
        <v xml:space="preserve">  </v>
      </c>
      <c r="E183" s="17">
        <f t="shared" si="58"/>
        <v>0</v>
      </c>
      <c r="F183" s="17" t="str">
        <f t="shared" si="65"/>
        <v xml:space="preserve">  </v>
      </c>
      <c r="G183" s="17" t="str">
        <f t="shared" si="66"/>
        <v xml:space="preserve">  </v>
      </c>
      <c r="I183" s="45"/>
      <c r="J183" s="46" t="str">
        <f t="shared" si="74"/>
        <v xml:space="preserve">  </v>
      </c>
      <c r="K183" s="24" t="str">
        <f t="shared" si="67"/>
        <v xml:space="preserve">  </v>
      </c>
      <c r="L183" s="35" t="str">
        <f t="shared" si="68"/>
        <v xml:space="preserve">  </v>
      </c>
      <c r="M183" s="35" t="str">
        <f t="shared" si="75"/>
        <v xml:space="preserve">  </v>
      </c>
      <c r="N183" s="35" t="str">
        <f t="shared" si="59"/>
        <v xml:space="preserve">  </v>
      </c>
      <c r="O183" s="35" t="str">
        <f t="shared" si="60"/>
        <v xml:space="preserve">  </v>
      </c>
      <c r="P183" s="35" t="str">
        <f t="shared" si="62"/>
        <v xml:space="preserve">  </v>
      </c>
      <c r="Q183" s="36"/>
      <c r="R183" s="49"/>
      <c r="S183" s="47" t="str">
        <f t="shared" si="69"/>
        <v xml:space="preserve">  </v>
      </c>
      <c r="T183" s="48" t="str">
        <f t="shared" si="63"/>
        <v xml:space="preserve">  </v>
      </c>
      <c r="U183" s="49"/>
      <c r="V183" s="24" t="str">
        <f t="shared" si="70"/>
        <v xml:space="preserve">  </v>
      </c>
      <c r="W183" s="24" t="str">
        <f t="shared" si="71"/>
        <v xml:space="preserve">  </v>
      </c>
      <c r="X183" s="36"/>
      <c r="Y183" s="17" t="str">
        <f t="shared" si="76"/>
        <v xml:space="preserve">  </v>
      </c>
      <c r="Z183" s="17" t="str">
        <f t="shared" si="72"/>
        <v xml:space="preserve">  </v>
      </c>
      <c r="AA183" s="35" t="str">
        <f t="shared" si="61"/>
        <v xml:space="preserve">  </v>
      </c>
      <c r="AB183" s="35" t="str">
        <f t="shared" si="77"/>
        <v xml:space="preserve">  </v>
      </c>
      <c r="AC183" s="35" t="str">
        <f t="shared" si="78"/>
        <v xml:space="preserve">  </v>
      </c>
      <c r="AD183" s="36"/>
      <c r="AE183" s="17" t="str">
        <f t="shared" si="79"/>
        <v xml:space="preserve">  </v>
      </c>
      <c r="AF183" s="35" t="str">
        <f t="shared" si="80"/>
        <v xml:space="preserve">  </v>
      </c>
      <c r="AG183" s="35" t="str">
        <f t="shared" si="81"/>
        <v xml:space="preserve">  </v>
      </c>
      <c r="AH183" s="35" t="str">
        <f t="shared" si="82"/>
        <v xml:space="preserve">  </v>
      </c>
    </row>
    <row r="184" spans="2:34" ht="15.6" x14ac:dyDescent="0.3">
      <c r="B184" s="4" t="str">
        <f t="shared" si="64"/>
        <v xml:space="preserve">  </v>
      </c>
      <c r="C184" s="36"/>
      <c r="D184" s="17" t="str">
        <f t="shared" si="73"/>
        <v xml:space="preserve">  </v>
      </c>
      <c r="E184" s="17">
        <f t="shared" si="58"/>
        <v>0</v>
      </c>
      <c r="F184" s="17" t="str">
        <f t="shared" si="65"/>
        <v xml:space="preserve">  </v>
      </c>
      <c r="G184" s="17" t="str">
        <f t="shared" si="66"/>
        <v xml:space="preserve">  </v>
      </c>
      <c r="I184" s="45"/>
      <c r="J184" s="46" t="str">
        <f t="shared" si="74"/>
        <v xml:space="preserve">  </v>
      </c>
      <c r="K184" s="24" t="str">
        <f t="shared" si="67"/>
        <v xml:space="preserve">  </v>
      </c>
      <c r="L184" s="35" t="str">
        <f t="shared" si="68"/>
        <v xml:space="preserve">  </v>
      </c>
      <c r="M184" s="35" t="str">
        <f t="shared" si="75"/>
        <v xml:space="preserve">  </v>
      </c>
      <c r="N184" s="35" t="str">
        <f t="shared" si="59"/>
        <v xml:space="preserve">  </v>
      </c>
      <c r="O184" s="35" t="str">
        <f t="shared" si="60"/>
        <v xml:space="preserve">  </v>
      </c>
      <c r="P184" s="35" t="str">
        <f t="shared" si="62"/>
        <v xml:space="preserve">  </v>
      </c>
      <c r="Q184" s="36"/>
      <c r="R184" s="49"/>
      <c r="S184" s="47" t="str">
        <f t="shared" si="69"/>
        <v xml:space="preserve">  </v>
      </c>
      <c r="T184" s="48" t="str">
        <f t="shared" si="63"/>
        <v xml:space="preserve">  </v>
      </c>
      <c r="U184" s="49"/>
      <c r="V184" s="24" t="str">
        <f t="shared" si="70"/>
        <v xml:space="preserve">  </v>
      </c>
      <c r="W184" s="24" t="str">
        <f t="shared" si="71"/>
        <v xml:space="preserve">  </v>
      </c>
      <c r="X184" s="36"/>
      <c r="Y184" s="17" t="str">
        <f t="shared" si="76"/>
        <v xml:space="preserve">  </v>
      </c>
      <c r="Z184" s="17" t="str">
        <f t="shared" si="72"/>
        <v xml:space="preserve">  </v>
      </c>
      <c r="AA184" s="35" t="str">
        <f t="shared" si="61"/>
        <v xml:space="preserve">  </v>
      </c>
      <c r="AB184" s="35" t="str">
        <f t="shared" si="77"/>
        <v xml:space="preserve">  </v>
      </c>
      <c r="AC184" s="35" t="str">
        <f t="shared" si="78"/>
        <v xml:space="preserve">  </v>
      </c>
      <c r="AD184" s="36"/>
      <c r="AE184" s="17" t="str">
        <f t="shared" si="79"/>
        <v xml:space="preserve">  </v>
      </c>
      <c r="AF184" s="35" t="str">
        <f t="shared" si="80"/>
        <v xml:space="preserve">  </v>
      </c>
      <c r="AG184" s="35" t="str">
        <f t="shared" si="81"/>
        <v xml:space="preserve">  </v>
      </c>
      <c r="AH184" s="35" t="str">
        <f t="shared" si="82"/>
        <v xml:space="preserve">  </v>
      </c>
    </row>
    <row r="185" spans="2:34" ht="15.6" x14ac:dyDescent="0.3">
      <c r="B185" s="4" t="str">
        <f t="shared" si="64"/>
        <v xml:space="preserve">  </v>
      </c>
      <c r="C185" s="36"/>
      <c r="D185" s="17" t="str">
        <f t="shared" si="73"/>
        <v xml:space="preserve">  </v>
      </c>
      <c r="E185" s="17">
        <f t="shared" si="58"/>
        <v>0</v>
      </c>
      <c r="F185" s="17" t="str">
        <f t="shared" si="65"/>
        <v xml:space="preserve">  </v>
      </c>
      <c r="G185" s="17" t="str">
        <f t="shared" si="66"/>
        <v xml:space="preserve">  </v>
      </c>
      <c r="I185" s="45"/>
      <c r="J185" s="46" t="str">
        <f t="shared" si="74"/>
        <v xml:space="preserve">  </v>
      </c>
      <c r="K185" s="24" t="str">
        <f t="shared" si="67"/>
        <v xml:space="preserve">  </v>
      </c>
      <c r="L185" s="35" t="str">
        <f t="shared" si="68"/>
        <v xml:space="preserve">  </v>
      </c>
      <c r="M185" s="35" t="str">
        <f t="shared" si="75"/>
        <v xml:space="preserve">  </v>
      </c>
      <c r="N185" s="35" t="str">
        <f t="shared" si="59"/>
        <v xml:space="preserve">  </v>
      </c>
      <c r="O185" s="35" t="str">
        <f t="shared" si="60"/>
        <v xml:space="preserve">  </v>
      </c>
      <c r="P185" s="35" t="str">
        <f t="shared" si="62"/>
        <v xml:space="preserve">  </v>
      </c>
      <c r="Q185" s="36"/>
      <c r="R185" s="49"/>
      <c r="S185" s="47" t="str">
        <f t="shared" si="69"/>
        <v xml:space="preserve">  </v>
      </c>
      <c r="T185" s="48" t="str">
        <f t="shared" si="63"/>
        <v xml:space="preserve">  </v>
      </c>
      <c r="U185" s="49"/>
      <c r="V185" s="24" t="str">
        <f t="shared" si="70"/>
        <v xml:space="preserve">  </v>
      </c>
      <c r="W185" s="24" t="str">
        <f t="shared" si="71"/>
        <v xml:space="preserve">  </v>
      </c>
      <c r="X185" s="36"/>
      <c r="Y185" s="17" t="str">
        <f t="shared" si="76"/>
        <v xml:space="preserve">  </v>
      </c>
      <c r="Z185" s="17" t="str">
        <f t="shared" si="72"/>
        <v xml:space="preserve">  </v>
      </c>
      <c r="AA185" s="35" t="str">
        <f t="shared" si="61"/>
        <v xml:space="preserve">  </v>
      </c>
      <c r="AB185" s="35" t="str">
        <f t="shared" si="77"/>
        <v xml:space="preserve">  </v>
      </c>
      <c r="AC185" s="35" t="str">
        <f t="shared" si="78"/>
        <v xml:space="preserve">  </v>
      </c>
      <c r="AD185" s="36"/>
      <c r="AE185" s="17" t="str">
        <f t="shared" si="79"/>
        <v xml:space="preserve">  </v>
      </c>
      <c r="AF185" s="35" t="str">
        <f t="shared" si="80"/>
        <v xml:space="preserve">  </v>
      </c>
      <c r="AG185" s="35" t="str">
        <f t="shared" si="81"/>
        <v xml:space="preserve">  </v>
      </c>
      <c r="AH185" s="35" t="str">
        <f t="shared" si="82"/>
        <v xml:space="preserve">  </v>
      </c>
    </row>
    <row r="186" spans="2:34" ht="15.6" x14ac:dyDescent="0.3">
      <c r="B186" s="4" t="str">
        <f t="shared" si="64"/>
        <v xml:space="preserve">  </v>
      </c>
      <c r="C186" s="36"/>
      <c r="D186" s="17" t="str">
        <f t="shared" si="73"/>
        <v xml:space="preserve">  </v>
      </c>
      <c r="E186" s="17">
        <f t="shared" si="58"/>
        <v>0</v>
      </c>
      <c r="F186" s="17" t="str">
        <f t="shared" si="65"/>
        <v xml:space="preserve">  </v>
      </c>
      <c r="G186" s="17" t="str">
        <f t="shared" si="66"/>
        <v xml:space="preserve">  </v>
      </c>
      <c r="I186" s="45"/>
      <c r="J186" s="46" t="str">
        <f t="shared" si="74"/>
        <v xml:space="preserve">  </v>
      </c>
      <c r="K186" s="24" t="str">
        <f t="shared" si="67"/>
        <v xml:space="preserve">  </v>
      </c>
      <c r="L186" s="35" t="str">
        <f t="shared" si="68"/>
        <v xml:space="preserve">  </v>
      </c>
      <c r="M186" s="35" t="str">
        <f t="shared" si="75"/>
        <v xml:space="preserve">  </v>
      </c>
      <c r="N186" s="35" t="str">
        <f t="shared" si="59"/>
        <v xml:space="preserve">  </v>
      </c>
      <c r="O186" s="35" t="str">
        <f t="shared" si="60"/>
        <v xml:space="preserve">  </v>
      </c>
      <c r="P186" s="35" t="str">
        <f t="shared" si="62"/>
        <v xml:space="preserve">  </v>
      </c>
      <c r="Q186" s="36"/>
      <c r="R186" s="49"/>
      <c r="S186" s="47" t="str">
        <f t="shared" si="69"/>
        <v xml:space="preserve">  </v>
      </c>
      <c r="T186" s="48" t="str">
        <f t="shared" si="63"/>
        <v xml:space="preserve">  </v>
      </c>
      <c r="U186" s="49"/>
      <c r="V186" s="24" t="str">
        <f t="shared" si="70"/>
        <v xml:space="preserve">  </v>
      </c>
      <c r="W186" s="24" t="str">
        <f t="shared" si="71"/>
        <v xml:space="preserve">  </v>
      </c>
      <c r="X186" s="36"/>
      <c r="Y186" s="17" t="str">
        <f t="shared" si="76"/>
        <v xml:space="preserve">  </v>
      </c>
      <c r="Z186" s="17" t="str">
        <f t="shared" si="72"/>
        <v xml:space="preserve">  </v>
      </c>
      <c r="AA186" s="35" t="str">
        <f t="shared" si="61"/>
        <v xml:space="preserve">  </v>
      </c>
      <c r="AB186" s="35" t="str">
        <f t="shared" si="77"/>
        <v xml:space="preserve">  </v>
      </c>
      <c r="AC186" s="35" t="str">
        <f t="shared" si="78"/>
        <v xml:space="preserve">  </v>
      </c>
      <c r="AD186" s="36"/>
      <c r="AE186" s="17" t="str">
        <f t="shared" si="79"/>
        <v xml:space="preserve">  </v>
      </c>
      <c r="AF186" s="35" t="str">
        <f t="shared" si="80"/>
        <v xml:space="preserve">  </v>
      </c>
      <c r="AG186" s="35" t="str">
        <f t="shared" si="81"/>
        <v xml:space="preserve">  </v>
      </c>
      <c r="AH186" s="35" t="str">
        <f t="shared" si="82"/>
        <v xml:space="preserve">  </v>
      </c>
    </row>
    <row r="187" spans="2:34" ht="15.6" x14ac:dyDescent="0.3">
      <c r="B187" s="4" t="str">
        <f t="shared" si="64"/>
        <v xml:space="preserve">  </v>
      </c>
      <c r="C187" s="36"/>
      <c r="D187" s="17" t="str">
        <f t="shared" si="73"/>
        <v xml:space="preserve">  </v>
      </c>
      <c r="E187" s="17">
        <f t="shared" si="58"/>
        <v>0</v>
      </c>
      <c r="F187" s="17" t="str">
        <f t="shared" si="65"/>
        <v xml:space="preserve">  </v>
      </c>
      <c r="G187" s="17" t="str">
        <f t="shared" si="66"/>
        <v xml:space="preserve">  </v>
      </c>
      <c r="I187" s="45"/>
      <c r="J187" s="46" t="str">
        <f t="shared" si="74"/>
        <v xml:space="preserve">  </v>
      </c>
      <c r="K187" s="24" t="str">
        <f t="shared" si="67"/>
        <v xml:space="preserve">  </v>
      </c>
      <c r="L187" s="35" t="str">
        <f t="shared" si="68"/>
        <v xml:space="preserve">  </v>
      </c>
      <c r="M187" s="35" t="str">
        <f t="shared" si="75"/>
        <v xml:space="preserve">  </v>
      </c>
      <c r="N187" s="35" t="str">
        <f t="shared" si="59"/>
        <v xml:space="preserve">  </v>
      </c>
      <c r="O187" s="35" t="str">
        <f t="shared" si="60"/>
        <v xml:space="preserve">  </v>
      </c>
      <c r="P187" s="35" t="str">
        <f t="shared" si="62"/>
        <v xml:space="preserve">  </v>
      </c>
      <c r="Q187" s="36"/>
      <c r="R187" s="49"/>
      <c r="S187" s="47" t="str">
        <f t="shared" si="69"/>
        <v xml:space="preserve">  </v>
      </c>
      <c r="T187" s="48" t="str">
        <f t="shared" si="63"/>
        <v xml:space="preserve">  </v>
      </c>
      <c r="U187" s="49"/>
      <c r="V187" s="24" t="str">
        <f t="shared" si="70"/>
        <v xml:space="preserve">  </v>
      </c>
      <c r="W187" s="24" t="str">
        <f t="shared" si="71"/>
        <v xml:space="preserve">  </v>
      </c>
      <c r="X187" s="36"/>
      <c r="Y187" s="17" t="str">
        <f t="shared" si="76"/>
        <v xml:space="preserve">  </v>
      </c>
      <c r="Z187" s="17" t="str">
        <f t="shared" si="72"/>
        <v xml:space="preserve">  </v>
      </c>
      <c r="AA187" s="35" t="str">
        <f t="shared" si="61"/>
        <v xml:space="preserve">  </v>
      </c>
      <c r="AB187" s="35" t="str">
        <f t="shared" si="77"/>
        <v xml:space="preserve">  </v>
      </c>
      <c r="AC187" s="35" t="str">
        <f t="shared" si="78"/>
        <v xml:space="preserve">  </v>
      </c>
      <c r="AD187" s="36"/>
      <c r="AE187" s="17" t="str">
        <f t="shared" si="79"/>
        <v xml:space="preserve">  </v>
      </c>
      <c r="AF187" s="35" t="str">
        <f t="shared" si="80"/>
        <v xml:space="preserve">  </v>
      </c>
      <c r="AG187" s="35" t="str">
        <f t="shared" si="81"/>
        <v xml:space="preserve">  </v>
      </c>
      <c r="AH187" s="35" t="str">
        <f t="shared" si="82"/>
        <v xml:space="preserve">  </v>
      </c>
    </row>
    <row r="188" spans="2:34" ht="15.6" x14ac:dyDescent="0.3">
      <c r="B188" s="4" t="str">
        <f t="shared" si="64"/>
        <v xml:space="preserve">  </v>
      </c>
      <c r="C188" s="36"/>
      <c r="D188" s="17" t="str">
        <f t="shared" si="73"/>
        <v xml:space="preserve">  </v>
      </c>
      <c r="E188" s="17">
        <f t="shared" si="58"/>
        <v>0</v>
      </c>
      <c r="F188" s="17" t="str">
        <f t="shared" si="65"/>
        <v xml:space="preserve">  </v>
      </c>
      <c r="G188" s="17" t="str">
        <f t="shared" si="66"/>
        <v xml:space="preserve">  </v>
      </c>
      <c r="I188" s="45"/>
      <c r="J188" s="46" t="str">
        <f t="shared" si="74"/>
        <v xml:space="preserve">  </v>
      </c>
      <c r="K188" s="24" t="str">
        <f t="shared" si="67"/>
        <v xml:space="preserve">  </v>
      </c>
      <c r="L188" s="35" t="str">
        <f t="shared" si="68"/>
        <v xml:space="preserve">  </v>
      </c>
      <c r="M188" s="35" t="str">
        <f t="shared" si="75"/>
        <v xml:space="preserve">  </v>
      </c>
      <c r="N188" s="35" t="str">
        <f t="shared" si="59"/>
        <v xml:space="preserve">  </v>
      </c>
      <c r="O188" s="35" t="str">
        <f t="shared" si="60"/>
        <v xml:space="preserve">  </v>
      </c>
      <c r="P188" s="35" t="str">
        <f t="shared" si="62"/>
        <v xml:space="preserve">  </v>
      </c>
      <c r="Q188" s="36"/>
      <c r="R188" s="49"/>
      <c r="S188" s="47" t="str">
        <f t="shared" si="69"/>
        <v xml:space="preserve">  </v>
      </c>
      <c r="T188" s="48" t="str">
        <f t="shared" si="63"/>
        <v xml:space="preserve">  </v>
      </c>
      <c r="U188" s="49"/>
      <c r="V188" s="24" t="str">
        <f t="shared" si="70"/>
        <v xml:space="preserve">  </v>
      </c>
      <c r="W188" s="24" t="str">
        <f t="shared" si="71"/>
        <v xml:space="preserve">  </v>
      </c>
      <c r="X188" s="36"/>
      <c r="Y188" s="17" t="str">
        <f t="shared" si="76"/>
        <v xml:space="preserve">  </v>
      </c>
      <c r="Z188" s="17" t="str">
        <f t="shared" si="72"/>
        <v xml:space="preserve">  </v>
      </c>
      <c r="AA188" s="35" t="str">
        <f t="shared" si="61"/>
        <v xml:space="preserve">  </v>
      </c>
      <c r="AB188" s="35" t="str">
        <f t="shared" si="77"/>
        <v xml:space="preserve">  </v>
      </c>
      <c r="AC188" s="35" t="str">
        <f t="shared" si="78"/>
        <v xml:space="preserve">  </v>
      </c>
      <c r="AD188" s="36"/>
      <c r="AE188" s="17" t="str">
        <f t="shared" si="79"/>
        <v xml:space="preserve">  </v>
      </c>
      <c r="AF188" s="35" t="str">
        <f t="shared" si="80"/>
        <v xml:space="preserve">  </v>
      </c>
      <c r="AG188" s="35" t="str">
        <f t="shared" si="81"/>
        <v xml:space="preserve">  </v>
      </c>
      <c r="AH188" s="35" t="str">
        <f t="shared" si="82"/>
        <v xml:space="preserve">  </v>
      </c>
    </row>
    <row r="189" spans="2:34" ht="15.6" x14ac:dyDescent="0.3">
      <c r="B189" s="4" t="str">
        <f t="shared" si="64"/>
        <v xml:space="preserve">  </v>
      </c>
      <c r="C189" s="36"/>
      <c r="D189" s="17" t="str">
        <f t="shared" si="73"/>
        <v xml:space="preserve">  </v>
      </c>
      <c r="E189" s="17">
        <f t="shared" si="58"/>
        <v>0</v>
      </c>
      <c r="F189" s="17" t="str">
        <f t="shared" si="65"/>
        <v xml:space="preserve">  </v>
      </c>
      <c r="G189" s="17" t="str">
        <f t="shared" si="66"/>
        <v xml:space="preserve">  </v>
      </c>
      <c r="I189" s="45"/>
      <c r="J189" s="46" t="str">
        <f t="shared" si="74"/>
        <v xml:space="preserve">  </v>
      </c>
      <c r="K189" s="24" t="str">
        <f t="shared" si="67"/>
        <v xml:space="preserve">  </v>
      </c>
      <c r="L189" s="35" t="str">
        <f t="shared" si="68"/>
        <v xml:space="preserve">  </v>
      </c>
      <c r="M189" s="35" t="str">
        <f t="shared" si="75"/>
        <v xml:space="preserve">  </v>
      </c>
      <c r="N189" s="35" t="str">
        <f t="shared" si="59"/>
        <v xml:space="preserve">  </v>
      </c>
      <c r="O189" s="35" t="str">
        <f t="shared" si="60"/>
        <v xml:space="preserve">  </v>
      </c>
      <c r="P189" s="35" t="str">
        <f t="shared" si="62"/>
        <v xml:space="preserve">  </v>
      </c>
      <c r="Q189" s="36"/>
      <c r="R189" s="49"/>
      <c r="S189" s="47" t="str">
        <f t="shared" si="69"/>
        <v xml:space="preserve">  </v>
      </c>
      <c r="T189" s="48" t="str">
        <f t="shared" si="63"/>
        <v xml:space="preserve">  </v>
      </c>
      <c r="U189" s="49"/>
      <c r="V189" s="24" t="str">
        <f t="shared" si="70"/>
        <v xml:space="preserve">  </v>
      </c>
      <c r="W189" s="24" t="str">
        <f t="shared" si="71"/>
        <v xml:space="preserve">  </v>
      </c>
      <c r="X189" s="36"/>
      <c r="Y189" s="17" t="str">
        <f t="shared" si="76"/>
        <v xml:space="preserve">  </v>
      </c>
      <c r="Z189" s="17" t="str">
        <f t="shared" si="72"/>
        <v xml:space="preserve">  </v>
      </c>
      <c r="AA189" s="35" t="str">
        <f t="shared" si="61"/>
        <v xml:space="preserve">  </v>
      </c>
      <c r="AB189" s="35" t="str">
        <f t="shared" si="77"/>
        <v xml:space="preserve">  </v>
      </c>
      <c r="AC189" s="35" t="str">
        <f t="shared" si="78"/>
        <v xml:space="preserve">  </v>
      </c>
      <c r="AD189" s="36"/>
      <c r="AE189" s="17" t="str">
        <f t="shared" si="79"/>
        <v xml:space="preserve">  </v>
      </c>
      <c r="AF189" s="35" t="str">
        <f t="shared" si="80"/>
        <v xml:space="preserve">  </v>
      </c>
      <c r="AG189" s="35" t="str">
        <f t="shared" si="81"/>
        <v xml:space="preserve">  </v>
      </c>
      <c r="AH189" s="35" t="str">
        <f t="shared" si="82"/>
        <v xml:space="preserve">  </v>
      </c>
    </row>
    <row r="190" spans="2:34" ht="15.6" x14ac:dyDescent="0.3">
      <c r="B190" s="4" t="str">
        <f t="shared" si="64"/>
        <v xml:space="preserve">  </v>
      </c>
      <c r="C190" s="36"/>
      <c r="D190" s="17" t="str">
        <f t="shared" si="73"/>
        <v xml:space="preserve">  </v>
      </c>
      <c r="E190" s="17">
        <f t="shared" si="58"/>
        <v>0</v>
      </c>
      <c r="F190" s="17" t="str">
        <f t="shared" si="65"/>
        <v xml:space="preserve">  </v>
      </c>
      <c r="G190" s="17" t="str">
        <f t="shared" si="66"/>
        <v xml:space="preserve">  </v>
      </c>
      <c r="I190" s="45"/>
      <c r="J190" s="46" t="str">
        <f t="shared" si="74"/>
        <v xml:space="preserve">  </v>
      </c>
      <c r="K190" s="24" t="str">
        <f t="shared" si="67"/>
        <v xml:space="preserve">  </v>
      </c>
      <c r="L190" s="35" t="str">
        <f t="shared" si="68"/>
        <v xml:space="preserve">  </v>
      </c>
      <c r="M190" s="35" t="str">
        <f t="shared" si="75"/>
        <v xml:space="preserve">  </v>
      </c>
      <c r="N190" s="35" t="str">
        <f t="shared" si="59"/>
        <v xml:space="preserve">  </v>
      </c>
      <c r="O190" s="35" t="str">
        <f t="shared" si="60"/>
        <v xml:space="preserve">  </v>
      </c>
      <c r="P190" s="35" t="str">
        <f t="shared" si="62"/>
        <v xml:space="preserve">  </v>
      </c>
      <c r="Q190" s="36"/>
      <c r="R190" s="49"/>
      <c r="S190" s="47" t="str">
        <f t="shared" si="69"/>
        <v xml:space="preserve">  </v>
      </c>
      <c r="T190" s="48" t="str">
        <f t="shared" si="63"/>
        <v xml:space="preserve">  </v>
      </c>
      <c r="U190" s="49"/>
      <c r="V190" s="24" t="str">
        <f t="shared" si="70"/>
        <v xml:space="preserve">  </v>
      </c>
      <c r="W190" s="24" t="str">
        <f t="shared" si="71"/>
        <v xml:space="preserve">  </v>
      </c>
      <c r="X190" s="36"/>
      <c r="Y190" s="17" t="str">
        <f t="shared" si="76"/>
        <v xml:space="preserve">  </v>
      </c>
      <c r="Z190" s="17" t="str">
        <f t="shared" si="72"/>
        <v xml:space="preserve">  </v>
      </c>
      <c r="AA190" s="35" t="str">
        <f t="shared" si="61"/>
        <v xml:space="preserve">  </v>
      </c>
      <c r="AB190" s="35" t="str">
        <f t="shared" si="77"/>
        <v xml:space="preserve">  </v>
      </c>
      <c r="AC190" s="35" t="str">
        <f t="shared" si="78"/>
        <v xml:space="preserve">  </v>
      </c>
      <c r="AD190" s="36"/>
      <c r="AE190" s="17" t="str">
        <f t="shared" si="79"/>
        <v xml:space="preserve">  </v>
      </c>
      <c r="AF190" s="35" t="str">
        <f t="shared" si="80"/>
        <v xml:space="preserve">  </v>
      </c>
      <c r="AG190" s="35" t="str">
        <f t="shared" si="81"/>
        <v xml:space="preserve">  </v>
      </c>
      <c r="AH190" s="35" t="str">
        <f t="shared" si="82"/>
        <v xml:space="preserve">  </v>
      </c>
    </row>
    <row r="191" spans="2:34" ht="15.6" x14ac:dyDescent="0.3">
      <c r="B191" s="4" t="str">
        <f t="shared" si="64"/>
        <v xml:space="preserve">  </v>
      </c>
      <c r="C191" s="36"/>
      <c r="D191" s="17" t="str">
        <f t="shared" si="73"/>
        <v xml:space="preserve">  </v>
      </c>
      <c r="E191" s="17">
        <f t="shared" si="58"/>
        <v>0</v>
      </c>
      <c r="F191" s="17" t="str">
        <f t="shared" si="65"/>
        <v xml:space="preserve">  </v>
      </c>
      <c r="G191" s="17" t="str">
        <f t="shared" si="66"/>
        <v xml:space="preserve">  </v>
      </c>
      <c r="I191" s="45"/>
      <c r="J191" s="46" t="str">
        <f t="shared" si="74"/>
        <v xml:space="preserve">  </v>
      </c>
      <c r="K191" s="24" t="str">
        <f t="shared" si="67"/>
        <v xml:space="preserve">  </v>
      </c>
      <c r="L191" s="35" t="str">
        <f t="shared" si="68"/>
        <v xml:space="preserve">  </v>
      </c>
      <c r="M191" s="35" t="str">
        <f t="shared" si="75"/>
        <v xml:space="preserve">  </v>
      </c>
      <c r="N191" s="35" t="str">
        <f t="shared" si="59"/>
        <v xml:space="preserve">  </v>
      </c>
      <c r="O191" s="35" t="str">
        <f t="shared" si="60"/>
        <v xml:space="preserve">  </v>
      </c>
      <c r="P191" s="35" t="str">
        <f t="shared" si="62"/>
        <v xml:space="preserve">  </v>
      </c>
      <c r="Q191" s="36"/>
      <c r="R191" s="49"/>
      <c r="S191" s="47" t="str">
        <f t="shared" si="69"/>
        <v xml:space="preserve">  </v>
      </c>
      <c r="T191" s="48" t="str">
        <f t="shared" si="63"/>
        <v xml:space="preserve">  </v>
      </c>
      <c r="U191" s="49"/>
      <c r="V191" s="24" t="str">
        <f t="shared" si="70"/>
        <v xml:space="preserve">  </v>
      </c>
      <c r="W191" s="24" t="str">
        <f t="shared" si="71"/>
        <v xml:space="preserve">  </v>
      </c>
      <c r="X191" s="36"/>
      <c r="Y191" s="17" t="str">
        <f t="shared" si="76"/>
        <v xml:space="preserve">  </v>
      </c>
      <c r="Z191" s="17" t="str">
        <f t="shared" si="72"/>
        <v xml:space="preserve">  </v>
      </c>
      <c r="AA191" s="35" t="str">
        <f t="shared" si="61"/>
        <v xml:space="preserve">  </v>
      </c>
      <c r="AB191" s="35" t="str">
        <f t="shared" si="77"/>
        <v xml:space="preserve">  </v>
      </c>
      <c r="AC191" s="35" t="str">
        <f t="shared" si="78"/>
        <v xml:space="preserve">  </v>
      </c>
      <c r="AD191" s="36"/>
      <c r="AE191" s="17" t="str">
        <f t="shared" si="79"/>
        <v xml:space="preserve">  </v>
      </c>
      <c r="AF191" s="35" t="str">
        <f t="shared" si="80"/>
        <v xml:space="preserve">  </v>
      </c>
      <c r="AG191" s="35" t="str">
        <f t="shared" si="81"/>
        <v xml:space="preserve">  </v>
      </c>
      <c r="AH191" s="35" t="str">
        <f t="shared" si="82"/>
        <v xml:space="preserve">  </v>
      </c>
    </row>
    <row r="192" spans="2:34" ht="15.6" x14ac:dyDescent="0.3">
      <c r="B192" s="4" t="str">
        <f t="shared" si="64"/>
        <v xml:space="preserve">  </v>
      </c>
      <c r="C192" s="36"/>
      <c r="D192" s="17" t="str">
        <f t="shared" si="73"/>
        <v xml:space="preserve">  </v>
      </c>
      <c r="E192" s="17">
        <f t="shared" si="58"/>
        <v>0</v>
      </c>
      <c r="F192" s="17" t="str">
        <f t="shared" si="65"/>
        <v xml:space="preserve">  </v>
      </c>
      <c r="G192" s="17" t="str">
        <f t="shared" si="66"/>
        <v xml:space="preserve">  </v>
      </c>
      <c r="I192" s="45"/>
      <c r="J192" s="46" t="str">
        <f t="shared" si="74"/>
        <v xml:space="preserve">  </v>
      </c>
      <c r="K192" s="24" t="str">
        <f t="shared" si="67"/>
        <v xml:space="preserve">  </v>
      </c>
      <c r="L192" s="35" t="str">
        <f t="shared" si="68"/>
        <v xml:space="preserve">  </v>
      </c>
      <c r="M192" s="35" t="str">
        <f t="shared" si="75"/>
        <v xml:space="preserve">  </v>
      </c>
      <c r="N192" s="35" t="str">
        <f t="shared" si="59"/>
        <v xml:space="preserve">  </v>
      </c>
      <c r="O192" s="35" t="str">
        <f t="shared" si="60"/>
        <v xml:space="preserve">  </v>
      </c>
      <c r="P192" s="35" t="str">
        <f t="shared" si="62"/>
        <v xml:space="preserve">  </v>
      </c>
      <c r="Q192" s="36"/>
      <c r="R192" s="49"/>
      <c r="S192" s="47" t="str">
        <f t="shared" si="69"/>
        <v xml:space="preserve">  </v>
      </c>
      <c r="T192" s="48" t="str">
        <f t="shared" si="63"/>
        <v xml:space="preserve">  </v>
      </c>
      <c r="U192" s="49"/>
      <c r="V192" s="24" t="str">
        <f t="shared" si="70"/>
        <v xml:space="preserve">  </v>
      </c>
      <c r="W192" s="24" t="str">
        <f t="shared" si="71"/>
        <v xml:space="preserve">  </v>
      </c>
      <c r="X192" s="36"/>
      <c r="Y192" s="17" t="str">
        <f t="shared" si="76"/>
        <v xml:space="preserve">  </v>
      </c>
      <c r="Z192" s="17" t="str">
        <f t="shared" si="72"/>
        <v xml:space="preserve">  </v>
      </c>
      <c r="AA192" s="35" t="str">
        <f t="shared" si="61"/>
        <v xml:space="preserve">  </v>
      </c>
      <c r="AB192" s="35" t="str">
        <f t="shared" si="77"/>
        <v xml:space="preserve">  </v>
      </c>
      <c r="AC192" s="35" t="str">
        <f t="shared" si="78"/>
        <v xml:space="preserve">  </v>
      </c>
      <c r="AD192" s="36"/>
      <c r="AE192" s="17" t="str">
        <f t="shared" si="79"/>
        <v xml:space="preserve">  </v>
      </c>
      <c r="AF192" s="35" t="str">
        <f t="shared" si="80"/>
        <v xml:space="preserve">  </v>
      </c>
      <c r="AG192" s="35" t="str">
        <f t="shared" si="81"/>
        <v xml:space="preserve">  </v>
      </c>
      <c r="AH192" s="35" t="str">
        <f t="shared" si="82"/>
        <v xml:space="preserve">  </v>
      </c>
    </row>
    <row r="193" spans="2:34" ht="15.6" x14ac:dyDescent="0.3">
      <c r="B193" s="4" t="str">
        <f t="shared" si="64"/>
        <v xml:space="preserve">  </v>
      </c>
      <c r="C193" s="36"/>
      <c r="D193" s="17" t="str">
        <f t="shared" si="73"/>
        <v xml:space="preserve">  </v>
      </c>
      <c r="E193" s="17">
        <f t="shared" si="58"/>
        <v>0</v>
      </c>
      <c r="F193" s="17" t="str">
        <f t="shared" si="65"/>
        <v xml:space="preserve">  </v>
      </c>
      <c r="G193" s="17" t="str">
        <f t="shared" si="66"/>
        <v xml:space="preserve">  </v>
      </c>
      <c r="I193" s="45"/>
      <c r="J193" s="46" t="str">
        <f t="shared" si="74"/>
        <v xml:space="preserve">  </v>
      </c>
      <c r="K193" s="24" t="str">
        <f t="shared" si="67"/>
        <v xml:space="preserve">  </v>
      </c>
      <c r="L193" s="35" t="str">
        <f t="shared" si="68"/>
        <v xml:space="preserve">  </v>
      </c>
      <c r="M193" s="35" t="str">
        <f t="shared" si="75"/>
        <v xml:space="preserve">  </v>
      </c>
      <c r="N193" s="35" t="str">
        <f t="shared" si="59"/>
        <v xml:space="preserve">  </v>
      </c>
      <c r="O193" s="35" t="str">
        <f t="shared" si="60"/>
        <v xml:space="preserve">  </v>
      </c>
      <c r="P193" s="35" t="str">
        <f t="shared" si="62"/>
        <v xml:space="preserve">  </v>
      </c>
      <c r="Q193" s="36"/>
      <c r="R193" s="49"/>
      <c r="S193" s="47" t="str">
        <f t="shared" si="69"/>
        <v xml:space="preserve">  </v>
      </c>
      <c r="T193" s="48" t="str">
        <f t="shared" si="63"/>
        <v xml:space="preserve">  </v>
      </c>
      <c r="U193" s="49"/>
      <c r="V193" s="24" t="str">
        <f t="shared" si="70"/>
        <v xml:space="preserve">  </v>
      </c>
      <c r="W193" s="24" t="str">
        <f t="shared" si="71"/>
        <v xml:space="preserve">  </v>
      </c>
      <c r="X193" s="36"/>
      <c r="Y193" s="17" t="str">
        <f t="shared" si="76"/>
        <v xml:space="preserve">  </v>
      </c>
      <c r="Z193" s="17" t="str">
        <f t="shared" si="72"/>
        <v xml:space="preserve">  </v>
      </c>
      <c r="AA193" s="35" t="str">
        <f t="shared" si="61"/>
        <v xml:space="preserve">  </v>
      </c>
      <c r="AB193" s="35" t="str">
        <f t="shared" si="77"/>
        <v xml:space="preserve">  </v>
      </c>
      <c r="AC193" s="35" t="str">
        <f t="shared" si="78"/>
        <v xml:space="preserve">  </v>
      </c>
      <c r="AD193" s="36"/>
      <c r="AE193" s="17" t="str">
        <f t="shared" si="79"/>
        <v xml:space="preserve">  </v>
      </c>
      <c r="AF193" s="35" t="str">
        <f t="shared" si="80"/>
        <v xml:space="preserve">  </v>
      </c>
      <c r="AG193" s="35" t="str">
        <f t="shared" si="81"/>
        <v xml:space="preserve">  </v>
      </c>
      <c r="AH193" s="35" t="str">
        <f t="shared" si="82"/>
        <v xml:space="preserve">  </v>
      </c>
    </row>
    <row r="194" spans="2:34" ht="15.6" x14ac:dyDescent="0.3">
      <c r="B194" s="4" t="str">
        <f t="shared" si="64"/>
        <v xml:space="preserve">  </v>
      </c>
      <c r="C194" s="36"/>
      <c r="D194" s="17" t="str">
        <f t="shared" si="73"/>
        <v xml:space="preserve">  </v>
      </c>
      <c r="E194" s="17">
        <f t="shared" ref="E194:E257" si="83">IFERROR(VALUE(D194),0)</f>
        <v>0</v>
      </c>
      <c r="F194" s="17" t="str">
        <f t="shared" si="65"/>
        <v xml:space="preserve">  </v>
      </c>
      <c r="G194" s="17" t="str">
        <f t="shared" si="66"/>
        <v xml:space="preserve">  </v>
      </c>
      <c r="I194" s="45"/>
      <c r="J194" s="46" t="str">
        <f t="shared" si="74"/>
        <v xml:space="preserve">  </v>
      </c>
      <c r="K194" s="24" t="str">
        <f t="shared" si="67"/>
        <v xml:space="preserve">  </v>
      </c>
      <c r="L194" s="35" t="str">
        <f t="shared" si="68"/>
        <v xml:space="preserve">  </v>
      </c>
      <c r="M194" s="35" t="str">
        <f t="shared" si="75"/>
        <v xml:space="preserve">  </v>
      </c>
      <c r="N194" s="35" t="str">
        <f t="shared" si="59"/>
        <v xml:space="preserve">  </v>
      </c>
      <c r="O194" s="35" t="str">
        <f t="shared" si="60"/>
        <v xml:space="preserve">  </v>
      </c>
      <c r="P194" s="35" t="str">
        <f t="shared" si="62"/>
        <v xml:space="preserve">  </v>
      </c>
      <c r="Q194" s="36"/>
      <c r="R194" s="49"/>
      <c r="S194" s="47" t="str">
        <f t="shared" si="69"/>
        <v xml:space="preserve">  </v>
      </c>
      <c r="T194" s="48" t="str">
        <f t="shared" si="63"/>
        <v xml:space="preserve">  </v>
      </c>
      <c r="U194" s="49"/>
      <c r="V194" s="24" t="str">
        <f t="shared" si="70"/>
        <v xml:space="preserve">  </v>
      </c>
      <c r="W194" s="24" t="str">
        <f t="shared" si="71"/>
        <v xml:space="preserve">  </v>
      </c>
      <c r="X194" s="36"/>
      <c r="Y194" s="17" t="str">
        <f t="shared" si="76"/>
        <v xml:space="preserve">  </v>
      </c>
      <c r="Z194" s="17" t="str">
        <f t="shared" si="72"/>
        <v xml:space="preserve">  </v>
      </c>
      <c r="AA194" s="35" t="str">
        <f t="shared" si="61"/>
        <v xml:space="preserve">  </v>
      </c>
      <c r="AB194" s="35" t="str">
        <f t="shared" si="77"/>
        <v xml:space="preserve">  </v>
      </c>
      <c r="AC194" s="35" t="str">
        <f t="shared" si="78"/>
        <v xml:space="preserve">  </v>
      </c>
      <c r="AD194" s="36"/>
      <c r="AE194" s="17" t="str">
        <f t="shared" si="79"/>
        <v xml:space="preserve">  </v>
      </c>
      <c r="AF194" s="35" t="str">
        <f t="shared" si="80"/>
        <v xml:space="preserve">  </v>
      </c>
      <c r="AG194" s="35" t="str">
        <f t="shared" si="81"/>
        <v xml:space="preserve">  </v>
      </c>
      <c r="AH194" s="35" t="str">
        <f t="shared" si="82"/>
        <v xml:space="preserve">  </v>
      </c>
    </row>
    <row r="195" spans="2:34" ht="15.6" x14ac:dyDescent="0.3">
      <c r="B195" s="4" t="str">
        <f t="shared" si="64"/>
        <v xml:space="preserve">  </v>
      </c>
      <c r="C195" s="36"/>
      <c r="D195" s="17" t="str">
        <f t="shared" si="73"/>
        <v xml:space="preserve">  </v>
      </c>
      <c r="E195" s="17">
        <f t="shared" si="83"/>
        <v>0</v>
      </c>
      <c r="F195" s="17" t="str">
        <f t="shared" si="65"/>
        <v xml:space="preserve">  </v>
      </c>
      <c r="G195" s="17" t="str">
        <f t="shared" si="66"/>
        <v xml:space="preserve">  </v>
      </c>
      <c r="I195" s="45"/>
      <c r="J195" s="46" t="str">
        <f t="shared" si="74"/>
        <v xml:space="preserve">  </v>
      </c>
      <c r="K195" s="24" t="str">
        <f t="shared" si="67"/>
        <v xml:space="preserve">  </v>
      </c>
      <c r="L195" s="35" t="str">
        <f t="shared" si="68"/>
        <v xml:space="preserve">  </v>
      </c>
      <c r="M195" s="35" t="str">
        <f t="shared" si="75"/>
        <v xml:space="preserve">  </v>
      </c>
      <c r="N195" s="35" t="str">
        <f t="shared" si="59"/>
        <v xml:space="preserve">  </v>
      </c>
      <c r="O195" s="35" t="str">
        <f t="shared" si="60"/>
        <v xml:space="preserve">  </v>
      </c>
      <c r="P195" s="35" t="str">
        <f t="shared" si="62"/>
        <v xml:space="preserve">  </v>
      </c>
      <c r="Q195" s="36"/>
      <c r="R195" s="49"/>
      <c r="S195" s="47" t="str">
        <f t="shared" si="69"/>
        <v xml:space="preserve">  </v>
      </c>
      <c r="T195" s="48" t="str">
        <f t="shared" si="63"/>
        <v xml:space="preserve">  </v>
      </c>
      <c r="U195" s="49"/>
      <c r="V195" s="24" t="str">
        <f t="shared" si="70"/>
        <v xml:space="preserve">  </v>
      </c>
      <c r="W195" s="24" t="str">
        <f t="shared" si="71"/>
        <v xml:space="preserve">  </v>
      </c>
      <c r="X195" s="36"/>
      <c r="Y195" s="17" t="str">
        <f t="shared" si="76"/>
        <v xml:space="preserve">  </v>
      </c>
      <c r="Z195" s="17" t="str">
        <f t="shared" si="72"/>
        <v xml:space="preserve">  </v>
      </c>
      <c r="AA195" s="35" t="str">
        <f t="shared" si="61"/>
        <v xml:space="preserve">  </v>
      </c>
      <c r="AB195" s="35" t="str">
        <f t="shared" si="77"/>
        <v xml:space="preserve">  </v>
      </c>
      <c r="AC195" s="35" t="str">
        <f t="shared" si="78"/>
        <v xml:space="preserve">  </v>
      </c>
      <c r="AD195" s="36"/>
      <c r="AE195" s="17" t="str">
        <f t="shared" si="79"/>
        <v xml:space="preserve">  </v>
      </c>
      <c r="AF195" s="35" t="str">
        <f t="shared" si="80"/>
        <v xml:space="preserve">  </v>
      </c>
      <c r="AG195" s="35" t="str">
        <f t="shared" si="81"/>
        <v xml:space="preserve">  </v>
      </c>
      <c r="AH195" s="35" t="str">
        <f t="shared" si="82"/>
        <v xml:space="preserve">  </v>
      </c>
    </row>
    <row r="196" spans="2:34" ht="15.6" x14ac:dyDescent="0.3">
      <c r="B196" s="4" t="str">
        <f t="shared" si="64"/>
        <v xml:space="preserve">  </v>
      </c>
      <c r="C196" s="36"/>
      <c r="D196" s="17" t="str">
        <f t="shared" si="73"/>
        <v xml:space="preserve">  </v>
      </c>
      <c r="E196" s="17">
        <f t="shared" si="83"/>
        <v>0</v>
      </c>
      <c r="F196" s="17" t="str">
        <f t="shared" si="65"/>
        <v xml:space="preserve">  </v>
      </c>
      <c r="G196" s="17" t="str">
        <f t="shared" si="66"/>
        <v xml:space="preserve">  </v>
      </c>
      <c r="I196" s="45"/>
      <c r="J196" s="46" t="str">
        <f t="shared" si="74"/>
        <v xml:space="preserve">  </v>
      </c>
      <c r="K196" s="24" t="str">
        <f t="shared" si="67"/>
        <v xml:space="preserve">  </v>
      </c>
      <c r="L196" s="35" t="str">
        <f t="shared" si="68"/>
        <v xml:space="preserve">  </v>
      </c>
      <c r="M196" s="35" t="str">
        <f t="shared" si="75"/>
        <v xml:space="preserve">  </v>
      </c>
      <c r="N196" s="35" t="str">
        <f t="shared" si="59"/>
        <v xml:space="preserve">  </v>
      </c>
      <c r="O196" s="35" t="str">
        <f t="shared" si="60"/>
        <v xml:space="preserve">  </v>
      </c>
      <c r="P196" s="35" t="str">
        <f t="shared" si="62"/>
        <v xml:space="preserve">  </v>
      </c>
      <c r="Q196" s="36"/>
      <c r="R196" s="49"/>
      <c r="S196" s="47" t="str">
        <f t="shared" si="69"/>
        <v xml:space="preserve">  </v>
      </c>
      <c r="T196" s="48" t="str">
        <f t="shared" si="63"/>
        <v xml:space="preserve">  </v>
      </c>
      <c r="U196" s="49"/>
      <c r="V196" s="24" t="str">
        <f t="shared" si="70"/>
        <v xml:space="preserve">  </v>
      </c>
      <c r="W196" s="24" t="str">
        <f t="shared" si="71"/>
        <v xml:space="preserve">  </v>
      </c>
      <c r="X196" s="36"/>
      <c r="Y196" s="17" t="str">
        <f t="shared" si="76"/>
        <v xml:space="preserve">  </v>
      </c>
      <c r="Z196" s="17" t="str">
        <f t="shared" si="72"/>
        <v xml:space="preserve">  </v>
      </c>
      <c r="AA196" s="35" t="str">
        <f t="shared" si="61"/>
        <v xml:space="preserve">  </v>
      </c>
      <c r="AB196" s="35" t="str">
        <f t="shared" si="77"/>
        <v xml:space="preserve">  </v>
      </c>
      <c r="AC196" s="35" t="str">
        <f t="shared" si="78"/>
        <v xml:space="preserve">  </v>
      </c>
      <c r="AD196" s="36"/>
      <c r="AE196" s="17" t="str">
        <f t="shared" si="79"/>
        <v xml:space="preserve">  </v>
      </c>
      <c r="AF196" s="35" t="str">
        <f t="shared" si="80"/>
        <v xml:space="preserve">  </v>
      </c>
      <c r="AG196" s="35" t="str">
        <f t="shared" si="81"/>
        <v xml:space="preserve">  </v>
      </c>
      <c r="AH196" s="35" t="str">
        <f t="shared" si="82"/>
        <v xml:space="preserve">  </v>
      </c>
    </row>
    <row r="197" spans="2:34" ht="15.6" x14ac:dyDescent="0.3">
      <c r="B197" s="4" t="str">
        <f t="shared" si="64"/>
        <v xml:space="preserve">  </v>
      </c>
      <c r="C197" s="36"/>
      <c r="D197" s="17" t="str">
        <f t="shared" si="73"/>
        <v xml:space="preserve">  </v>
      </c>
      <c r="E197" s="17">
        <f t="shared" si="83"/>
        <v>0</v>
      </c>
      <c r="F197" s="17" t="str">
        <f t="shared" si="65"/>
        <v xml:space="preserve">  </v>
      </c>
      <c r="G197" s="17" t="str">
        <f t="shared" si="66"/>
        <v xml:space="preserve">  </v>
      </c>
      <c r="I197" s="45"/>
      <c r="J197" s="46" t="str">
        <f t="shared" si="74"/>
        <v xml:space="preserve">  </v>
      </c>
      <c r="K197" s="24" t="str">
        <f t="shared" si="67"/>
        <v xml:space="preserve">  </v>
      </c>
      <c r="L197" s="35" t="str">
        <f t="shared" si="68"/>
        <v xml:space="preserve">  </v>
      </c>
      <c r="M197" s="35" t="str">
        <f t="shared" si="75"/>
        <v xml:space="preserve">  </v>
      </c>
      <c r="N197" s="35" t="str">
        <f t="shared" si="59"/>
        <v xml:space="preserve">  </v>
      </c>
      <c r="O197" s="35" t="str">
        <f t="shared" si="60"/>
        <v xml:space="preserve">  </v>
      </c>
      <c r="P197" s="35" t="str">
        <f t="shared" si="62"/>
        <v xml:space="preserve">  </v>
      </c>
      <c r="Q197" s="36"/>
      <c r="R197" s="49"/>
      <c r="S197" s="47" t="str">
        <f t="shared" si="69"/>
        <v xml:space="preserve">  </v>
      </c>
      <c r="T197" s="48" t="str">
        <f t="shared" si="63"/>
        <v xml:space="preserve">  </v>
      </c>
      <c r="U197" s="49"/>
      <c r="V197" s="24" t="str">
        <f t="shared" si="70"/>
        <v xml:space="preserve">  </v>
      </c>
      <c r="W197" s="24" t="str">
        <f t="shared" si="71"/>
        <v xml:space="preserve">  </v>
      </c>
      <c r="X197" s="36"/>
      <c r="Y197" s="17" t="str">
        <f t="shared" si="76"/>
        <v xml:space="preserve">  </v>
      </c>
      <c r="Z197" s="17" t="str">
        <f t="shared" si="72"/>
        <v xml:space="preserve">  </v>
      </c>
      <c r="AA197" s="35" t="str">
        <f t="shared" si="61"/>
        <v xml:space="preserve">  </v>
      </c>
      <c r="AB197" s="35" t="str">
        <f t="shared" si="77"/>
        <v xml:space="preserve">  </v>
      </c>
      <c r="AC197" s="35" t="str">
        <f t="shared" si="78"/>
        <v xml:space="preserve">  </v>
      </c>
      <c r="AD197" s="36"/>
      <c r="AE197" s="17" t="str">
        <f t="shared" si="79"/>
        <v xml:space="preserve">  </v>
      </c>
      <c r="AF197" s="35" t="str">
        <f t="shared" si="80"/>
        <v xml:space="preserve">  </v>
      </c>
      <c r="AG197" s="35" t="str">
        <f t="shared" si="81"/>
        <v xml:space="preserve">  </v>
      </c>
      <c r="AH197" s="35" t="str">
        <f t="shared" si="82"/>
        <v xml:space="preserve">  </v>
      </c>
    </row>
    <row r="198" spans="2:34" ht="15.6" x14ac:dyDescent="0.3">
      <c r="B198" s="4" t="str">
        <f t="shared" si="64"/>
        <v xml:space="preserve">  </v>
      </c>
      <c r="C198" s="36"/>
      <c r="D198" s="17" t="str">
        <f t="shared" si="73"/>
        <v xml:space="preserve">  </v>
      </c>
      <c r="E198" s="17">
        <f t="shared" si="83"/>
        <v>0</v>
      </c>
      <c r="F198" s="17" t="str">
        <f t="shared" si="65"/>
        <v xml:space="preserve">  </v>
      </c>
      <c r="G198" s="17" t="str">
        <f t="shared" si="66"/>
        <v xml:space="preserve">  </v>
      </c>
      <c r="I198" s="45"/>
      <c r="J198" s="46" t="str">
        <f t="shared" si="74"/>
        <v xml:space="preserve">  </v>
      </c>
      <c r="K198" s="24" t="str">
        <f t="shared" si="67"/>
        <v xml:space="preserve">  </v>
      </c>
      <c r="L198" s="35" t="str">
        <f t="shared" si="68"/>
        <v xml:space="preserve">  </v>
      </c>
      <c r="M198" s="35" t="str">
        <f t="shared" si="75"/>
        <v xml:space="preserve">  </v>
      </c>
      <c r="N198" s="35" t="str">
        <f t="shared" si="59"/>
        <v xml:space="preserve">  </v>
      </c>
      <c r="O198" s="35" t="str">
        <f t="shared" si="60"/>
        <v xml:space="preserve">  </v>
      </c>
      <c r="P198" s="35" t="str">
        <f t="shared" si="62"/>
        <v xml:space="preserve">  </v>
      </c>
      <c r="Q198" s="36"/>
      <c r="R198" s="49"/>
      <c r="S198" s="47" t="str">
        <f t="shared" si="69"/>
        <v xml:space="preserve">  </v>
      </c>
      <c r="T198" s="48" t="str">
        <f t="shared" si="63"/>
        <v xml:space="preserve">  </v>
      </c>
      <c r="U198" s="49"/>
      <c r="V198" s="24" t="str">
        <f t="shared" si="70"/>
        <v xml:space="preserve">  </v>
      </c>
      <c r="W198" s="24" t="str">
        <f t="shared" si="71"/>
        <v xml:space="preserve">  </v>
      </c>
      <c r="X198" s="36"/>
      <c r="Y198" s="17" t="str">
        <f t="shared" si="76"/>
        <v xml:space="preserve">  </v>
      </c>
      <c r="Z198" s="17" t="str">
        <f t="shared" si="72"/>
        <v xml:space="preserve">  </v>
      </c>
      <c r="AA198" s="35" t="str">
        <f t="shared" si="61"/>
        <v xml:space="preserve">  </v>
      </c>
      <c r="AB198" s="35" t="str">
        <f t="shared" si="77"/>
        <v xml:space="preserve">  </v>
      </c>
      <c r="AC198" s="35" t="str">
        <f t="shared" si="78"/>
        <v xml:space="preserve">  </v>
      </c>
      <c r="AD198" s="36"/>
      <c r="AE198" s="17" t="str">
        <f t="shared" si="79"/>
        <v xml:space="preserve">  </v>
      </c>
      <c r="AF198" s="35" t="str">
        <f t="shared" si="80"/>
        <v xml:space="preserve">  </v>
      </c>
      <c r="AG198" s="35" t="str">
        <f t="shared" si="81"/>
        <v xml:space="preserve">  </v>
      </c>
      <c r="AH198" s="35" t="str">
        <f t="shared" si="82"/>
        <v xml:space="preserve">  </v>
      </c>
    </row>
    <row r="199" spans="2:34" ht="15.6" x14ac:dyDescent="0.3">
      <c r="B199" s="4" t="str">
        <f t="shared" si="64"/>
        <v xml:space="preserve">  </v>
      </c>
      <c r="C199" s="36"/>
      <c r="D199" s="17" t="str">
        <f t="shared" si="73"/>
        <v xml:space="preserve">  </v>
      </c>
      <c r="E199" s="17">
        <f t="shared" si="83"/>
        <v>0</v>
      </c>
      <c r="F199" s="17" t="str">
        <f t="shared" si="65"/>
        <v xml:space="preserve">  </v>
      </c>
      <c r="G199" s="17" t="str">
        <f t="shared" si="66"/>
        <v xml:space="preserve">  </v>
      </c>
      <c r="I199" s="45"/>
      <c r="J199" s="46" t="str">
        <f t="shared" si="74"/>
        <v xml:space="preserve">  </v>
      </c>
      <c r="K199" s="24" t="str">
        <f t="shared" si="67"/>
        <v xml:space="preserve">  </v>
      </c>
      <c r="L199" s="35" t="str">
        <f t="shared" si="68"/>
        <v xml:space="preserve">  </v>
      </c>
      <c r="M199" s="35" t="str">
        <f t="shared" si="75"/>
        <v xml:space="preserve">  </v>
      </c>
      <c r="N199" s="35" t="str">
        <f t="shared" ref="N199:N262" si="84">IFERROR(-I199+M199,"  ")</f>
        <v xml:space="preserve">  </v>
      </c>
      <c r="O199" s="35" t="str">
        <f t="shared" ref="O199:O262" si="85">IFERROR(L199+N199,"  ")</f>
        <v xml:space="preserve">  </v>
      </c>
      <c r="P199" s="35" t="str">
        <f t="shared" si="62"/>
        <v xml:space="preserve">  </v>
      </c>
      <c r="Q199" s="36"/>
      <c r="R199" s="49"/>
      <c r="S199" s="47" t="str">
        <f t="shared" si="69"/>
        <v xml:space="preserve">  </v>
      </c>
      <c r="T199" s="48" t="str">
        <f t="shared" si="63"/>
        <v xml:space="preserve">  </v>
      </c>
      <c r="U199" s="49"/>
      <c r="V199" s="24" t="str">
        <f t="shared" si="70"/>
        <v xml:space="preserve">  </v>
      </c>
      <c r="W199" s="24" t="str">
        <f t="shared" si="71"/>
        <v xml:space="preserve">  </v>
      </c>
      <c r="X199" s="36"/>
      <c r="Y199" s="17" t="str">
        <f t="shared" si="76"/>
        <v xml:space="preserve">  </v>
      </c>
      <c r="Z199" s="17" t="str">
        <f t="shared" si="72"/>
        <v xml:space="preserve">  </v>
      </c>
      <c r="AA199" s="35" t="str">
        <f t="shared" si="61"/>
        <v xml:space="preserve">  </v>
      </c>
      <c r="AB199" s="35" t="str">
        <f t="shared" si="77"/>
        <v xml:space="preserve">  </v>
      </c>
      <c r="AC199" s="35" t="str">
        <f t="shared" si="78"/>
        <v xml:space="preserve">  </v>
      </c>
      <c r="AD199" s="36"/>
      <c r="AE199" s="17" t="str">
        <f t="shared" si="79"/>
        <v xml:space="preserve">  </v>
      </c>
      <c r="AF199" s="35" t="str">
        <f t="shared" si="80"/>
        <v xml:space="preserve">  </v>
      </c>
      <c r="AG199" s="35" t="str">
        <f t="shared" si="81"/>
        <v xml:space="preserve">  </v>
      </c>
      <c r="AH199" s="35" t="str">
        <f t="shared" si="82"/>
        <v xml:space="preserve">  </v>
      </c>
    </row>
    <row r="200" spans="2:34" ht="15.6" x14ac:dyDescent="0.3">
      <c r="B200" s="4" t="str">
        <f t="shared" si="64"/>
        <v xml:space="preserve">  </v>
      </c>
      <c r="C200" s="36"/>
      <c r="D200" s="17" t="str">
        <f t="shared" si="73"/>
        <v xml:space="preserve">  </v>
      </c>
      <c r="E200" s="17">
        <f t="shared" si="83"/>
        <v>0</v>
      </c>
      <c r="F200" s="17" t="str">
        <f t="shared" si="65"/>
        <v xml:space="preserve">  </v>
      </c>
      <c r="G200" s="17" t="str">
        <f t="shared" si="66"/>
        <v xml:space="preserve">  </v>
      </c>
      <c r="I200" s="45"/>
      <c r="J200" s="46" t="str">
        <f t="shared" si="74"/>
        <v xml:space="preserve">  </v>
      </c>
      <c r="K200" s="24" t="str">
        <f t="shared" si="67"/>
        <v xml:space="preserve">  </v>
      </c>
      <c r="L200" s="35" t="str">
        <f t="shared" si="68"/>
        <v xml:space="preserve">  </v>
      </c>
      <c r="M200" s="35" t="str">
        <f t="shared" si="75"/>
        <v xml:space="preserve">  </v>
      </c>
      <c r="N200" s="35" t="str">
        <f t="shared" si="84"/>
        <v xml:space="preserve">  </v>
      </c>
      <c r="O200" s="35" t="str">
        <f t="shared" si="85"/>
        <v xml:space="preserve">  </v>
      </c>
      <c r="P200" s="35" t="str">
        <f t="shared" si="62"/>
        <v xml:space="preserve">  </v>
      </c>
      <c r="Q200" s="36"/>
      <c r="R200" s="49"/>
      <c r="S200" s="47" t="str">
        <f t="shared" si="69"/>
        <v xml:space="preserve">  </v>
      </c>
      <c r="T200" s="48" t="str">
        <f t="shared" si="63"/>
        <v xml:space="preserve">  </v>
      </c>
      <c r="U200" s="49"/>
      <c r="V200" s="24" t="str">
        <f t="shared" si="70"/>
        <v xml:space="preserve">  </v>
      </c>
      <c r="W200" s="24" t="str">
        <f t="shared" si="71"/>
        <v xml:space="preserve">  </v>
      </c>
      <c r="X200" s="36"/>
      <c r="Y200" s="17" t="str">
        <f t="shared" si="76"/>
        <v xml:space="preserve">  </v>
      </c>
      <c r="Z200" s="17" t="str">
        <f t="shared" si="72"/>
        <v xml:space="preserve">  </v>
      </c>
      <c r="AA200" s="35" t="str">
        <f t="shared" ref="AA200:AA263" si="86">IF(AC199&gt;0,AC199,"  ")</f>
        <v xml:space="preserve">  </v>
      </c>
      <c r="AB200" s="35" t="str">
        <f t="shared" si="77"/>
        <v xml:space="preserve">  </v>
      </c>
      <c r="AC200" s="35" t="str">
        <f t="shared" si="78"/>
        <v xml:space="preserve">  </v>
      </c>
      <c r="AD200" s="36"/>
      <c r="AE200" s="17" t="str">
        <f t="shared" si="79"/>
        <v xml:space="preserve">  </v>
      </c>
      <c r="AF200" s="35" t="str">
        <f t="shared" si="80"/>
        <v xml:space="preserve">  </v>
      </c>
      <c r="AG200" s="35" t="str">
        <f t="shared" si="81"/>
        <v xml:space="preserve">  </v>
      </c>
      <c r="AH200" s="35" t="str">
        <f t="shared" si="82"/>
        <v xml:space="preserve">  </v>
      </c>
    </row>
    <row r="201" spans="2:34" ht="15.6" x14ac:dyDescent="0.3">
      <c r="B201" s="4" t="str">
        <f t="shared" si="64"/>
        <v xml:space="preserve">  </v>
      </c>
      <c r="C201" s="36"/>
      <c r="D201" s="17" t="str">
        <f t="shared" si="73"/>
        <v xml:space="preserve">  </v>
      </c>
      <c r="E201" s="17">
        <f t="shared" si="83"/>
        <v>0</v>
      </c>
      <c r="F201" s="17" t="str">
        <f t="shared" si="65"/>
        <v xml:space="preserve">  </v>
      </c>
      <c r="G201" s="17" t="str">
        <f t="shared" si="66"/>
        <v xml:space="preserve">  </v>
      </c>
      <c r="I201" s="45"/>
      <c r="J201" s="46" t="str">
        <f t="shared" si="74"/>
        <v xml:space="preserve">  </v>
      </c>
      <c r="K201" s="24" t="str">
        <f t="shared" si="67"/>
        <v xml:space="preserve">  </v>
      </c>
      <c r="L201" s="35" t="str">
        <f t="shared" si="68"/>
        <v xml:space="preserve">  </v>
      </c>
      <c r="M201" s="35" t="str">
        <f t="shared" si="75"/>
        <v xml:space="preserve">  </v>
      </c>
      <c r="N201" s="35" t="str">
        <f t="shared" si="84"/>
        <v xml:space="preserve">  </v>
      </c>
      <c r="O201" s="35" t="str">
        <f t="shared" si="85"/>
        <v xml:space="preserve">  </v>
      </c>
      <c r="P201" s="35" t="str">
        <f t="shared" si="62"/>
        <v xml:space="preserve">  </v>
      </c>
      <c r="Q201" s="36"/>
      <c r="R201" s="49"/>
      <c r="S201" s="47" t="str">
        <f t="shared" si="69"/>
        <v xml:space="preserve">  </v>
      </c>
      <c r="T201" s="48" t="str">
        <f t="shared" si="63"/>
        <v xml:space="preserve">  </v>
      </c>
      <c r="U201" s="49"/>
      <c r="V201" s="24" t="str">
        <f t="shared" si="70"/>
        <v xml:space="preserve">  </v>
      </c>
      <c r="W201" s="24" t="str">
        <f t="shared" si="71"/>
        <v xml:space="preserve">  </v>
      </c>
      <c r="X201" s="36"/>
      <c r="Y201" s="17" t="str">
        <f t="shared" si="76"/>
        <v xml:space="preserve">  </v>
      </c>
      <c r="Z201" s="17" t="str">
        <f t="shared" si="72"/>
        <v xml:space="preserve">  </v>
      </c>
      <c r="AA201" s="35" t="str">
        <f t="shared" si="86"/>
        <v xml:space="preserve">  </v>
      </c>
      <c r="AB201" s="35" t="str">
        <f t="shared" si="77"/>
        <v xml:space="preserve">  </v>
      </c>
      <c r="AC201" s="35" t="str">
        <f t="shared" si="78"/>
        <v xml:space="preserve">  </v>
      </c>
      <c r="AD201" s="36"/>
      <c r="AE201" s="17" t="str">
        <f t="shared" si="79"/>
        <v xml:space="preserve">  </v>
      </c>
      <c r="AF201" s="35" t="str">
        <f t="shared" si="80"/>
        <v xml:space="preserve">  </v>
      </c>
      <c r="AG201" s="35" t="str">
        <f t="shared" si="81"/>
        <v xml:space="preserve">  </v>
      </c>
      <c r="AH201" s="35" t="str">
        <f t="shared" si="82"/>
        <v xml:space="preserve">  </v>
      </c>
    </row>
    <row r="202" spans="2:34" ht="15.6" x14ac:dyDescent="0.3">
      <c r="B202" s="4" t="str">
        <f t="shared" si="64"/>
        <v xml:space="preserve">  </v>
      </c>
      <c r="C202" s="36"/>
      <c r="D202" s="17" t="str">
        <f t="shared" si="73"/>
        <v xml:space="preserve">  </v>
      </c>
      <c r="E202" s="17">
        <f t="shared" si="83"/>
        <v>0</v>
      </c>
      <c r="F202" s="17" t="str">
        <f t="shared" si="65"/>
        <v xml:space="preserve">  </v>
      </c>
      <c r="G202" s="17" t="str">
        <f t="shared" si="66"/>
        <v xml:space="preserve">  </v>
      </c>
      <c r="I202" s="45"/>
      <c r="J202" s="46" t="str">
        <f t="shared" si="74"/>
        <v xml:space="preserve">  </v>
      </c>
      <c r="K202" s="24" t="str">
        <f t="shared" si="67"/>
        <v xml:space="preserve">  </v>
      </c>
      <c r="L202" s="35" t="str">
        <f t="shared" si="68"/>
        <v xml:space="preserve">  </v>
      </c>
      <c r="M202" s="35" t="str">
        <f t="shared" si="75"/>
        <v xml:space="preserve">  </v>
      </c>
      <c r="N202" s="35" t="str">
        <f t="shared" si="84"/>
        <v xml:space="preserve">  </v>
      </c>
      <c r="O202" s="35" t="str">
        <f t="shared" si="85"/>
        <v xml:space="preserve">  </v>
      </c>
      <c r="P202" s="35" t="str">
        <f t="shared" si="62"/>
        <v xml:space="preserve">  </v>
      </c>
      <c r="Q202" s="36"/>
      <c r="R202" s="49"/>
      <c r="S202" s="47" t="str">
        <f t="shared" si="69"/>
        <v xml:space="preserve">  </v>
      </c>
      <c r="T202" s="48" t="str">
        <f t="shared" si="63"/>
        <v xml:space="preserve">  </v>
      </c>
      <c r="U202" s="49"/>
      <c r="V202" s="24" t="str">
        <f t="shared" si="70"/>
        <v xml:space="preserve">  </v>
      </c>
      <c r="W202" s="24" t="str">
        <f t="shared" si="71"/>
        <v xml:space="preserve">  </v>
      </c>
      <c r="X202" s="36"/>
      <c r="Y202" s="17" t="str">
        <f t="shared" si="76"/>
        <v xml:space="preserve">  </v>
      </c>
      <c r="Z202" s="17" t="str">
        <f t="shared" si="72"/>
        <v xml:space="preserve">  </v>
      </c>
      <c r="AA202" s="35" t="str">
        <f t="shared" si="86"/>
        <v xml:space="preserve">  </v>
      </c>
      <c r="AB202" s="35" t="str">
        <f t="shared" si="77"/>
        <v xml:space="preserve">  </v>
      </c>
      <c r="AC202" s="35" t="str">
        <f t="shared" si="78"/>
        <v xml:space="preserve">  </v>
      </c>
      <c r="AD202" s="36"/>
      <c r="AE202" s="17" t="str">
        <f t="shared" si="79"/>
        <v xml:space="preserve">  </v>
      </c>
      <c r="AF202" s="35" t="str">
        <f t="shared" si="80"/>
        <v xml:space="preserve">  </v>
      </c>
      <c r="AG202" s="35" t="str">
        <f t="shared" si="81"/>
        <v xml:space="preserve">  </v>
      </c>
      <c r="AH202" s="35" t="str">
        <f t="shared" si="82"/>
        <v xml:space="preserve">  </v>
      </c>
    </row>
    <row r="203" spans="2:34" ht="15.6" x14ac:dyDescent="0.3">
      <c r="B203" s="4" t="str">
        <f t="shared" si="64"/>
        <v xml:space="preserve">  </v>
      </c>
      <c r="C203" s="36"/>
      <c r="D203" s="17" t="str">
        <f t="shared" si="73"/>
        <v xml:space="preserve">  </v>
      </c>
      <c r="E203" s="17">
        <f t="shared" si="83"/>
        <v>0</v>
      </c>
      <c r="F203" s="17" t="str">
        <f t="shared" si="65"/>
        <v xml:space="preserve">  </v>
      </c>
      <c r="G203" s="17" t="str">
        <f t="shared" si="66"/>
        <v xml:space="preserve">  </v>
      </c>
      <c r="I203" s="45"/>
      <c r="J203" s="46" t="str">
        <f t="shared" si="74"/>
        <v xml:space="preserve">  </v>
      </c>
      <c r="K203" s="24" t="str">
        <f t="shared" si="67"/>
        <v xml:space="preserve">  </v>
      </c>
      <c r="L203" s="35" t="str">
        <f t="shared" si="68"/>
        <v xml:space="preserve">  </v>
      </c>
      <c r="M203" s="35" t="str">
        <f t="shared" si="75"/>
        <v xml:space="preserve">  </v>
      </c>
      <c r="N203" s="35" t="str">
        <f t="shared" si="84"/>
        <v xml:space="preserve">  </v>
      </c>
      <c r="O203" s="35" t="str">
        <f t="shared" si="85"/>
        <v xml:space="preserve">  </v>
      </c>
      <c r="P203" s="35" t="str">
        <f t="shared" ref="P203:P266" si="87">IFERROR((G203-D203)/(G203-EOMONTH(G203,-1))*O203*$I$2/12,"  ")</f>
        <v xml:space="preserve">  </v>
      </c>
      <c r="Q203" s="36"/>
      <c r="R203" s="49"/>
      <c r="S203" s="47" t="str">
        <f t="shared" si="69"/>
        <v xml:space="preserve">  </v>
      </c>
      <c r="T203" s="48" t="str">
        <f t="shared" ref="T203:T266" si="88">IF(F203&lt;=$I$4,R203-I203,"  ")</f>
        <v xml:space="preserve">  </v>
      </c>
      <c r="U203" s="49"/>
      <c r="V203" s="24" t="str">
        <f t="shared" si="70"/>
        <v xml:space="preserve">  </v>
      </c>
      <c r="W203" s="24" t="str">
        <f t="shared" si="71"/>
        <v xml:space="preserve">  </v>
      </c>
      <c r="X203" s="36"/>
      <c r="Y203" s="17" t="str">
        <f t="shared" si="76"/>
        <v xml:space="preserve">  </v>
      </c>
      <c r="Z203" s="17" t="str">
        <f t="shared" si="72"/>
        <v xml:space="preserve">  </v>
      </c>
      <c r="AA203" s="35" t="str">
        <f t="shared" si="86"/>
        <v xml:space="preserve">  </v>
      </c>
      <c r="AB203" s="35" t="str">
        <f t="shared" si="77"/>
        <v xml:space="preserve">  </v>
      </c>
      <c r="AC203" s="35" t="str">
        <f t="shared" si="78"/>
        <v xml:space="preserve">  </v>
      </c>
      <c r="AD203" s="36"/>
      <c r="AE203" s="17" t="str">
        <f t="shared" si="79"/>
        <v xml:space="preserve">  </v>
      </c>
      <c r="AF203" s="35" t="str">
        <f t="shared" si="80"/>
        <v xml:space="preserve">  </v>
      </c>
      <c r="AG203" s="35" t="str">
        <f t="shared" si="81"/>
        <v xml:space="preserve">  </v>
      </c>
      <c r="AH203" s="35" t="str">
        <f t="shared" si="82"/>
        <v xml:space="preserve">  </v>
      </c>
    </row>
    <row r="204" spans="2:34" ht="15.6" x14ac:dyDescent="0.3">
      <c r="B204" s="4" t="str">
        <f t="shared" ref="B204:B267" si="89">IF(D204&gt;$I$7,"  ",B203+1)</f>
        <v xml:space="preserve">  </v>
      </c>
      <c r="C204" s="36"/>
      <c r="D204" s="17" t="str">
        <f t="shared" si="73"/>
        <v xml:space="preserve">  </v>
      </c>
      <c r="E204" s="17">
        <f t="shared" si="83"/>
        <v>0</v>
      </c>
      <c r="F204" s="17" t="str">
        <f t="shared" ref="F204:F267" si="90">IFERROR(VALUE(D204),"  ")</f>
        <v xml:space="preserve">  </v>
      </c>
      <c r="G204" s="17" t="str">
        <f t="shared" ref="G204:G267" si="91">IFERROR(EOMONTH(D204,0),"  ")</f>
        <v xml:space="preserve">  </v>
      </c>
      <c r="I204" s="45"/>
      <c r="J204" s="46" t="str">
        <f t="shared" si="74"/>
        <v xml:space="preserve">  </v>
      </c>
      <c r="K204" s="24" t="str">
        <f t="shared" ref="K204:K267" si="92">IFERROR(I204/(1+($I$2/12*$I$1))^B204,"  ")</f>
        <v xml:space="preserve">  </v>
      </c>
      <c r="L204" s="35" t="str">
        <f t="shared" ref="L204:L267" si="93">IF(D203&lt;$I$7,O203,"  ")</f>
        <v xml:space="preserve">  </v>
      </c>
      <c r="M204" s="35" t="str">
        <f t="shared" si="75"/>
        <v xml:space="preserve">  </v>
      </c>
      <c r="N204" s="35" t="str">
        <f t="shared" si="84"/>
        <v xml:space="preserve">  </v>
      </c>
      <c r="O204" s="35" t="str">
        <f t="shared" si="85"/>
        <v xml:space="preserve">  </v>
      </c>
      <c r="P204" s="35" t="str">
        <f t="shared" si="87"/>
        <v xml:space="preserve">  </v>
      </c>
      <c r="Q204" s="36"/>
      <c r="R204" s="49"/>
      <c r="S204" s="47" t="str">
        <f t="shared" ref="S204:S267" si="94">IF(AND(F204&lt;=$I$4,R204=0),"**warning - no payment entered**","  ")</f>
        <v xml:space="preserve">  </v>
      </c>
      <c r="T204" s="48" t="str">
        <f t="shared" si="88"/>
        <v xml:space="preserve">  </v>
      </c>
      <c r="U204" s="49"/>
      <c r="V204" s="24" t="str">
        <f t="shared" ref="V204:V267" si="95">IF((R204+U204)&lt;&gt;0,R204+U204,"  ")</f>
        <v xml:space="preserve">  </v>
      </c>
      <c r="W204" s="24" t="str">
        <f t="shared" ref="W204:W267" si="96">IFERROR(V204-I204,"  ")</f>
        <v xml:space="preserve">  </v>
      </c>
      <c r="X204" s="36"/>
      <c r="Y204" s="17" t="str">
        <f t="shared" si="76"/>
        <v xml:space="preserve">  </v>
      </c>
      <c r="Z204" s="17" t="str">
        <f t="shared" ref="Z204:Z267" si="97">IFERROR(EOMONTH(Y204,0),"  ")</f>
        <v xml:space="preserve">  </v>
      </c>
      <c r="AA204" s="35" t="str">
        <f t="shared" si="86"/>
        <v xml:space="preserve">  </v>
      </c>
      <c r="AB204" s="35" t="str">
        <f t="shared" si="77"/>
        <v xml:space="preserve">  </v>
      </c>
      <c r="AC204" s="35" t="str">
        <f t="shared" si="78"/>
        <v xml:space="preserve">  </v>
      </c>
      <c r="AD204" s="36"/>
      <c r="AE204" s="17" t="str">
        <f t="shared" si="79"/>
        <v xml:space="preserve">  </v>
      </c>
      <c r="AF204" s="35" t="str">
        <f t="shared" si="80"/>
        <v xml:space="preserve">  </v>
      </c>
      <c r="AG204" s="35" t="str">
        <f t="shared" si="81"/>
        <v xml:space="preserve">  </v>
      </c>
      <c r="AH204" s="35" t="str">
        <f t="shared" si="82"/>
        <v xml:space="preserve">  </v>
      </c>
    </row>
    <row r="205" spans="2:34" ht="15.6" x14ac:dyDescent="0.3">
      <c r="B205" s="4" t="str">
        <f t="shared" si="89"/>
        <v xml:space="preserve">  </v>
      </c>
      <c r="C205" s="36"/>
      <c r="D205" s="17" t="str">
        <f t="shared" ref="D205:D268" si="98">IFERROR(IF(EDATE(D204,$I$1)&gt;$I$7,"  ",IF(D204=EOMONTH(D204,0),EOMONTH(D204,$I$1),EDATE(D204,$I$1))),"  ")</f>
        <v xml:space="preserve">  </v>
      </c>
      <c r="E205" s="17">
        <f t="shared" si="83"/>
        <v>0</v>
      </c>
      <c r="F205" s="17" t="str">
        <f t="shared" si="90"/>
        <v xml:space="preserve">  </v>
      </c>
      <c r="G205" s="17" t="str">
        <f t="shared" si="91"/>
        <v xml:space="preserve">  </v>
      </c>
      <c r="I205" s="45"/>
      <c r="J205" s="46" t="str">
        <f t="shared" ref="J205:J268" si="99">IF(AND(E205&gt;0,I205=0),"**warning - no payment entered**","  ")</f>
        <v xml:space="preserve">  </v>
      </c>
      <c r="K205" s="24" t="str">
        <f t="shared" si="92"/>
        <v xml:space="preserve">  </v>
      </c>
      <c r="L205" s="35" t="str">
        <f t="shared" si="93"/>
        <v xml:space="preserve">  </v>
      </c>
      <c r="M205" s="35" t="str">
        <f t="shared" ref="M205:M268" si="100">IFERROR(IF(D205&lt;=$I$7,L205*$I$2/12*$I$1,"  "),"  ")</f>
        <v xml:space="preserve">  </v>
      </c>
      <c r="N205" s="35" t="str">
        <f t="shared" si="84"/>
        <v xml:space="preserve">  </v>
      </c>
      <c r="O205" s="35" t="str">
        <f t="shared" si="85"/>
        <v xml:space="preserve">  </v>
      </c>
      <c r="P205" s="35" t="str">
        <f t="shared" si="87"/>
        <v xml:space="preserve">  </v>
      </c>
      <c r="Q205" s="36"/>
      <c r="R205" s="49"/>
      <c r="S205" s="47" t="str">
        <f t="shared" si="94"/>
        <v xml:space="preserve">  </v>
      </c>
      <c r="T205" s="48" t="str">
        <f t="shared" si="88"/>
        <v xml:space="preserve">  </v>
      </c>
      <c r="U205" s="49"/>
      <c r="V205" s="24" t="str">
        <f t="shared" si="95"/>
        <v xml:space="preserve">  </v>
      </c>
      <c r="W205" s="24" t="str">
        <f t="shared" si="96"/>
        <v xml:space="preserve">  </v>
      </c>
      <c r="X205" s="36"/>
      <c r="Y205" s="17" t="str">
        <f t="shared" ref="Y205:Y268" si="101">IFERROR(IF(EDATE(Y204,$I$1)&lt;=$I$5,EDATE(Y204,$I$1),"  "),"  ")</f>
        <v xml:space="preserve">  </v>
      </c>
      <c r="Z205" s="17" t="str">
        <f t="shared" si="97"/>
        <v xml:space="preserve">  </v>
      </c>
      <c r="AA205" s="35" t="str">
        <f t="shared" si="86"/>
        <v xml:space="preserve">  </v>
      </c>
      <c r="AB205" s="35" t="str">
        <f t="shared" ref="AB205:AB268" si="102">IF(Y205&lt;=$I$5,$AA$11/$AB$8,"  ")</f>
        <v xml:space="preserve">  </v>
      </c>
      <c r="AC205" s="35" t="str">
        <f t="shared" ref="AC205:AC268" si="103">IFERROR(IF(AA205&gt;0,AA205-AB205,"  "),"  ")</f>
        <v xml:space="preserve">  </v>
      </c>
      <c r="AD205" s="36"/>
      <c r="AE205" s="17" t="str">
        <f t="shared" ref="AE205:AE268" si="104">IF(AG205="  ","  ",EOMONTH(AE204,$I$1))</f>
        <v xml:space="preserve">  </v>
      </c>
      <c r="AF205" s="35" t="str">
        <f t="shared" ref="AF205:AF268" si="105">AH204</f>
        <v xml:space="preserve">  </v>
      </c>
      <c r="AG205" s="35" t="str">
        <f t="shared" ref="AG205:AG268" si="106">IF(AF205&lt;$AF$8,AG204,"  ")</f>
        <v xml:space="preserve">  </v>
      </c>
      <c r="AH205" s="35" t="str">
        <f t="shared" ref="AH205:AH268" si="107">IF(AG205="  ","  ",AF205+AG205)</f>
        <v xml:space="preserve">  </v>
      </c>
    </row>
    <row r="206" spans="2:34" ht="15.6" x14ac:dyDescent="0.3">
      <c r="B206" s="4" t="str">
        <f t="shared" si="89"/>
        <v xml:space="preserve">  </v>
      </c>
      <c r="C206" s="36"/>
      <c r="D206" s="17" t="str">
        <f t="shared" si="98"/>
        <v xml:space="preserve">  </v>
      </c>
      <c r="E206" s="17">
        <f t="shared" si="83"/>
        <v>0</v>
      </c>
      <c r="F206" s="17" t="str">
        <f t="shared" si="90"/>
        <v xml:space="preserve">  </v>
      </c>
      <c r="G206" s="17" t="str">
        <f t="shared" si="91"/>
        <v xml:space="preserve">  </v>
      </c>
      <c r="I206" s="45"/>
      <c r="J206" s="46" t="str">
        <f t="shared" si="99"/>
        <v xml:space="preserve">  </v>
      </c>
      <c r="K206" s="24" t="str">
        <f t="shared" si="92"/>
        <v xml:space="preserve">  </v>
      </c>
      <c r="L206" s="35" t="str">
        <f t="shared" si="93"/>
        <v xml:space="preserve">  </v>
      </c>
      <c r="M206" s="35" t="str">
        <f t="shared" si="100"/>
        <v xml:space="preserve">  </v>
      </c>
      <c r="N206" s="35" t="str">
        <f t="shared" si="84"/>
        <v xml:space="preserve">  </v>
      </c>
      <c r="O206" s="35" t="str">
        <f t="shared" si="85"/>
        <v xml:space="preserve">  </v>
      </c>
      <c r="P206" s="35" t="str">
        <f t="shared" si="87"/>
        <v xml:space="preserve">  </v>
      </c>
      <c r="Q206" s="36"/>
      <c r="R206" s="49"/>
      <c r="S206" s="47" t="str">
        <f t="shared" si="94"/>
        <v xml:space="preserve">  </v>
      </c>
      <c r="T206" s="48" t="str">
        <f t="shared" si="88"/>
        <v xml:space="preserve">  </v>
      </c>
      <c r="U206" s="49"/>
      <c r="V206" s="24" t="str">
        <f t="shared" si="95"/>
        <v xml:space="preserve">  </v>
      </c>
      <c r="W206" s="24" t="str">
        <f t="shared" si="96"/>
        <v xml:space="preserve">  </v>
      </c>
      <c r="X206" s="36"/>
      <c r="Y206" s="17" t="str">
        <f t="shared" si="101"/>
        <v xml:space="preserve">  </v>
      </c>
      <c r="Z206" s="17" t="str">
        <f t="shared" si="97"/>
        <v xml:space="preserve">  </v>
      </c>
      <c r="AA206" s="35" t="str">
        <f t="shared" si="86"/>
        <v xml:space="preserve">  </v>
      </c>
      <c r="AB206" s="35" t="str">
        <f t="shared" si="102"/>
        <v xml:space="preserve">  </v>
      </c>
      <c r="AC206" s="35" t="str">
        <f t="shared" si="103"/>
        <v xml:space="preserve">  </v>
      </c>
      <c r="AD206" s="36"/>
      <c r="AE206" s="17" t="str">
        <f t="shared" si="104"/>
        <v xml:space="preserve">  </v>
      </c>
      <c r="AF206" s="35" t="str">
        <f t="shared" si="105"/>
        <v xml:space="preserve">  </v>
      </c>
      <c r="AG206" s="35" t="str">
        <f t="shared" si="106"/>
        <v xml:space="preserve">  </v>
      </c>
      <c r="AH206" s="35" t="str">
        <f t="shared" si="107"/>
        <v xml:space="preserve">  </v>
      </c>
    </row>
    <row r="207" spans="2:34" ht="15.6" x14ac:dyDescent="0.3">
      <c r="B207" s="4" t="str">
        <f t="shared" si="89"/>
        <v xml:space="preserve">  </v>
      </c>
      <c r="C207" s="36"/>
      <c r="D207" s="17" t="str">
        <f t="shared" si="98"/>
        <v xml:space="preserve">  </v>
      </c>
      <c r="E207" s="17">
        <f t="shared" si="83"/>
        <v>0</v>
      </c>
      <c r="F207" s="17" t="str">
        <f t="shared" si="90"/>
        <v xml:space="preserve">  </v>
      </c>
      <c r="G207" s="17" t="str">
        <f t="shared" si="91"/>
        <v xml:space="preserve">  </v>
      </c>
      <c r="I207" s="45"/>
      <c r="J207" s="46" t="str">
        <f t="shared" si="99"/>
        <v xml:space="preserve">  </v>
      </c>
      <c r="K207" s="24" t="str">
        <f t="shared" si="92"/>
        <v xml:space="preserve">  </v>
      </c>
      <c r="L207" s="35" t="str">
        <f t="shared" si="93"/>
        <v xml:space="preserve">  </v>
      </c>
      <c r="M207" s="35" t="str">
        <f t="shared" si="100"/>
        <v xml:space="preserve">  </v>
      </c>
      <c r="N207" s="35" t="str">
        <f t="shared" si="84"/>
        <v xml:space="preserve">  </v>
      </c>
      <c r="O207" s="35" t="str">
        <f t="shared" si="85"/>
        <v xml:space="preserve">  </v>
      </c>
      <c r="P207" s="35" t="str">
        <f t="shared" si="87"/>
        <v xml:space="preserve">  </v>
      </c>
      <c r="Q207" s="36"/>
      <c r="R207" s="49"/>
      <c r="S207" s="47" t="str">
        <f t="shared" si="94"/>
        <v xml:space="preserve">  </v>
      </c>
      <c r="T207" s="48" t="str">
        <f t="shared" si="88"/>
        <v xml:space="preserve">  </v>
      </c>
      <c r="U207" s="49"/>
      <c r="V207" s="24" t="str">
        <f t="shared" si="95"/>
        <v xml:space="preserve">  </v>
      </c>
      <c r="W207" s="24" t="str">
        <f t="shared" si="96"/>
        <v xml:space="preserve">  </v>
      </c>
      <c r="X207" s="36"/>
      <c r="Y207" s="17" t="str">
        <f t="shared" si="101"/>
        <v xml:space="preserve">  </v>
      </c>
      <c r="Z207" s="17" t="str">
        <f t="shared" si="97"/>
        <v xml:space="preserve">  </v>
      </c>
      <c r="AA207" s="35" t="str">
        <f t="shared" si="86"/>
        <v xml:space="preserve">  </v>
      </c>
      <c r="AB207" s="35" t="str">
        <f t="shared" si="102"/>
        <v xml:space="preserve">  </v>
      </c>
      <c r="AC207" s="35" t="str">
        <f t="shared" si="103"/>
        <v xml:space="preserve">  </v>
      </c>
      <c r="AD207" s="36"/>
      <c r="AE207" s="17" t="str">
        <f t="shared" si="104"/>
        <v xml:space="preserve">  </v>
      </c>
      <c r="AF207" s="35" t="str">
        <f t="shared" si="105"/>
        <v xml:space="preserve">  </v>
      </c>
      <c r="AG207" s="35" t="str">
        <f t="shared" si="106"/>
        <v xml:space="preserve">  </v>
      </c>
      <c r="AH207" s="35" t="str">
        <f t="shared" si="107"/>
        <v xml:space="preserve">  </v>
      </c>
    </row>
    <row r="208" spans="2:34" ht="15.6" x14ac:dyDescent="0.3">
      <c r="B208" s="4" t="str">
        <f t="shared" si="89"/>
        <v xml:space="preserve">  </v>
      </c>
      <c r="C208" s="36"/>
      <c r="D208" s="17" t="str">
        <f t="shared" si="98"/>
        <v xml:space="preserve">  </v>
      </c>
      <c r="E208" s="17">
        <f t="shared" si="83"/>
        <v>0</v>
      </c>
      <c r="F208" s="17" t="str">
        <f t="shared" si="90"/>
        <v xml:space="preserve">  </v>
      </c>
      <c r="G208" s="17" t="str">
        <f t="shared" si="91"/>
        <v xml:space="preserve">  </v>
      </c>
      <c r="I208" s="45"/>
      <c r="J208" s="46" t="str">
        <f t="shared" si="99"/>
        <v xml:space="preserve">  </v>
      </c>
      <c r="K208" s="24" t="str">
        <f t="shared" si="92"/>
        <v xml:space="preserve">  </v>
      </c>
      <c r="L208" s="35" t="str">
        <f t="shared" si="93"/>
        <v xml:space="preserve">  </v>
      </c>
      <c r="M208" s="35" t="str">
        <f t="shared" si="100"/>
        <v xml:space="preserve">  </v>
      </c>
      <c r="N208" s="35" t="str">
        <f t="shared" si="84"/>
        <v xml:space="preserve">  </v>
      </c>
      <c r="O208" s="35" t="str">
        <f t="shared" si="85"/>
        <v xml:space="preserve">  </v>
      </c>
      <c r="P208" s="35" t="str">
        <f t="shared" si="87"/>
        <v xml:space="preserve">  </v>
      </c>
      <c r="Q208" s="36"/>
      <c r="R208" s="49"/>
      <c r="S208" s="47" t="str">
        <f t="shared" si="94"/>
        <v xml:space="preserve">  </v>
      </c>
      <c r="T208" s="48" t="str">
        <f t="shared" si="88"/>
        <v xml:space="preserve">  </v>
      </c>
      <c r="U208" s="49"/>
      <c r="V208" s="24" t="str">
        <f t="shared" si="95"/>
        <v xml:space="preserve">  </v>
      </c>
      <c r="W208" s="24" t="str">
        <f t="shared" si="96"/>
        <v xml:space="preserve">  </v>
      </c>
      <c r="X208" s="36"/>
      <c r="Y208" s="17" t="str">
        <f t="shared" si="101"/>
        <v xml:space="preserve">  </v>
      </c>
      <c r="Z208" s="17" t="str">
        <f t="shared" si="97"/>
        <v xml:space="preserve">  </v>
      </c>
      <c r="AA208" s="35" t="str">
        <f t="shared" si="86"/>
        <v xml:space="preserve">  </v>
      </c>
      <c r="AB208" s="35" t="str">
        <f t="shared" si="102"/>
        <v xml:space="preserve">  </v>
      </c>
      <c r="AC208" s="35" t="str">
        <f t="shared" si="103"/>
        <v xml:space="preserve">  </v>
      </c>
      <c r="AD208" s="36"/>
      <c r="AE208" s="17" t="str">
        <f t="shared" si="104"/>
        <v xml:space="preserve">  </v>
      </c>
      <c r="AF208" s="35" t="str">
        <f t="shared" si="105"/>
        <v xml:space="preserve">  </v>
      </c>
      <c r="AG208" s="35" t="str">
        <f t="shared" si="106"/>
        <v xml:space="preserve">  </v>
      </c>
      <c r="AH208" s="35" t="str">
        <f t="shared" si="107"/>
        <v xml:space="preserve">  </v>
      </c>
    </row>
    <row r="209" spans="2:34" ht="15.6" x14ac:dyDescent="0.3">
      <c r="B209" s="4" t="str">
        <f t="shared" si="89"/>
        <v xml:space="preserve">  </v>
      </c>
      <c r="C209" s="36"/>
      <c r="D209" s="17" t="str">
        <f t="shared" si="98"/>
        <v xml:space="preserve">  </v>
      </c>
      <c r="E209" s="17">
        <f t="shared" si="83"/>
        <v>0</v>
      </c>
      <c r="F209" s="17" t="str">
        <f t="shared" si="90"/>
        <v xml:space="preserve">  </v>
      </c>
      <c r="G209" s="17" t="str">
        <f t="shared" si="91"/>
        <v xml:space="preserve">  </v>
      </c>
      <c r="I209" s="45"/>
      <c r="J209" s="46" t="str">
        <f t="shared" si="99"/>
        <v xml:space="preserve">  </v>
      </c>
      <c r="K209" s="24" t="str">
        <f t="shared" si="92"/>
        <v xml:space="preserve">  </v>
      </c>
      <c r="L209" s="35" t="str">
        <f t="shared" si="93"/>
        <v xml:space="preserve">  </v>
      </c>
      <c r="M209" s="35" t="str">
        <f t="shared" si="100"/>
        <v xml:space="preserve">  </v>
      </c>
      <c r="N209" s="35" t="str">
        <f t="shared" si="84"/>
        <v xml:space="preserve">  </v>
      </c>
      <c r="O209" s="35" t="str">
        <f t="shared" si="85"/>
        <v xml:space="preserve">  </v>
      </c>
      <c r="P209" s="35" t="str">
        <f t="shared" si="87"/>
        <v xml:space="preserve">  </v>
      </c>
      <c r="Q209" s="36"/>
      <c r="R209" s="49"/>
      <c r="S209" s="47" t="str">
        <f t="shared" si="94"/>
        <v xml:space="preserve">  </v>
      </c>
      <c r="T209" s="48" t="str">
        <f t="shared" si="88"/>
        <v xml:space="preserve">  </v>
      </c>
      <c r="U209" s="49"/>
      <c r="V209" s="24" t="str">
        <f t="shared" si="95"/>
        <v xml:space="preserve">  </v>
      </c>
      <c r="W209" s="24" t="str">
        <f t="shared" si="96"/>
        <v xml:space="preserve">  </v>
      </c>
      <c r="X209" s="36"/>
      <c r="Y209" s="17" t="str">
        <f t="shared" si="101"/>
        <v xml:space="preserve">  </v>
      </c>
      <c r="Z209" s="17" t="str">
        <f t="shared" si="97"/>
        <v xml:space="preserve">  </v>
      </c>
      <c r="AA209" s="35" t="str">
        <f t="shared" si="86"/>
        <v xml:space="preserve">  </v>
      </c>
      <c r="AB209" s="35" t="str">
        <f t="shared" si="102"/>
        <v xml:space="preserve">  </v>
      </c>
      <c r="AC209" s="35" t="str">
        <f t="shared" si="103"/>
        <v xml:space="preserve">  </v>
      </c>
      <c r="AD209" s="36"/>
      <c r="AE209" s="17" t="str">
        <f t="shared" si="104"/>
        <v xml:space="preserve">  </v>
      </c>
      <c r="AF209" s="35" t="str">
        <f t="shared" si="105"/>
        <v xml:space="preserve">  </v>
      </c>
      <c r="AG209" s="35" t="str">
        <f t="shared" si="106"/>
        <v xml:space="preserve">  </v>
      </c>
      <c r="AH209" s="35" t="str">
        <f t="shared" si="107"/>
        <v xml:space="preserve">  </v>
      </c>
    </row>
    <row r="210" spans="2:34" ht="15.6" x14ac:dyDescent="0.3">
      <c r="B210" s="4" t="str">
        <f t="shared" si="89"/>
        <v xml:space="preserve">  </v>
      </c>
      <c r="C210" s="36"/>
      <c r="D210" s="17" t="str">
        <f t="shared" si="98"/>
        <v xml:space="preserve">  </v>
      </c>
      <c r="E210" s="17">
        <f t="shared" si="83"/>
        <v>0</v>
      </c>
      <c r="F210" s="17" t="str">
        <f t="shared" si="90"/>
        <v xml:space="preserve">  </v>
      </c>
      <c r="G210" s="17" t="str">
        <f t="shared" si="91"/>
        <v xml:space="preserve">  </v>
      </c>
      <c r="I210" s="45"/>
      <c r="J210" s="46" t="str">
        <f t="shared" si="99"/>
        <v xml:space="preserve">  </v>
      </c>
      <c r="K210" s="24" t="str">
        <f t="shared" si="92"/>
        <v xml:space="preserve">  </v>
      </c>
      <c r="L210" s="35" t="str">
        <f t="shared" si="93"/>
        <v xml:space="preserve">  </v>
      </c>
      <c r="M210" s="35" t="str">
        <f t="shared" si="100"/>
        <v xml:space="preserve">  </v>
      </c>
      <c r="N210" s="35" t="str">
        <f t="shared" si="84"/>
        <v xml:space="preserve">  </v>
      </c>
      <c r="O210" s="35" t="str">
        <f t="shared" si="85"/>
        <v xml:space="preserve">  </v>
      </c>
      <c r="P210" s="35" t="str">
        <f t="shared" si="87"/>
        <v xml:space="preserve">  </v>
      </c>
      <c r="Q210" s="36"/>
      <c r="R210" s="49"/>
      <c r="S210" s="47" t="str">
        <f t="shared" si="94"/>
        <v xml:space="preserve">  </v>
      </c>
      <c r="T210" s="48" t="str">
        <f t="shared" si="88"/>
        <v xml:space="preserve">  </v>
      </c>
      <c r="U210" s="49"/>
      <c r="V210" s="24" t="str">
        <f t="shared" si="95"/>
        <v xml:space="preserve">  </v>
      </c>
      <c r="W210" s="24" t="str">
        <f t="shared" si="96"/>
        <v xml:space="preserve">  </v>
      </c>
      <c r="X210" s="36"/>
      <c r="Y210" s="17" t="str">
        <f t="shared" si="101"/>
        <v xml:space="preserve">  </v>
      </c>
      <c r="Z210" s="17" t="str">
        <f t="shared" si="97"/>
        <v xml:space="preserve">  </v>
      </c>
      <c r="AA210" s="35" t="str">
        <f t="shared" si="86"/>
        <v xml:space="preserve">  </v>
      </c>
      <c r="AB210" s="35" t="str">
        <f t="shared" si="102"/>
        <v xml:space="preserve">  </v>
      </c>
      <c r="AC210" s="35" t="str">
        <f t="shared" si="103"/>
        <v xml:space="preserve">  </v>
      </c>
      <c r="AD210" s="36"/>
      <c r="AE210" s="17" t="str">
        <f t="shared" si="104"/>
        <v xml:space="preserve">  </v>
      </c>
      <c r="AF210" s="35" t="str">
        <f t="shared" si="105"/>
        <v xml:space="preserve">  </v>
      </c>
      <c r="AG210" s="35" t="str">
        <f t="shared" si="106"/>
        <v xml:space="preserve">  </v>
      </c>
      <c r="AH210" s="35" t="str">
        <f t="shared" si="107"/>
        <v xml:space="preserve">  </v>
      </c>
    </row>
    <row r="211" spans="2:34" ht="15.6" x14ac:dyDescent="0.3">
      <c r="B211" s="4" t="str">
        <f t="shared" si="89"/>
        <v xml:space="preserve">  </v>
      </c>
      <c r="C211" s="36"/>
      <c r="D211" s="17" t="str">
        <f t="shared" si="98"/>
        <v xml:space="preserve">  </v>
      </c>
      <c r="E211" s="17">
        <f t="shared" si="83"/>
        <v>0</v>
      </c>
      <c r="F211" s="17" t="str">
        <f t="shared" si="90"/>
        <v xml:space="preserve">  </v>
      </c>
      <c r="G211" s="17" t="str">
        <f t="shared" si="91"/>
        <v xml:space="preserve">  </v>
      </c>
      <c r="I211" s="45"/>
      <c r="J211" s="46" t="str">
        <f t="shared" si="99"/>
        <v xml:space="preserve">  </v>
      </c>
      <c r="K211" s="24" t="str">
        <f t="shared" si="92"/>
        <v xml:space="preserve">  </v>
      </c>
      <c r="L211" s="35" t="str">
        <f t="shared" si="93"/>
        <v xml:space="preserve">  </v>
      </c>
      <c r="M211" s="35" t="str">
        <f t="shared" si="100"/>
        <v xml:space="preserve">  </v>
      </c>
      <c r="N211" s="35" t="str">
        <f t="shared" si="84"/>
        <v xml:space="preserve">  </v>
      </c>
      <c r="O211" s="35" t="str">
        <f t="shared" si="85"/>
        <v xml:space="preserve">  </v>
      </c>
      <c r="P211" s="35" t="str">
        <f t="shared" si="87"/>
        <v xml:space="preserve">  </v>
      </c>
      <c r="Q211" s="36"/>
      <c r="R211" s="49"/>
      <c r="S211" s="47" t="str">
        <f t="shared" si="94"/>
        <v xml:space="preserve">  </v>
      </c>
      <c r="T211" s="48" t="str">
        <f t="shared" si="88"/>
        <v xml:space="preserve">  </v>
      </c>
      <c r="U211" s="49"/>
      <c r="V211" s="24" t="str">
        <f t="shared" si="95"/>
        <v xml:space="preserve">  </v>
      </c>
      <c r="W211" s="24" t="str">
        <f t="shared" si="96"/>
        <v xml:space="preserve">  </v>
      </c>
      <c r="X211" s="36"/>
      <c r="Y211" s="17" t="str">
        <f t="shared" si="101"/>
        <v xml:space="preserve">  </v>
      </c>
      <c r="Z211" s="17" t="str">
        <f t="shared" si="97"/>
        <v xml:space="preserve">  </v>
      </c>
      <c r="AA211" s="35" t="str">
        <f t="shared" si="86"/>
        <v xml:space="preserve">  </v>
      </c>
      <c r="AB211" s="35" t="str">
        <f t="shared" si="102"/>
        <v xml:space="preserve">  </v>
      </c>
      <c r="AC211" s="35" t="str">
        <f t="shared" si="103"/>
        <v xml:space="preserve">  </v>
      </c>
      <c r="AD211" s="36"/>
      <c r="AE211" s="17" t="str">
        <f t="shared" si="104"/>
        <v xml:space="preserve">  </v>
      </c>
      <c r="AF211" s="35" t="str">
        <f t="shared" si="105"/>
        <v xml:space="preserve">  </v>
      </c>
      <c r="AG211" s="35" t="str">
        <f t="shared" si="106"/>
        <v xml:space="preserve">  </v>
      </c>
      <c r="AH211" s="35" t="str">
        <f t="shared" si="107"/>
        <v xml:space="preserve">  </v>
      </c>
    </row>
    <row r="212" spans="2:34" ht="15.6" x14ac:dyDescent="0.3">
      <c r="B212" s="4" t="str">
        <f t="shared" si="89"/>
        <v xml:space="preserve">  </v>
      </c>
      <c r="C212" s="36"/>
      <c r="D212" s="17" t="str">
        <f t="shared" si="98"/>
        <v xml:space="preserve">  </v>
      </c>
      <c r="E212" s="17">
        <f t="shared" si="83"/>
        <v>0</v>
      </c>
      <c r="F212" s="17" t="str">
        <f t="shared" si="90"/>
        <v xml:space="preserve">  </v>
      </c>
      <c r="G212" s="17" t="str">
        <f t="shared" si="91"/>
        <v xml:space="preserve">  </v>
      </c>
      <c r="I212" s="45"/>
      <c r="J212" s="46" t="str">
        <f t="shared" si="99"/>
        <v xml:space="preserve">  </v>
      </c>
      <c r="K212" s="24" t="str">
        <f t="shared" si="92"/>
        <v xml:space="preserve">  </v>
      </c>
      <c r="L212" s="35" t="str">
        <f t="shared" si="93"/>
        <v xml:space="preserve">  </v>
      </c>
      <c r="M212" s="35" t="str">
        <f t="shared" si="100"/>
        <v xml:space="preserve">  </v>
      </c>
      <c r="N212" s="35" t="str">
        <f t="shared" si="84"/>
        <v xml:space="preserve">  </v>
      </c>
      <c r="O212" s="35" t="str">
        <f t="shared" si="85"/>
        <v xml:space="preserve">  </v>
      </c>
      <c r="P212" s="35" t="str">
        <f t="shared" si="87"/>
        <v xml:space="preserve">  </v>
      </c>
      <c r="Q212" s="36"/>
      <c r="R212" s="49"/>
      <c r="S212" s="47" t="str">
        <f t="shared" si="94"/>
        <v xml:space="preserve">  </v>
      </c>
      <c r="T212" s="48" t="str">
        <f t="shared" si="88"/>
        <v xml:space="preserve">  </v>
      </c>
      <c r="U212" s="49"/>
      <c r="V212" s="24" t="str">
        <f t="shared" si="95"/>
        <v xml:space="preserve">  </v>
      </c>
      <c r="W212" s="24" t="str">
        <f t="shared" si="96"/>
        <v xml:space="preserve">  </v>
      </c>
      <c r="X212" s="36"/>
      <c r="Y212" s="17" t="str">
        <f t="shared" si="101"/>
        <v xml:space="preserve">  </v>
      </c>
      <c r="Z212" s="17" t="str">
        <f t="shared" si="97"/>
        <v xml:space="preserve">  </v>
      </c>
      <c r="AA212" s="35" t="str">
        <f t="shared" si="86"/>
        <v xml:space="preserve">  </v>
      </c>
      <c r="AB212" s="35" t="str">
        <f t="shared" si="102"/>
        <v xml:space="preserve">  </v>
      </c>
      <c r="AC212" s="35" t="str">
        <f t="shared" si="103"/>
        <v xml:space="preserve">  </v>
      </c>
      <c r="AD212" s="36"/>
      <c r="AE212" s="17" t="str">
        <f t="shared" si="104"/>
        <v xml:space="preserve">  </v>
      </c>
      <c r="AF212" s="35" t="str">
        <f t="shared" si="105"/>
        <v xml:space="preserve">  </v>
      </c>
      <c r="AG212" s="35" t="str">
        <f t="shared" si="106"/>
        <v xml:space="preserve">  </v>
      </c>
      <c r="AH212" s="35" t="str">
        <f t="shared" si="107"/>
        <v xml:space="preserve">  </v>
      </c>
    </row>
    <row r="213" spans="2:34" ht="15.6" x14ac:dyDescent="0.3">
      <c r="B213" s="4" t="str">
        <f t="shared" si="89"/>
        <v xml:space="preserve">  </v>
      </c>
      <c r="C213" s="36"/>
      <c r="D213" s="17" t="str">
        <f t="shared" si="98"/>
        <v xml:space="preserve">  </v>
      </c>
      <c r="E213" s="17">
        <f t="shared" si="83"/>
        <v>0</v>
      </c>
      <c r="F213" s="17" t="str">
        <f t="shared" si="90"/>
        <v xml:space="preserve">  </v>
      </c>
      <c r="G213" s="17" t="str">
        <f t="shared" si="91"/>
        <v xml:space="preserve">  </v>
      </c>
      <c r="I213" s="45"/>
      <c r="J213" s="46" t="str">
        <f t="shared" si="99"/>
        <v xml:space="preserve">  </v>
      </c>
      <c r="K213" s="24" t="str">
        <f t="shared" si="92"/>
        <v xml:space="preserve">  </v>
      </c>
      <c r="L213" s="35" t="str">
        <f t="shared" si="93"/>
        <v xml:space="preserve">  </v>
      </c>
      <c r="M213" s="35" t="str">
        <f t="shared" si="100"/>
        <v xml:space="preserve">  </v>
      </c>
      <c r="N213" s="35" t="str">
        <f t="shared" si="84"/>
        <v xml:space="preserve">  </v>
      </c>
      <c r="O213" s="35" t="str">
        <f t="shared" si="85"/>
        <v xml:space="preserve">  </v>
      </c>
      <c r="P213" s="35" t="str">
        <f t="shared" si="87"/>
        <v xml:space="preserve">  </v>
      </c>
      <c r="Q213" s="36"/>
      <c r="R213" s="49"/>
      <c r="S213" s="47" t="str">
        <f t="shared" si="94"/>
        <v xml:space="preserve">  </v>
      </c>
      <c r="T213" s="48" t="str">
        <f t="shared" si="88"/>
        <v xml:space="preserve">  </v>
      </c>
      <c r="U213" s="49"/>
      <c r="V213" s="24" t="str">
        <f t="shared" si="95"/>
        <v xml:space="preserve">  </v>
      </c>
      <c r="W213" s="24" t="str">
        <f t="shared" si="96"/>
        <v xml:space="preserve">  </v>
      </c>
      <c r="X213" s="36"/>
      <c r="Y213" s="17" t="str">
        <f t="shared" si="101"/>
        <v xml:space="preserve">  </v>
      </c>
      <c r="Z213" s="17" t="str">
        <f t="shared" si="97"/>
        <v xml:space="preserve">  </v>
      </c>
      <c r="AA213" s="35" t="str">
        <f t="shared" si="86"/>
        <v xml:space="preserve">  </v>
      </c>
      <c r="AB213" s="35" t="str">
        <f t="shared" si="102"/>
        <v xml:space="preserve">  </v>
      </c>
      <c r="AC213" s="35" t="str">
        <f t="shared" si="103"/>
        <v xml:space="preserve">  </v>
      </c>
      <c r="AD213" s="36"/>
      <c r="AE213" s="17" t="str">
        <f t="shared" si="104"/>
        <v xml:space="preserve">  </v>
      </c>
      <c r="AF213" s="35" t="str">
        <f t="shared" si="105"/>
        <v xml:space="preserve">  </v>
      </c>
      <c r="AG213" s="35" t="str">
        <f t="shared" si="106"/>
        <v xml:space="preserve">  </v>
      </c>
      <c r="AH213" s="35" t="str">
        <f t="shared" si="107"/>
        <v xml:space="preserve">  </v>
      </c>
    </row>
    <row r="214" spans="2:34" ht="15.6" x14ac:dyDescent="0.3">
      <c r="B214" s="4" t="str">
        <f t="shared" si="89"/>
        <v xml:space="preserve">  </v>
      </c>
      <c r="C214" s="36"/>
      <c r="D214" s="17" t="str">
        <f t="shared" si="98"/>
        <v xml:space="preserve">  </v>
      </c>
      <c r="E214" s="17">
        <f t="shared" si="83"/>
        <v>0</v>
      </c>
      <c r="F214" s="17" t="str">
        <f t="shared" si="90"/>
        <v xml:space="preserve">  </v>
      </c>
      <c r="G214" s="17" t="str">
        <f t="shared" si="91"/>
        <v xml:space="preserve">  </v>
      </c>
      <c r="I214" s="45"/>
      <c r="J214" s="46" t="str">
        <f t="shared" si="99"/>
        <v xml:space="preserve">  </v>
      </c>
      <c r="K214" s="24" t="str">
        <f t="shared" si="92"/>
        <v xml:space="preserve">  </v>
      </c>
      <c r="L214" s="35" t="str">
        <f t="shared" si="93"/>
        <v xml:space="preserve">  </v>
      </c>
      <c r="M214" s="35" t="str">
        <f t="shared" si="100"/>
        <v xml:space="preserve">  </v>
      </c>
      <c r="N214" s="35" t="str">
        <f t="shared" si="84"/>
        <v xml:space="preserve">  </v>
      </c>
      <c r="O214" s="35" t="str">
        <f t="shared" si="85"/>
        <v xml:space="preserve">  </v>
      </c>
      <c r="P214" s="35" t="str">
        <f t="shared" si="87"/>
        <v xml:space="preserve">  </v>
      </c>
      <c r="Q214" s="36"/>
      <c r="R214" s="49"/>
      <c r="S214" s="47" t="str">
        <f t="shared" si="94"/>
        <v xml:space="preserve">  </v>
      </c>
      <c r="T214" s="48" t="str">
        <f t="shared" si="88"/>
        <v xml:space="preserve">  </v>
      </c>
      <c r="U214" s="49"/>
      <c r="V214" s="24" t="str">
        <f t="shared" si="95"/>
        <v xml:space="preserve">  </v>
      </c>
      <c r="W214" s="24" t="str">
        <f t="shared" si="96"/>
        <v xml:space="preserve">  </v>
      </c>
      <c r="X214" s="36"/>
      <c r="Y214" s="17" t="str">
        <f t="shared" si="101"/>
        <v xml:space="preserve">  </v>
      </c>
      <c r="Z214" s="17" t="str">
        <f t="shared" si="97"/>
        <v xml:space="preserve">  </v>
      </c>
      <c r="AA214" s="35" t="str">
        <f t="shared" si="86"/>
        <v xml:space="preserve">  </v>
      </c>
      <c r="AB214" s="35" t="str">
        <f t="shared" si="102"/>
        <v xml:space="preserve">  </v>
      </c>
      <c r="AC214" s="35" t="str">
        <f t="shared" si="103"/>
        <v xml:space="preserve">  </v>
      </c>
      <c r="AD214" s="36"/>
      <c r="AE214" s="17" t="str">
        <f t="shared" si="104"/>
        <v xml:space="preserve">  </v>
      </c>
      <c r="AF214" s="35" t="str">
        <f t="shared" si="105"/>
        <v xml:space="preserve">  </v>
      </c>
      <c r="AG214" s="35" t="str">
        <f t="shared" si="106"/>
        <v xml:space="preserve">  </v>
      </c>
      <c r="AH214" s="35" t="str">
        <f t="shared" si="107"/>
        <v xml:space="preserve">  </v>
      </c>
    </row>
    <row r="215" spans="2:34" ht="15.6" x14ac:dyDescent="0.3">
      <c r="B215" s="4" t="str">
        <f t="shared" si="89"/>
        <v xml:space="preserve">  </v>
      </c>
      <c r="C215" s="36"/>
      <c r="D215" s="17" t="str">
        <f t="shared" si="98"/>
        <v xml:space="preserve">  </v>
      </c>
      <c r="E215" s="17">
        <f t="shared" si="83"/>
        <v>0</v>
      </c>
      <c r="F215" s="17" t="str">
        <f t="shared" si="90"/>
        <v xml:space="preserve">  </v>
      </c>
      <c r="G215" s="17" t="str">
        <f t="shared" si="91"/>
        <v xml:space="preserve">  </v>
      </c>
      <c r="I215" s="45"/>
      <c r="J215" s="46" t="str">
        <f t="shared" si="99"/>
        <v xml:space="preserve">  </v>
      </c>
      <c r="K215" s="24" t="str">
        <f t="shared" si="92"/>
        <v xml:space="preserve">  </v>
      </c>
      <c r="L215" s="35" t="str">
        <f t="shared" si="93"/>
        <v xml:space="preserve">  </v>
      </c>
      <c r="M215" s="35" t="str">
        <f t="shared" si="100"/>
        <v xml:space="preserve">  </v>
      </c>
      <c r="N215" s="35" t="str">
        <f t="shared" si="84"/>
        <v xml:space="preserve">  </v>
      </c>
      <c r="O215" s="35" t="str">
        <f t="shared" si="85"/>
        <v xml:space="preserve">  </v>
      </c>
      <c r="P215" s="35" t="str">
        <f t="shared" si="87"/>
        <v xml:space="preserve">  </v>
      </c>
      <c r="Q215" s="36"/>
      <c r="R215" s="49"/>
      <c r="S215" s="47" t="str">
        <f t="shared" si="94"/>
        <v xml:space="preserve">  </v>
      </c>
      <c r="T215" s="48" t="str">
        <f t="shared" si="88"/>
        <v xml:space="preserve">  </v>
      </c>
      <c r="U215" s="49"/>
      <c r="V215" s="24" t="str">
        <f t="shared" si="95"/>
        <v xml:space="preserve">  </v>
      </c>
      <c r="W215" s="24" t="str">
        <f t="shared" si="96"/>
        <v xml:space="preserve">  </v>
      </c>
      <c r="X215" s="36"/>
      <c r="Y215" s="17" t="str">
        <f t="shared" si="101"/>
        <v xml:space="preserve">  </v>
      </c>
      <c r="Z215" s="17" t="str">
        <f t="shared" si="97"/>
        <v xml:space="preserve">  </v>
      </c>
      <c r="AA215" s="35" t="str">
        <f t="shared" si="86"/>
        <v xml:space="preserve">  </v>
      </c>
      <c r="AB215" s="35" t="str">
        <f t="shared" si="102"/>
        <v xml:space="preserve">  </v>
      </c>
      <c r="AC215" s="35" t="str">
        <f t="shared" si="103"/>
        <v xml:space="preserve">  </v>
      </c>
      <c r="AD215" s="36"/>
      <c r="AE215" s="17" t="str">
        <f t="shared" si="104"/>
        <v xml:space="preserve">  </v>
      </c>
      <c r="AF215" s="35" t="str">
        <f t="shared" si="105"/>
        <v xml:space="preserve">  </v>
      </c>
      <c r="AG215" s="35" t="str">
        <f t="shared" si="106"/>
        <v xml:space="preserve">  </v>
      </c>
      <c r="AH215" s="35" t="str">
        <f t="shared" si="107"/>
        <v xml:space="preserve">  </v>
      </c>
    </row>
    <row r="216" spans="2:34" ht="15.6" x14ac:dyDescent="0.3">
      <c r="B216" s="4" t="str">
        <f t="shared" si="89"/>
        <v xml:space="preserve">  </v>
      </c>
      <c r="C216" s="36"/>
      <c r="D216" s="17" t="str">
        <f t="shared" si="98"/>
        <v xml:space="preserve">  </v>
      </c>
      <c r="E216" s="17">
        <f t="shared" si="83"/>
        <v>0</v>
      </c>
      <c r="F216" s="17" t="str">
        <f t="shared" si="90"/>
        <v xml:space="preserve">  </v>
      </c>
      <c r="G216" s="17" t="str">
        <f t="shared" si="91"/>
        <v xml:space="preserve">  </v>
      </c>
      <c r="I216" s="45"/>
      <c r="J216" s="46" t="str">
        <f t="shared" si="99"/>
        <v xml:space="preserve">  </v>
      </c>
      <c r="K216" s="24" t="str">
        <f t="shared" si="92"/>
        <v xml:space="preserve">  </v>
      </c>
      <c r="L216" s="35" t="str">
        <f t="shared" si="93"/>
        <v xml:space="preserve">  </v>
      </c>
      <c r="M216" s="35" t="str">
        <f t="shared" si="100"/>
        <v xml:space="preserve">  </v>
      </c>
      <c r="N216" s="35" t="str">
        <f t="shared" si="84"/>
        <v xml:space="preserve">  </v>
      </c>
      <c r="O216" s="35" t="str">
        <f t="shared" si="85"/>
        <v xml:space="preserve">  </v>
      </c>
      <c r="P216" s="35" t="str">
        <f t="shared" si="87"/>
        <v xml:space="preserve">  </v>
      </c>
      <c r="Q216" s="36"/>
      <c r="R216" s="49"/>
      <c r="S216" s="47" t="str">
        <f t="shared" si="94"/>
        <v xml:space="preserve">  </v>
      </c>
      <c r="T216" s="48" t="str">
        <f t="shared" si="88"/>
        <v xml:space="preserve">  </v>
      </c>
      <c r="U216" s="49"/>
      <c r="V216" s="24" t="str">
        <f t="shared" si="95"/>
        <v xml:space="preserve">  </v>
      </c>
      <c r="W216" s="24" t="str">
        <f t="shared" si="96"/>
        <v xml:space="preserve">  </v>
      </c>
      <c r="X216" s="36"/>
      <c r="Y216" s="17" t="str">
        <f t="shared" si="101"/>
        <v xml:space="preserve">  </v>
      </c>
      <c r="Z216" s="17" t="str">
        <f t="shared" si="97"/>
        <v xml:space="preserve">  </v>
      </c>
      <c r="AA216" s="35" t="str">
        <f t="shared" si="86"/>
        <v xml:space="preserve">  </v>
      </c>
      <c r="AB216" s="35" t="str">
        <f t="shared" si="102"/>
        <v xml:space="preserve">  </v>
      </c>
      <c r="AC216" s="35" t="str">
        <f t="shared" si="103"/>
        <v xml:space="preserve">  </v>
      </c>
      <c r="AD216" s="36"/>
      <c r="AE216" s="17" t="str">
        <f t="shared" si="104"/>
        <v xml:space="preserve">  </v>
      </c>
      <c r="AF216" s="35" t="str">
        <f t="shared" si="105"/>
        <v xml:space="preserve">  </v>
      </c>
      <c r="AG216" s="35" t="str">
        <f t="shared" si="106"/>
        <v xml:space="preserve">  </v>
      </c>
      <c r="AH216" s="35" t="str">
        <f t="shared" si="107"/>
        <v xml:space="preserve">  </v>
      </c>
    </row>
    <row r="217" spans="2:34" ht="15.6" x14ac:dyDescent="0.3">
      <c r="B217" s="4" t="str">
        <f t="shared" si="89"/>
        <v xml:space="preserve">  </v>
      </c>
      <c r="C217" s="36"/>
      <c r="D217" s="17" t="str">
        <f t="shared" si="98"/>
        <v xml:space="preserve">  </v>
      </c>
      <c r="E217" s="17">
        <f t="shared" si="83"/>
        <v>0</v>
      </c>
      <c r="F217" s="17" t="str">
        <f t="shared" si="90"/>
        <v xml:space="preserve">  </v>
      </c>
      <c r="G217" s="17" t="str">
        <f t="shared" si="91"/>
        <v xml:space="preserve">  </v>
      </c>
      <c r="I217" s="45"/>
      <c r="J217" s="46" t="str">
        <f t="shared" si="99"/>
        <v xml:space="preserve">  </v>
      </c>
      <c r="K217" s="24" t="str">
        <f t="shared" si="92"/>
        <v xml:space="preserve">  </v>
      </c>
      <c r="L217" s="35" t="str">
        <f t="shared" si="93"/>
        <v xml:space="preserve">  </v>
      </c>
      <c r="M217" s="35" t="str">
        <f t="shared" si="100"/>
        <v xml:space="preserve">  </v>
      </c>
      <c r="N217" s="35" t="str">
        <f t="shared" si="84"/>
        <v xml:space="preserve">  </v>
      </c>
      <c r="O217" s="35" t="str">
        <f t="shared" si="85"/>
        <v xml:space="preserve">  </v>
      </c>
      <c r="P217" s="35" t="str">
        <f t="shared" si="87"/>
        <v xml:space="preserve">  </v>
      </c>
      <c r="Q217" s="36"/>
      <c r="R217" s="49"/>
      <c r="S217" s="47" t="str">
        <f t="shared" si="94"/>
        <v xml:space="preserve">  </v>
      </c>
      <c r="T217" s="48" t="str">
        <f t="shared" si="88"/>
        <v xml:space="preserve">  </v>
      </c>
      <c r="U217" s="49"/>
      <c r="V217" s="24" t="str">
        <f t="shared" si="95"/>
        <v xml:space="preserve">  </v>
      </c>
      <c r="W217" s="24" t="str">
        <f t="shared" si="96"/>
        <v xml:space="preserve">  </v>
      </c>
      <c r="X217" s="36"/>
      <c r="Y217" s="17" t="str">
        <f t="shared" si="101"/>
        <v xml:space="preserve">  </v>
      </c>
      <c r="Z217" s="17" t="str">
        <f t="shared" si="97"/>
        <v xml:space="preserve">  </v>
      </c>
      <c r="AA217" s="35" t="str">
        <f t="shared" si="86"/>
        <v xml:space="preserve">  </v>
      </c>
      <c r="AB217" s="35" t="str">
        <f t="shared" si="102"/>
        <v xml:space="preserve">  </v>
      </c>
      <c r="AC217" s="35" t="str">
        <f t="shared" si="103"/>
        <v xml:space="preserve">  </v>
      </c>
      <c r="AD217" s="36"/>
      <c r="AE217" s="17" t="str">
        <f t="shared" si="104"/>
        <v xml:space="preserve">  </v>
      </c>
      <c r="AF217" s="35" t="str">
        <f t="shared" si="105"/>
        <v xml:space="preserve">  </v>
      </c>
      <c r="AG217" s="35" t="str">
        <f t="shared" si="106"/>
        <v xml:space="preserve">  </v>
      </c>
      <c r="AH217" s="35" t="str">
        <f t="shared" si="107"/>
        <v xml:space="preserve">  </v>
      </c>
    </row>
    <row r="218" spans="2:34" ht="15.6" x14ac:dyDescent="0.3">
      <c r="B218" s="4" t="str">
        <f t="shared" si="89"/>
        <v xml:space="preserve">  </v>
      </c>
      <c r="C218" s="36"/>
      <c r="D218" s="17" t="str">
        <f t="shared" si="98"/>
        <v xml:space="preserve">  </v>
      </c>
      <c r="E218" s="17">
        <f t="shared" si="83"/>
        <v>0</v>
      </c>
      <c r="F218" s="17" t="str">
        <f t="shared" si="90"/>
        <v xml:space="preserve">  </v>
      </c>
      <c r="G218" s="17" t="str">
        <f t="shared" si="91"/>
        <v xml:space="preserve">  </v>
      </c>
      <c r="I218" s="45"/>
      <c r="J218" s="46" t="str">
        <f t="shared" si="99"/>
        <v xml:space="preserve">  </v>
      </c>
      <c r="K218" s="24" t="str">
        <f t="shared" si="92"/>
        <v xml:space="preserve">  </v>
      </c>
      <c r="L218" s="35" t="str">
        <f t="shared" si="93"/>
        <v xml:space="preserve">  </v>
      </c>
      <c r="M218" s="35" t="str">
        <f t="shared" si="100"/>
        <v xml:space="preserve">  </v>
      </c>
      <c r="N218" s="35" t="str">
        <f t="shared" si="84"/>
        <v xml:space="preserve">  </v>
      </c>
      <c r="O218" s="35" t="str">
        <f t="shared" si="85"/>
        <v xml:space="preserve">  </v>
      </c>
      <c r="P218" s="35" t="str">
        <f t="shared" si="87"/>
        <v xml:space="preserve">  </v>
      </c>
      <c r="Q218" s="36"/>
      <c r="R218" s="49"/>
      <c r="S218" s="47" t="str">
        <f t="shared" si="94"/>
        <v xml:space="preserve">  </v>
      </c>
      <c r="T218" s="48" t="str">
        <f t="shared" si="88"/>
        <v xml:space="preserve">  </v>
      </c>
      <c r="U218" s="49"/>
      <c r="V218" s="24" t="str">
        <f t="shared" si="95"/>
        <v xml:space="preserve">  </v>
      </c>
      <c r="W218" s="24" t="str">
        <f t="shared" si="96"/>
        <v xml:space="preserve">  </v>
      </c>
      <c r="X218" s="36"/>
      <c r="Y218" s="17" t="str">
        <f t="shared" si="101"/>
        <v xml:space="preserve">  </v>
      </c>
      <c r="Z218" s="17" t="str">
        <f t="shared" si="97"/>
        <v xml:space="preserve">  </v>
      </c>
      <c r="AA218" s="35" t="str">
        <f t="shared" si="86"/>
        <v xml:space="preserve">  </v>
      </c>
      <c r="AB218" s="35" t="str">
        <f t="shared" si="102"/>
        <v xml:space="preserve">  </v>
      </c>
      <c r="AC218" s="35" t="str">
        <f t="shared" si="103"/>
        <v xml:space="preserve">  </v>
      </c>
      <c r="AD218" s="36"/>
      <c r="AE218" s="17" t="str">
        <f t="shared" si="104"/>
        <v xml:space="preserve">  </v>
      </c>
      <c r="AF218" s="35" t="str">
        <f t="shared" si="105"/>
        <v xml:space="preserve">  </v>
      </c>
      <c r="AG218" s="35" t="str">
        <f t="shared" si="106"/>
        <v xml:space="preserve">  </v>
      </c>
      <c r="AH218" s="35" t="str">
        <f t="shared" si="107"/>
        <v xml:space="preserve">  </v>
      </c>
    </row>
    <row r="219" spans="2:34" ht="15.6" x14ac:dyDescent="0.3">
      <c r="B219" s="4" t="str">
        <f t="shared" si="89"/>
        <v xml:space="preserve">  </v>
      </c>
      <c r="C219" s="36"/>
      <c r="D219" s="17" t="str">
        <f t="shared" si="98"/>
        <v xml:space="preserve">  </v>
      </c>
      <c r="E219" s="17">
        <f t="shared" si="83"/>
        <v>0</v>
      </c>
      <c r="F219" s="17" t="str">
        <f t="shared" si="90"/>
        <v xml:space="preserve">  </v>
      </c>
      <c r="G219" s="17" t="str">
        <f t="shared" si="91"/>
        <v xml:space="preserve">  </v>
      </c>
      <c r="I219" s="45"/>
      <c r="J219" s="46" t="str">
        <f t="shared" si="99"/>
        <v xml:space="preserve">  </v>
      </c>
      <c r="K219" s="24" t="str">
        <f t="shared" si="92"/>
        <v xml:space="preserve">  </v>
      </c>
      <c r="L219" s="35" t="str">
        <f t="shared" si="93"/>
        <v xml:space="preserve">  </v>
      </c>
      <c r="M219" s="35" t="str">
        <f t="shared" si="100"/>
        <v xml:space="preserve">  </v>
      </c>
      <c r="N219" s="35" t="str">
        <f t="shared" si="84"/>
        <v xml:space="preserve">  </v>
      </c>
      <c r="O219" s="35" t="str">
        <f t="shared" si="85"/>
        <v xml:space="preserve">  </v>
      </c>
      <c r="P219" s="35" t="str">
        <f t="shared" si="87"/>
        <v xml:space="preserve">  </v>
      </c>
      <c r="Q219" s="36"/>
      <c r="R219" s="49"/>
      <c r="S219" s="47" t="str">
        <f t="shared" si="94"/>
        <v xml:space="preserve">  </v>
      </c>
      <c r="T219" s="48" t="str">
        <f t="shared" si="88"/>
        <v xml:space="preserve">  </v>
      </c>
      <c r="U219" s="49"/>
      <c r="V219" s="24" t="str">
        <f t="shared" si="95"/>
        <v xml:space="preserve">  </v>
      </c>
      <c r="W219" s="24" t="str">
        <f t="shared" si="96"/>
        <v xml:space="preserve">  </v>
      </c>
      <c r="X219" s="36"/>
      <c r="Y219" s="17" t="str">
        <f t="shared" si="101"/>
        <v xml:space="preserve">  </v>
      </c>
      <c r="Z219" s="17" t="str">
        <f t="shared" si="97"/>
        <v xml:space="preserve">  </v>
      </c>
      <c r="AA219" s="35" t="str">
        <f t="shared" si="86"/>
        <v xml:space="preserve">  </v>
      </c>
      <c r="AB219" s="35" t="str">
        <f t="shared" si="102"/>
        <v xml:space="preserve">  </v>
      </c>
      <c r="AC219" s="35" t="str">
        <f t="shared" si="103"/>
        <v xml:space="preserve">  </v>
      </c>
      <c r="AD219" s="36"/>
      <c r="AE219" s="17" t="str">
        <f t="shared" si="104"/>
        <v xml:space="preserve">  </v>
      </c>
      <c r="AF219" s="35" t="str">
        <f t="shared" si="105"/>
        <v xml:space="preserve">  </v>
      </c>
      <c r="AG219" s="35" t="str">
        <f t="shared" si="106"/>
        <v xml:space="preserve">  </v>
      </c>
      <c r="AH219" s="35" t="str">
        <f t="shared" si="107"/>
        <v xml:space="preserve">  </v>
      </c>
    </row>
    <row r="220" spans="2:34" ht="15.6" x14ac:dyDescent="0.3">
      <c r="B220" s="4" t="str">
        <f t="shared" si="89"/>
        <v xml:space="preserve">  </v>
      </c>
      <c r="C220" s="36"/>
      <c r="D220" s="17" t="str">
        <f t="shared" si="98"/>
        <v xml:space="preserve">  </v>
      </c>
      <c r="E220" s="17">
        <f t="shared" si="83"/>
        <v>0</v>
      </c>
      <c r="F220" s="17" t="str">
        <f t="shared" si="90"/>
        <v xml:space="preserve">  </v>
      </c>
      <c r="G220" s="17" t="str">
        <f t="shared" si="91"/>
        <v xml:space="preserve">  </v>
      </c>
      <c r="I220" s="45"/>
      <c r="J220" s="46" t="str">
        <f t="shared" si="99"/>
        <v xml:space="preserve">  </v>
      </c>
      <c r="K220" s="24" t="str">
        <f t="shared" si="92"/>
        <v xml:space="preserve">  </v>
      </c>
      <c r="L220" s="35" t="str">
        <f t="shared" si="93"/>
        <v xml:space="preserve">  </v>
      </c>
      <c r="M220" s="35" t="str">
        <f t="shared" si="100"/>
        <v xml:space="preserve">  </v>
      </c>
      <c r="N220" s="35" t="str">
        <f t="shared" si="84"/>
        <v xml:space="preserve">  </v>
      </c>
      <c r="O220" s="35" t="str">
        <f t="shared" si="85"/>
        <v xml:space="preserve">  </v>
      </c>
      <c r="P220" s="35" t="str">
        <f t="shared" si="87"/>
        <v xml:space="preserve">  </v>
      </c>
      <c r="Q220" s="36"/>
      <c r="R220" s="49"/>
      <c r="S220" s="47" t="str">
        <f t="shared" si="94"/>
        <v xml:space="preserve">  </v>
      </c>
      <c r="T220" s="48" t="str">
        <f t="shared" si="88"/>
        <v xml:space="preserve">  </v>
      </c>
      <c r="U220" s="49"/>
      <c r="V220" s="24" t="str">
        <f t="shared" si="95"/>
        <v xml:space="preserve">  </v>
      </c>
      <c r="W220" s="24" t="str">
        <f t="shared" si="96"/>
        <v xml:space="preserve">  </v>
      </c>
      <c r="X220" s="36"/>
      <c r="Y220" s="17" t="str">
        <f t="shared" si="101"/>
        <v xml:space="preserve">  </v>
      </c>
      <c r="Z220" s="17" t="str">
        <f t="shared" si="97"/>
        <v xml:space="preserve">  </v>
      </c>
      <c r="AA220" s="35" t="str">
        <f t="shared" si="86"/>
        <v xml:space="preserve">  </v>
      </c>
      <c r="AB220" s="35" t="str">
        <f t="shared" si="102"/>
        <v xml:space="preserve">  </v>
      </c>
      <c r="AC220" s="35" t="str">
        <f t="shared" si="103"/>
        <v xml:space="preserve">  </v>
      </c>
      <c r="AD220" s="36"/>
      <c r="AE220" s="17" t="str">
        <f t="shared" si="104"/>
        <v xml:space="preserve">  </v>
      </c>
      <c r="AF220" s="35" t="str">
        <f t="shared" si="105"/>
        <v xml:space="preserve">  </v>
      </c>
      <c r="AG220" s="35" t="str">
        <f t="shared" si="106"/>
        <v xml:space="preserve">  </v>
      </c>
      <c r="AH220" s="35" t="str">
        <f t="shared" si="107"/>
        <v xml:space="preserve">  </v>
      </c>
    </row>
    <row r="221" spans="2:34" ht="15.6" x14ac:dyDescent="0.3">
      <c r="B221" s="4" t="str">
        <f t="shared" si="89"/>
        <v xml:space="preserve">  </v>
      </c>
      <c r="C221" s="36"/>
      <c r="D221" s="17" t="str">
        <f t="shared" si="98"/>
        <v xml:space="preserve">  </v>
      </c>
      <c r="E221" s="17">
        <f t="shared" si="83"/>
        <v>0</v>
      </c>
      <c r="F221" s="17" t="str">
        <f t="shared" si="90"/>
        <v xml:space="preserve">  </v>
      </c>
      <c r="G221" s="17" t="str">
        <f t="shared" si="91"/>
        <v xml:space="preserve">  </v>
      </c>
      <c r="I221" s="45"/>
      <c r="J221" s="46" t="str">
        <f t="shared" si="99"/>
        <v xml:space="preserve">  </v>
      </c>
      <c r="K221" s="24" t="str">
        <f t="shared" si="92"/>
        <v xml:space="preserve">  </v>
      </c>
      <c r="L221" s="35" t="str">
        <f t="shared" si="93"/>
        <v xml:space="preserve">  </v>
      </c>
      <c r="M221" s="35" t="str">
        <f t="shared" si="100"/>
        <v xml:space="preserve">  </v>
      </c>
      <c r="N221" s="35" t="str">
        <f t="shared" si="84"/>
        <v xml:space="preserve">  </v>
      </c>
      <c r="O221" s="35" t="str">
        <f t="shared" si="85"/>
        <v xml:space="preserve">  </v>
      </c>
      <c r="P221" s="35" t="str">
        <f t="shared" si="87"/>
        <v xml:space="preserve">  </v>
      </c>
      <c r="Q221" s="36"/>
      <c r="R221" s="49"/>
      <c r="S221" s="47" t="str">
        <f t="shared" si="94"/>
        <v xml:space="preserve">  </v>
      </c>
      <c r="T221" s="48" t="str">
        <f t="shared" si="88"/>
        <v xml:space="preserve">  </v>
      </c>
      <c r="U221" s="49"/>
      <c r="V221" s="24" t="str">
        <f t="shared" si="95"/>
        <v xml:space="preserve">  </v>
      </c>
      <c r="W221" s="24" t="str">
        <f t="shared" si="96"/>
        <v xml:space="preserve">  </v>
      </c>
      <c r="X221" s="36"/>
      <c r="Y221" s="17" t="str">
        <f t="shared" si="101"/>
        <v xml:space="preserve">  </v>
      </c>
      <c r="Z221" s="17" t="str">
        <f t="shared" si="97"/>
        <v xml:space="preserve">  </v>
      </c>
      <c r="AA221" s="35" t="str">
        <f t="shared" si="86"/>
        <v xml:space="preserve">  </v>
      </c>
      <c r="AB221" s="35" t="str">
        <f t="shared" si="102"/>
        <v xml:space="preserve">  </v>
      </c>
      <c r="AC221" s="35" t="str">
        <f t="shared" si="103"/>
        <v xml:space="preserve">  </v>
      </c>
      <c r="AD221" s="36"/>
      <c r="AE221" s="17" t="str">
        <f t="shared" si="104"/>
        <v xml:space="preserve">  </v>
      </c>
      <c r="AF221" s="35" t="str">
        <f t="shared" si="105"/>
        <v xml:space="preserve">  </v>
      </c>
      <c r="AG221" s="35" t="str">
        <f t="shared" si="106"/>
        <v xml:space="preserve">  </v>
      </c>
      <c r="AH221" s="35" t="str">
        <f t="shared" si="107"/>
        <v xml:space="preserve">  </v>
      </c>
    </row>
    <row r="222" spans="2:34" ht="15.6" x14ac:dyDescent="0.3">
      <c r="B222" s="4" t="str">
        <f t="shared" si="89"/>
        <v xml:space="preserve">  </v>
      </c>
      <c r="C222" s="36"/>
      <c r="D222" s="17" t="str">
        <f t="shared" si="98"/>
        <v xml:space="preserve">  </v>
      </c>
      <c r="E222" s="17">
        <f t="shared" si="83"/>
        <v>0</v>
      </c>
      <c r="F222" s="17" t="str">
        <f t="shared" si="90"/>
        <v xml:space="preserve">  </v>
      </c>
      <c r="G222" s="17" t="str">
        <f t="shared" si="91"/>
        <v xml:space="preserve">  </v>
      </c>
      <c r="I222" s="45"/>
      <c r="J222" s="46" t="str">
        <f t="shared" si="99"/>
        <v xml:space="preserve">  </v>
      </c>
      <c r="K222" s="24" t="str">
        <f t="shared" si="92"/>
        <v xml:space="preserve">  </v>
      </c>
      <c r="L222" s="35" t="str">
        <f t="shared" si="93"/>
        <v xml:space="preserve">  </v>
      </c>
      <c r="M222" s="35" t="str">
        <f t="shared" si="100"/>
        <v xml:space="preserve">  </v>
      </c>
      <c r="N222" s="35" t="str">
        <f t="shared" si="84"/>
        <v xml:space="preserve">  </v>
      </c>
      <c r="O222" s="35" t="str">
        <f t="shared" si="85"/>
        <v xml:space="preserve">  </v>
      </c>
      <c r="P222" s="35" t="str">
        <f t="shared" si="87"/>
        <v xml:space="preserve">  </v>
      </c>
      <c r="Q222" s="36"/>
      <c r="R222" s="49"/>
      <c r="S222" s="47" t="str">
        <f t="shared" si="94"/>
        <v xml:space="preserve">  </v>
      </c>
      <c r="T222" s="48" t="str">
        <f t="shared" si="88"/>
        <v xml:space="preserve">  </v>
      </c>
      <c r="U222" s="49"/>
      <c r="V222" s="24" t="str">
        <f t="shared" si="95"/>
        <v xml:space="preserve">  </v>
      </c>
      <c r="W222" s="24" t="str">
        <f t="shared" si="96"/>
        <v xml:space="preserve">  </v>
      </c>
      <c r="X222" s="36"/>
      <c r="Y222" s="17" t="str">
        <f t="shared" si="101"/>
        <v xml:space="preserve">  </v>
      </c>
      <c r="Z222" s="17" t="str">
        <f t="shared" si="97"/>
        <v xml:space="preserve">  </v>
      </c>
      <c r="AA222" s="35" t="str">
        <f t="shared" si="86"/>
        <v xml:space="preserve">  </v>
      </c>
      <c r="AB222" s="35" t="str">
        <f t="shared" si="102"/>
        <v xml:space="preserve">  </v>
      </c>
      <c r="AC222" s="35" t="str">
        <f t="shared" si="103"/>
        <v xml:space="preserve">  </v>
      </c>
      <c r="AD222" s="36"/>
      <c r="AE222" s="17" t="str">
        <f t="shared" si="104"/>
        <v xml:space="preserve">  </v>
      </c>
      <c r="AF222" s="35" t="str">
        <f t="shared" si="105"/>
        <v xml:space="preserve">  </v>
      </c>
      <c r="AG222" s="35" t="str">
        <f t="shared" si="106"/>
        <v xml:space="preserve">  </v>
      </c>
      <c r="AH222" s="35" t="str">
        <f t="shared" si="107"/>
        <v xml:space="preserve">  </v>
      </c>
    </row>
    <row r="223" spans="2:34" ht="15.6" x14ac:dyDescent="0.3">
      <c r="B223" s="4" t="str">
        <f t="shared" si="89"/>
        <v xml:space="preserve">  </v>
      </c>
      <c r="C223" s="36"/>
      <c r="D223" s="17" t="str">
        <f t="shared" si="98"/>
        <v xml:space="preserve">  </v>
      </c>
      <c r="E223" s="17">
        <f t="shared" si="83"/>
        <v>0</v>
      </c>
      <c r="F223" s="17" t="str">
        <f t="shared" si="90"/>
        <v xml:space="preserve">  </v>
      </c>
      <c r="G223" s="17" t="str">
        <f t="shared" si="91"/>
        <v xml:space="preserve">  </v>
      </c>
      <c r="I223" s="45"/>
      <c r="J223" s="46" t="str">
        <f t="shared" si="99"/>
        <v xml:space="preserve">  </v>
      </c>
      <c r="K223" s="24" t="str">
        <f t="shared" si="92"/>
        <v xml:space="preserve">  </v>
      </c>
      <c r="L223" s="35" t="str">
        <f t="shared" si="93"/>
        <v xml:space="preserve">  </v>
      </c>
      <c r="M223" s="35" t="str">
        <f t="shared" si="100"/>
        <v xml:space="preserve">  </v>
      </c>
      <c r="N223" s="35" t="str">
        <f t="shared" si="84"/>
        <v xml:space="preserve">  </v>
      </c>
      <c r="O223" s="35" t="str">
        <f t="shared" si="85"/>
        <v xml:space="preserve">  </v>
      </c>
      <c r="P223" s="35" t="str">
        <f t="shared" si="87"/>
        <v xml:space="preserve">  </v>
      </c>
      <c r="Q223" s="36"/>
      <c r="R223" s="49"/>
      <c r="S223" s="47" t="str">
        <f t="shared" si="94"/>
        <v xml:space="preserve">  </v>
      </c>
      <c r="T223" s="48" t="str">
        <f t="shared" si="88"/>
        <v xml:space="preserve">  </v>
      </c>
      <c r="U223" s="49"/>
      <c r="V223" s="24" t="str">
        <f t="shared" si="95"/>
        <v xml:space="preserve">  </v>
      </c>
      <c r="W223" s="24" t="str">
        <f t="shared" si="96"/>
        <v xml:space="preserve">  </v>
      </c>
      <c r="X223" s="36"/>
      <c r="Y223" s="17" t="str">
        <f t="shared" si="101"/>
        <v xml:space="preserve">  </v>
      </c>
      <c r="Z223" s="17" t="str">
        <f t="shared" si="97"/>
        <v xml:space="preserve">  </v>
      </c>
      <c r="AA223" s="35" t="str">
        <f t="shared" si="86"/>
        <v xml:space="preserve">  </v>
      </c>
      <c r="AB223" s="35" t="str">
        <f t="shared" si="102"/>
        <v xml:space="preserve">  </v>
      </c>
      <c r="AC223" s="35" t="str">
        <f t="shared" si="103"/>
        <v xml:space="preserve">  </v>
      </c>
      <c r="AD223" s="36"/>
      <c r="AE223" s="17" t="str">
        <f t="shared" si="104"/>
        <v xml:space="preserve">  </v>
      </c>
      <c r="AF223" s="35" t="str">
        <f t="shared" si="105"/>
        <v xml:space="preserve">  </v>
      </c>
      <c r="AG223" s="35" t="str">
        <f t="shared" si="106"/>
        <v xml:space="preserve">  </v>
      </c>
      <c r="AH223" s="35" t="str">
        <f t="shared" si="107"/>
        <v xml:space="preserve">  </v>
      </c>
    </row>
    <row r="224" spans="2:34" ht="15.6" x14ac:dyDescent="0.3">
      <c r="B224" s="4" t="str">
        <f t="shared" si="89"/>
        <v xml:space="preserve">  </v>
      </c>
      <c r="C224" s="36"/>
      <c r="D224" s="17" t="str">
        <f t="shared" si="98"/>
        <v xml:space="preserve">  </v>
      </c>
      <c r="E224" s="17">
        <f t="shared" si="83"/>
        <v>0</v>
      </c>
      <c r="F224" s="17" t="str">
        <f t="shared" si="90"/>
        <v xml:space="preserve">  </v>
      </c>
      <c r="G224" s="17" t="str">
        <f t="shared" si="91"/>
        <v xml:space="preserve">  </v>
      </c>
      <c r="I224" s="45"/>
      <c r="J224" s="46" t="str">
        <f t="shared" si="99"/>
        <v xml:space="preserve">  </v>
      </c>
      <c r="K224" s="24" t="str">
        <f t="shared" si="92"/>
        <v xml:space="preserve">  </v>
      </c>
      <c r="L224" s="35" t="str">
        <f t="shared" si="93"/>
        <v xml:space="preserve">  </v>
      </c>
      <c r="M224" s="35" t="str">
        <f t="shared" si="100"/>
        <v xml:space="preserve">  </v>
      </c>
      <c r="N224" s="35" t="str">
        <f t="shared" si="84"/>
        <v xml:space="preserve">  </v>
      </c>
      <c r="O224" s="35" t="str">
        <f t="shared" si="85"/>
        <v xml:space="preserve">  </v>
      </c>
      <c r="P224" s="35" t="str">
        <f t="shared" si="87"/>
        <v xml:space="preserve">  </v>
      </c>
      <c r="Q224" s="36"/>
      <c r="R224" s="49"/>
      <c r="S224" s="47" t="str">
        <f t="shared" si="94"/>
        <v xml:space="preserve">  </v>
      </c>
      <c r="T224" s="48" t="str">
        <f t="shared" si="88"/>
        <v xml:space="preserve">  </v>
      </c>
      <c r="U224" s="49"/>
      <c r="V224" s="24" t="str">
        <f t="shared" si="95"/>
        <v xml:space="preserve">  </v>
      </c>
      <c r="W224" s="24" t="str">
        <f t="shared" si="96"/>
        <v xml:space="preserve">  </v>
      </c>
      <c r="X224" s="36"/>
      <c r="Y224" s="17" t="str">
        <f t="shared" si="101"/>
        <v xml:space="preserve">  </v>
      </c>
      <c r="Z224" s="17" t="str">
        <f t="shared" si="97"/>
        <v xml:space="preserve">  </v>
      </c>
      <c r="AA224" s="35" t="str">
        <f t="shared" si="86"/>
        <v xml:space="preserve">  </v>
      </c>
      <c r="AB224" s="35" t="str">
        <f t="shared" si="102"/>
        <v xml:space="preserve">  </v>
      </c>
      <c r="AC224" s="35" t="str">
        <f t="shared" si="103"/>
        <v xml:space="preserve">  </v>
      </c>
      <c r="AD224" s="36"/>
      <c r="AE224" s="17" t="str">
        <f t="shared" si="104"/>
        <v xml:space="preserve">  </v>
      </c>
      <c r="AF224" s="35" t="str">
        <f t="shared" si="105"/>
        <v xml:space="preserve">  </v>
      </c>
      <c r="AG224" s="35" t="str">
        <f t="shared" si="106"/>
        <v xml:space="preserve">  </v>
      </c>
      <c r="AH224" s="35" t="str">
        <f t="shared" si="107"/>
        <v xml:space="preserve">  </v>
      </c>
    </row>
    <row r="225" spans="2:34" ht="15.6" x14ac:dyDescent="0.3">
      <c r="B225" s="4" t="str">
        <f t="shared" si="89"/>
        <v xml:space="preserve">  </v>
      </c>
      <c r="C225" s="36"/>
      <c r="D225" s="17" t="str">
        <f t="shared" si="98"/>
        <v xml:space="preserve">  </v>
      </c>
      <c r="E225" s="17">
        <f t="shared" si="83"/>
        <v>0</v>
      </c>
      <c r="F225" s="17" t="str">
        <f t="shared" si="90"/>
        <v xml:space="preserve">  </v>
      </c>
      <c r="G225" s="17" t="str">
        <f t="shared" si="91"/>
        <v xml:space="preserve">  </v>
      </c>
      <c r="I225" s="45"/>
      <c r="J225" s="46" t="str">
        <f t="shared" si="99"/>
        <v xml:space="preserve">  </v>
      </c>
      <c r="K225" s="24" t="str">
        <f t="shared" si="92"/>
        <v xml:space="preserve">  </v>
      </c>
      <c r="L225" s="35" t="str">
        <f t="shared" si="93"/>
        <v xml:space="preserve">  </v>
      </c>
      <c r="M225" s="35" t="str">
        <f t="shared" si="100"/>
        <v xml:space="preserve">  </v>
      </c>
      <c r="N225" s="35" t="str">
        <f t="shared" si="84"/>
        <v xml:space="preserve">  </v>
      </c>
      <c r="O225" s="35" t="str">
        <f t="shared" si="85"/>
        <v xml:space="preserve">  </v>
      </c>
      <c r="P225" s="35" t="str">
        <f t="shared" si="87"/>
        <v xml:space="preserve">  </v>
      </c>
      <c r="Q225" s="36"/>
      <c r="R225" s="49"/>
      <c r="S225" s="47" t="str">
        <f t="shared" si="94"/>
        <v xml:space="preserve">  </v>
      </c>
      <c r="T225" s="48" t="str">
        <f t="shared" si="88"/>
        <v xml:space="preserve">  </v>
      </c>
      <c r="U225" s="49"/>
      <c r="V225" s="24" t="str">
        <f t="shared" si="95"/>
        <v xml:space="preserve">  </v>
      </c>
      <c r="W225" s="24" t="str">
        <f t="shared" si="96"/>
        <v xml:space="preserve">  </v>
      </c>
      <c r="X225" s="36"/>
      <c r="Y225" s="17" t="str">
        <f t="shared" si="101"/>
        <v xml:space="preserve">  </v>
      </c>
      <c r="Z225" s="17" t="str">
        <f t="shared" si="97"/>
        <v xml:space="preserve">  </v>
      </c>
      <c r="AA225" s="35" t="str">
        <f t="shared" si="86"/>
        <v xml:space="preserve">  </v>
      </c>
      <c r="AB225" s="35" t="str">
        <f t="shared" si="102"/>
        <v xml:space="preserve">  </v>
      </c>
      <c r="AC225" s="35" t="str">
        <f t="shared" si="103"/>
        <v xml:space="preserve">  </v>
      </c>
      <c r="AD225" s="36"/>
      <c r="AE225" s="17" t="str">
        <f t="shared" si="104"/>
        <v xml:space="preserve">  </v>
      </c>
      <c r="AF225" s="35" t="str">
        <f t="shared" si="105"/>
        <v xml:space="preserve">  </v>
      </c>
      <c r="AG225" s="35" t="str">
        <f t="shared" si="106"/>
        <v xml:space="preserve">  </v>
      </c>
      <c r="AH225" s="35" t="str">
        <f t="shared" si="107"/>
        <v xml:space="preserve">  </v>
      </c>
    </row>
    <row r="226" spans="2:34" ht="15.6" x14ac:dyDescent="0.3">
      <c r="B226" s="4" t="str">
        <f t="shared" si="89"/>
        <v xml:space="preserve">  </v>
      </c>
      <c r="C226" s="36"/>
      <c r="D226" s="17" t="str">
        <f t="shared" si="98"/>
        <v xml:space="preserve">  </v>
      </c>
      <c r="E226" s="17">
        <f t="shared" si="83"/>
        <v>0</v>
      </c>
      <c r="F226" s="17" t="str">
        <f t="shared" si="90"/>
        <v xml:space="preserve">  </v>
      </c>
      <c r="G226" s="17" t="str">
        <f t="shared" si="91"/>
        <v xml:space="preserve">  </v>
      </c>
      <c r="I226" s="45"/>
      <c r="J226" s="46" t="str">
        <f t="shared" si="99"/>
        <v xml:space="preserve">  </v>
      </c>
      <c r="K226" s="24" t="str">
        <f t="shared" si="92"/>
        <v xml:space="preserve">  </v>
      </c>
      <c r="L226" s="35" t="str">
        <f t="shared" si="93"/>
        <v xml:space="preserve">  </v>
      </c>
      <c r="M226" s="35" t="str">
        <f t="shared" si="100"/>
        <v xml:space="preserve">  </v>
      </c>
      <c r="N226" s="35" t="str">
        <f t="shared" si="84"/>
        <v xml:space="preserve">  </v>
      </c>
      <c r="O226" s="35" t="str">
        <f t="shared" si="85"/>
        <v xml:space="preserve">  </v>
      </c>
      <c r="P226" s="35" t="str">
        <f t="shared" si="87"/>
        <v xml:space="preserve">  </v>
      </c>
      <c r="Q226" s="36"/>
      <c r="R226" s="49"/>
      <c r="S226" s="47" t="str">
        <f t="shared" si="94"/>
        <v xml:space="preserve">  </v>
      </c>
      <c r="T226" s="48" t="str">
        <f t="shared" si="88"/>
        <v xml:space="preserve">  </v>
      </c>
      <c r="U226" s="49"/>
      <c r="V226" s="24" t="str">
        <f t="shared" si="95"/>
        <v xml:space="preserve">  </v>
      </c>
      <c r="W226" s="24" t="str">
        <f t="shared" si="96"/>
        <v xml:space="preserve">  </v>
      </c>
      <c r="X226" s="36"/>
      <c r="Y226" s="17" t="str">
        <f t="shared" si="101"/>
        <v xml:space="preserve">  </v>
      </c>
      <c r="Z226" s="17" t="str">
        <f t="shared" si="97"/>
        <v xml:space="preserve">  </v>
      </c>
      <c r="AA226" s="35" t="str">
        <f t="shared" si="86"/>
        <v xml:space="preserve">  </v>
      </c>
      <c r="AB226" s="35" t="str">
        <f t="shared" si="102"/>
        <v xml:space="preserve">  </v>
      </c>
      <c r="AC226" s="35" t="str">
        <f t="shared" si="103"/>
        <v xml:space="preserve">  </v>
      </c>
      <c r="AD226" s="36"/>
      <c r="AE226" s="17" t="str">
        <f t="shared" si="104"/>
        <v xml:space="preserve">  </v>
      </c>
      <c r="AF226" s="35" t="str">
        <f t="shared" si="105"/>
        <v xml:space="preserve">  </v>
      </c>
      <c r="AG226" s="35" t="str">
        <f t="shared" si="106"/>
        <v xml:space="preserve">  </v>
      </c>
      <c r="AH226" s="35" t="str">
        <f t="shared" si="107"/>
        <v xml:space="preserve">  </v>
      </c>
    </row>
    <row r="227" spans="2:34" ht="15.6" x14ac:dyDescent="0.3">
      <c r="B227" s="4" t="str">
        <f t="shared" si="89"/>
        <v xml:space="preserve">  </v>
      </c>
      <c r="C227" s="36"/>
      <c r="D227" s="17" t="str">
        <f t="shared" si="98"/>
        <v xml:space="preserve">  </v>
      </c>
      <c r="E227" s="17">
        <f t="shared" si="83"/>
        <v>0</v>
      </c>
      <c r="F227" s="17" t="str">
        <f t="shared" si="90"/>
        <v xml:space="preserve">  </v>
      </c>
      <c r="G227" s="17" t="str">
        <f t="shared" si="91"/>
        <v xml:space="preserve">  </v>
      </c>
      <c r="I227" s="45"/>
      <c r="J227" s="46" t="str">
        <f t="shared" si="99"/>
        <v xml:space="preserve">  </v>
      </c>
      <c r="K227" s="24" t="str">
        <f t="shared" si="92"/>
        <v xml:space="preserve">  </v>
      </c>
      <c r="L227" s="35" t="str">
        <f t="shared" si="93"/>
        <v xml:space="preserve">  </v>
      </c>
      <c r="M227" s="35" t="str">
        <f t="shared" si="100"/>
        <v xml:space="preserve">  </v>
      </c>
      <c r="N227" s="35" t="str">
        <f t="shared" si="84"/>
        <v xml:space="preserve">  </v>
      </c>
      <c r="O227" s="35" t="str">
        <f t="shared" si="85"/>
        <v xml:space="preserve">  </v>
      </c>
      <c r="P227" s="35" t="str">
        <f t="shared" si="87"/>
        <v xml:space="preserve">  </v>
      </c>
      <c r="Q227" s="36"/>
      <c r="R227" s="49"/>
      <c r="S227" s="47" t="str">
        <f t="shared" si="94"/>
        <v xml:space="preserve">  </v>
      </c>
      <c r="T227" s="48" t="str">
        <f t="shared" si="88"/>
        <v xml:space="preserve">  </v>
      </c>
      <c r="U227" s="49"/>
      <c r="V227" s="24" t="str">
        <f t="shared" si="95"/>
        <v xml:space="preserve">  </v>
      </c>
      <c r="W227" s="24" t="str">
        <f t="shared" si="96"/>
        <v xml:space="preserve">  </v>
      </c>
      <c r="X227" s="36"/>
      <c r="Y227" s="17" t="str">
        <f t="shared" si="101"/>
        <v xml:space="preserve">  </v>
      </c>
      <c r="Z227" s="17" t="str">
        <f t="shared" si="97"/>
        <v xml:space="preserve">  </v>
      </c>
      <c r="AA227" s="35" t="str">
        <f t="shared" si="86"/>
        <v xml:space="preserve">  </v>
      </c>
      <c r="AB227" s="35" t="str">
        <f t="shared" si="102"/>
        <v xml:space="preserve">  </v>
      </c>
      <c r="AC227" s="35" t="str">
        <f t="shared" si="103"/>
        <v xml:space="preserve">  </v>
      </c>
      <c r="AD227" s="36"/>
      <c r="AE227" s="17" t="str">
        <f t="shared" si="104"/>
        <v xml:space="preserve">  </v>
      </c>
      <c r="AF227" s="35" t="str">
        <f t="shared" si="105"/>
        <v xml:space="preserve">  </v>
      </c>
      <c r="AG227" s="35" t="str">
        <f t="shared" si="106"/>
        <v xml:space="preserve">  </v>
      </c>
      <c r="AH227" s="35" t="str">
        <f t="shared" si="107"/>
        <v xml:space="preserve">  </v>
      </c>
    </row>
    <row r="228" spans="2:34" ht="15.6" x14ac:dyDescent="0.3">
      <c r="B228" s="4" t="str">
        <f t="shared" si="89"/>
        <v xml:space="preserve">  </v>
      </c>
      <c r="C228" s="36"/>
      <c r="D228" s="17" t="str">
        <f t="shared" si="98"/>
        <v xml:space="preserve">  </v>
      </c>
      <c r="E228" s="17">
        <f t="shared" si="83"/>
        <v>0</v>
      </c>
      <c r="F228" s="17" t="str">
        <f t="shared" si="90"/>
        <v xml:space="preserve">  </v>
      </c>
      <c r="G228" s="17" t="str">
        <f t="shared" si="91"/>
        <v xml:space="preserve">  </v>
      </c>
      <c r="I228" s="45"/>
      <c r="J228" s="46" t="str">
        <f t="shared" si="99"/>
        <v xml:space="preserve">  </v>
      </c>
      <c r="K228" s="24" t="str">
        <f t="shared" si="92"/>
        <v xml:space="preserve">  </v>
      </c>
      <c r="L228" s="35" t="str">
        <f t="shared" si="93"/>
        <v xml:space="preserve">  </v>
      </c>
      <c r="M228" s="35" t="str">
        <f t="shared" si="100"/>
        <v xml:space="preserve">  </v>
      </c>
      <c r="N228" s="35" t="str">
        <f t="shared" si="84"/>
        <v xml:space="preserve">  </v>
      </c>
      <c r="O228" s="35" t="str">
        <f t="shared" si="85"/>
        <v xml:space="preserve">  </v>
      </c>
      <c r="P228" s="35" t="str">
        <f t="shared" si="87"/>
        <v xml:space="preserve">  </v>
      </c>
      <c r="Q228" s="36"/>
      <c r="R228" s="49"/>
      <c r="S228" s="47" t="str">
        <f t="shared" si="94"/>
        <v xml:space="preserve">  </v>
      </c>
      <c r="T228" s="48" t="str">
        <f t="shared" si="88"/>
        <v xml:space="preserve">  </v>
      </c>
      <c r="U228" s="49"/>
      <c r="V228" s="24" t="str">
        <f t="shared" si="95"/>
        <v xml:space="preserve">  </v>
      </c>
      <c r="W228" s="24" t="str">
        <f t="shared" si="96"/>
        <v xml:space="preserve">  </v>
      </c>
      <c r="X228" s="36"/>
      <c r="Y228" s="17" t="str">
        <f t="shared" si="101"/>
        <v xml:space="preserve">  </v>
      </c>
      <c r="Z228" s="17" t="str">
        <f t="shared" si="97"/>
        <v xml:space="preserve">  </v>
      </c>
      <c r="AA228" s="35" t="str">
        <f t="shared" si="86"/>
        <v xml:space="preserve">  </v>
      </c>
      <c r="AB228" s="35" t="str">
        <f t="shared" si="102"/>
        <v xml:space="preserve">  </v>
      </c>
      <c r="AC228" s="35" t="str">
        <f t="shared" si="103"/>
        <v xml:space="preserve">  </v>
      </c>
      <c r="AD228" s="36"/>
      <c r="AE228" s="17" t="str">
        <f t="shared" si="104"/>
        <v xml:space="preserve">  </v>
      </c>
      <c r="AF228" s="35" t="str">
        <f t="shared" si="105"/>
        <v xml:space="preserve">  </v>
      </c>
      <c r="AG228" s="35" t="str">
        <f t="shared" si="106"/>
        <v xml:space="preserve">  </v>
      </c>
      <c r="AH228" s="35" t="str">
        <f t="shared" si="107"/>
        <v xml:space="preserve">  </v>
      </c>
    </row>
    <row r="229" spans="2:34" ht="15.6" x14ac:dyDescent="0.3">
      <c r="B229" s="4" t="str">
        <f t="shared" si="89"/>
        <v xml:space="preserve">  </v>
      </c>
      <c r="C229" s="36"/>
      <c r="D229" s="17" t="str">
        <f t="shared" si="98"/>
        <v xml:space="preserve">  </v>
      </c>
      <c r="E229" s="17">
        <f t="shared" si="83"/>
        <v>0</v>
      </c>
      <c r="F229" s="17" t="str">
        <f t="shared" si="90"/>
        <v xml:space="preserve">  </v>
      </c>
      <c r="G229" s="17" t="str">
        <f t="shared" si="91"/>
        <v xml:space="preserve">  </v>
      </c>
      <c r="I229" s="45"/>
      <c r="J229" s="46" t="str">
        <f t="shared" si="99"/>
        <v xml:space="preserve">  </v>
      </c>
      <c r="K229" s="24" t="str">
        <f t="shared" si="92"/>
        <v xml:space="preserve">  </v>
      </c>
      <c r="L229" s="35" t="str">
        <f t="shared" si="93"/>
        <v xml:space="preserve">  </v>
      </c>
      <c r="M229" s="35" t="str">
        <f t="shared" si="100"/>
        <v xml:space="preserve">  </v>
      </c>
      <c r="N229" s="35" t="str">
        <f t="shared" si="84"/>
        <v xml:space="preserve">  </v>
      </c>
      <c r="O229" s="35" t="str">
        <f t="shared" si="85"/>
        <v xml:space="preserve">  </v>
      </c>
      <c r="P229" s="35" t="str">
        <f t="shared" si="87"/>
        <v xml:space="preserve">  </v>
      </c>
      <c r="Q229" s="36"/>
      <c r="R229" s="49"/>
      <c r="S229" s="47" t="str">
        <f t="shared" si="94"/>
        <v xml:space="preserve">  </v>
      </c>
      <c r="T229" s="48" t="str">
        <f t="shared" si="88"/>
        <v xml:space="preserve">  </v>
      </c>
      <c r="U229" s="49"/>
      <c r="V229" s="24" t="str">
        <f t="shared" si="95"/>
        <v xml:space="preserve">  </v>
      </c>
      <c r="W229" s="24" t="str">
        <f t="shared" si="96"/>
        <v xml:space="preserve">  </v>
      </c>
      <c r="X229" s="36"/>
      <c r="Y229" s="17" t="str">
        <f t="shared" si="101"/>
        <v xml:space="preserve">  </v>
      </c>
      <c r="Z229" s="17" t="str">
        <f t="shared" si="97"/>
        <v xml:space="preserve">  </v>
      </c>
      <c r="AA229" s="35" t="str">
        <f t="shared" si="86"/>
        <v xml:space="preserve">  </v>
      </c>
      <c r="AB229" s="35" t="str">
        <f t="shared" si="102"/>
        <v xml:space="preserve">  </v>
      </c>
      <c r="AC229" s="35" t="str">
        <f t="shared" si="103"/>
        <v xml:space="preserve">  </v>
      </c>
      <c r="AD229" s="36"/>
      <c r="AE229" s="17" t="str">
        <f t="shared" si="104"/>
        <v xml:space="preserve">  </v>
      </c>
      <c r="AF229" s="35" t="str">
        <f t="shared" si="105"/>
        <v xml:space="preserve">  </v>
      </c>
      <c r="AG229" s="35" t="str">
        <f t="shared" si="106"/>
        <v xml:space="preserve">  </v>
      </c>
      <c r="AH229" s="35" t="str">
        <f t="shared" si="107"/>
        <v xml:space="preserve">  </v>
      </c>
    </row>
    <row r="230" spans="2:34" ht="15.6" x14ac:dyDescent="0.3">
      <c r="B230" s="4" t="str">
        <f t="shared" si="89"/>
        <v xml:space="preserve">  </v>
      </c>
      <c r="C230" s="36"/>
      <c r="D230" s="17" t="str">
        <f t="shared" si="98"/>
        <v xml:space="preserve">  </v>
      </c>
      <c r="E230" s="17">
        <f t="shared" si="83"/>
        <v>0</v>
      </c>
      <c r="F230" s="17" t="str">
        <f t="shared" si="90"/>
        <v xml:space="preserve">  </v>
      </c>
      <c r="G230" s="17" t="str">
        <f t="shared" si="91"/>
        <v xml:space="preserve">  </v>
      </c>
      <c r="I230" s="45"/>
      <c r="J230" s="46" t="str">
        <f t="shared" si="99"/>
        <v xml:space="preserve">  </v>
      </c>
      <c r="K230" s="24" t="str">
        <f t="shared" si="92"/>
        <v xml:space="preserve">  </v>
      </c>
      <c r="L230" s="35" t="str">
        <f t="shared" si="93"/>
        <v xml:space="preserve">  </v>
      </c>
      <c r="M230" s="35" t="str">
        <f t="shared" si="100"/>
        <v xml:space="preserve">  </v>
      </c>
      <c r="N230" s="35" t="str">
        <f t="shared" si="84"/>
        <v xml:space="preserve">  </v>
      </c>
      <c r="O230" s="35" t="str">
        <f t="shared" si="85"/>
        <v xml:space="preserve">  </v>
      </c>
      <c r="P230" s="35" t="str">
        <f t="shared" si="87"/>
        <v xml:space="preserve">  </v>
      </c>
      <c r="Q230" s="36"/>
      <c r="R230" s="49"/>
      <c r="S230" s="47" t="str">
        <f t="shared" si="94"/>
        <v xml:space="preserve">  </v>
      </c>
      <c r="T230" s="48" t="str">
        <f t="shared" si="88"/>
        <v xml:space="preserve">  </v>
      </c>
      <c r="U230" s="49"/>
      <c r="V230" s="24" t="str">
        <f t="shared" si="95"/>
        <v xml:space="preserve">  </v>
      </c>
      <c r="W230" s="24" t="str">
        <f t="shared" si="96"/>
        <v xml:space="preserve">  </v>
      </c>
      <c r="X230" s="36"/>
      <c r="Y230" s="17" t="str">
        <f t="shared" si="101"/>
        <v xml:space="preserve">  </v>
      </c>
      <c r="Z230" s="17" t="str">
        <f t="shared" si="97"/>
        <v xml:space="preserve">  </v>
      </c>
      <c r="AA230" s="35" t="str">
        <f t="shared" si="86"/>
        <v xml:space="preserve">  </v>
      </c>
      <c r="AB230" s="35" t="str">
        <f t="shared" si="102"/>
        <v xml:space="preserve">  </v>
      </c>
      <c r="AC230" s="35" t="str">
        <f t="shared" si="103"/>
        <v xml:space="preserve">  </v>
      </c>
      <c r="AD230" s="36"/>
      <c r="AE230" s="17" t="str">
        <f t="shared" si="104"/>
        <v xml:space="preserve">  </v>
      </c>
      <c r="AF230" s="35" t="str">
        <f t="shared" si="105"/>
        <v xml:space="preserve">  </v>
      </c>
      <c r="AG230" s="35" t="str">
        <f t="shared" si="106"/>
        <v xml:space="preserve">  </v>
      </c>
      <c r="AH230" s="35" t="str">
        <f t="shared" si="107"/>
        <v xml:space="preserve">  </v>
      </c>
    </row>
    <row r="231" spans="2:34" ht="15.6" x14ac:dyDescent="0.3">
      <c r="B231" s="4" t="str">
        <f t="shared" si="89"/>
        <v xml:space="preserve">  </v>
      </c>
      <c r="C231" s="36"/>
      <c r="D231" s="17" t="str">
        <f t="shared" si="98"/>
        <v xml:space="preserve">  </v>
      </c>
      <c r="E231" s="17">
        <f t="shared" si="83"/>
        <v>0</v>
      </c>
      <c r="F231" s="17" t="str">
        <f t="shared" si="90"/>
        <v xml:space="preserve">  </v>
      </c>
      <c r="G231" s="17" t="str">
        <f t="shared" si="91"/>
        <v xml:space="preserve">  </v>
      </c>
      <c r="I231" s="45"/>
      <c r="J231" s="46" t="str">
        <f t="shared" si="99"/>
        <v xml:space="preserve">  </v>
      </c>
      <c r="K231" s="24" t="str">
        <f t="shared" si="92"/>
        <v xml:space="preserve">  </v>
      </c>
      <c r="L231" s="35" t="str">
        <f t="shared" si="93"/>
        <v xml:space="preserve">  </v>
      </c>
      <c r="M231" s="35" t="str">
        <f t="shared" si="100"/>
        <v xml:space="preserve">  </v>
      </c>
      <c r="N231" s="35" t="str">
        <f t="shared" si="84"/>
        <v xml:space="preserve">  </v>
      </c>
      <c r="O231" s="35" t="str">
        <f t="shared" si="85"/>
        <v xml:space="preserve">  </v>
      </c>
      <c r="P231" s="35" t="str">
        <f t="shared" si="87"/>
        <v xml:space="preserve">  </v>
      </c>
      <c r="Q231" s="36"/>
      <c r="R231" s="49"/>
      <c r="S231" s="47" t="str">
        <f t="shared" si="94"/>
        <v xml:space="preserve">  </v>
      </c>
      <c r="T231" s="48" t="str">
        <f t="shared" si="88"/>
        <v xml:space="preserve">  </v>
      </c>
      <c r="U231" s="49"/>
      <c r="V231" s="24" t="str">
        <f t="shared" si="95"/>
        <v xml:space="preserve">  </v>
      </c>
      <c r="W231" s="24" t="str">
        <f t="shared" si="96"/>
        <v xml:space="preserve">  </v>
      </c>
      <c r="X231" s="36"/>
      <c r="Y231" s="17" t="str">
        <f t="shared" si="101"/>
        <v xml:space="preserve">  </v>
      </c>
      <c r="Z231" s="17" t="str">
        <f t="shared" si="97"/>
        <v xml:space="preserve">  </v>
      </c>
      <c r="AA231" s="35" t="str">
        <f t="shared" si="86"/>
        <v xml:space="preserve">  </v>
      </c>
      <c r="AB231" s="35" t="str">
        <f t="shared" si="102"/>
        <v xml:space="preserve">  </v>
      </c>
      <c r="AC231" s="35" t="str">
        <f t="shared" si="103"/>
        <v xml:space="preserve">  </v>
      </c>
      <c r="AD231" s="36"/>
      <c r="AE231" s="17" t="str">
        <f t="shared" si="104"/>
        <v xml:space="preserve">  </v>
      </c>
      <c r="AF231" s="35" t="str">
        <f t="shared" si="105"/>
        <v xml:space="preserve">  </v>
      </c>
      <c r="AG231" s="35" t="str">
        <f t="shared" si="106"/>
        <v xml:space="preserve">  </v>
      </c>
      <c r="AH231" s="35" t="str">
        <f t="shared" si="107"/>
        <v xml:space="preserve">  </v>
      </c>
    </row>
    <row r="232" spans="2:34" ht="15.6" x14ac:dyDescent="0.3">
      <c r="B232" s="4" t="str">
        <f t="shared" si="89"/>
        <v xml:space="preserve">  </v>
      </c>
      <c r="C232" s="36"/>
      <c r="D232" s="17" t="str">
        <f t="shared" si="98"/>
        <v xml:space="preserve">  </v>
      </c>
      <c r="E232" s="17">
        <f t="shared" si="83"/>
        <v>0</v>
      </c>
      <c r="F232" s="17" t="str">
        <f t="shared" si="90"/>
        <v xml:space="preserve">  </v>
      </c>
      <c r="G232" s="17" t="str">
        <f t="shared" si="91"/>
        <v xml:space="preserve">  </v>
      </c>
      <c r="I232" s="45"/>
      <c r="J232" s="46" t="str">
        <f t="shared" si="99"/>
        <v xml:space="preserve">  </v>
      </c>
      <c r="K232" s="24" t="str">
        <f t="shared" si="92"/>
        <v xml:space="preserve">  </v>
      </c>
      <c r="L232" s="35" t="str">
        <f t="shared" si="93"/>
        <v xml:space="preserve">  </v>
      </c>
      <c r="M232" s="35" t="str">
        <f t="shared" si="100"/>
        <v xml:space="preserve">  </v>
      </c>
      <c r="N232" s="35" t="str">
        <f t="shared" si="84"/>
        <v xml:space="preserve">  </v>
      </c>
      <c r="O232" s="35" t="str">
        <f t="shared" si="85"/>
        <v xml:space="preserve">  </v>
      </c>
      <c r="P232" s="35" t="str">
        <f t="shared" si="87"/>
        <v xml:space="preserve">  </v>
      </c>
      <c r="Q232" s="36"/>
      <c r="R232" s="49"/>
      <c r="S232" s="47" t="str">
        <f t="shared" si="94"/>
        <v xml:space="preserve">  </v>
      </c>
      <c r="T232" s="48" t="str">
        <f t="shared" si="88"/>
        <v xml:space="preserve">  </v>
      </c>
      <c r="U232" s="49"/>
      <c r="V232" s="24" t="str">
        <f t="shared" si="95"/>
        <v xml:space="preserve">  </v>
      </c>
      <c r="W232" s="24" t="str">
        <f t="shared" si="96"/>
        <v xml:space="preserve">  </v>
      </c>
      <c r="X232" s="36"/>
      <c r="Y232" s="17" t="str">
        <f t="shared" si="101"/>
        <v xml:space="preserve">  </v>
      </c>
      <c r="Z232" s="17" t="str">
        <f t="shared" si="97"/>
        <v xml:space="preserve">  </v>
      </c>
      <c r="AA232" s="35" t="str">
        <f t="shared" si="86"/>
        <v xml:space="preserve">  </v>
      </c>
      <c r="AB232" s="35" t="str">
        <f t="shared" si="102"/>
        <v xml:space="preserve">  </v>
      </c>
      <c r="AC232" s="35" t="str">
        <f t="shared" si="103"/>
        <v xml:space="preserve">  </v>
      </c>
      <c r="AD232" s="36"/>
      <c r="AE232" s="17" t="str">
        <f t="shared" si="104"/>
        <v xml:space="preserve">  </v>
      </c>
      <c r="AF232" s="35" t="str">
        <f t="shared" si="105"/>
        <v xml:space="preserve">  </v>
      </c>
      <c r="AG232" s="35" t="str">
        <f t="shared" si="106"/>
        <v xml:space="preserve">  </v>
      </c>
      <c r="AH232" s="35" t="str">
        <f t="shared" si="107"/>
        <v xml:space="preserve">  </v>
      </c>
    </row>
    <row r="233" spans="2:34" ht="15.6" x14ac:dyDescent="0.3">
      <c r="B233" s="4" t="str">
        <f t="shared" si="89"/>
        <v xml:space="preserve">  </v>
      </c>
      <c r="C233" s="36"/>
      <c r="D233" s="17" t="str">
        <f t="shared" si="98"/>
        <v xml:space="preserve">  </v>
      </c>
      <c r="E233" s="17">
        <f t="shared" si="83"/>
        <v>0</v>
      </c>
      <c r="F233" s="17" t="str">
        <f t="shared" si="90"/>
        <v xml:space="preserve">  </v>
      </c>
      <c r="G233" s="17" t="str">
        <f t="shared" si="91"/>
        <v xml:space="preserve">  </v>
      </c>
      <c r="I233" s="45"/>
      <c r="J233" s="46" t="str">
        <f t="shared" si="99"/>
        <v xml:space="preserve">  </v>
      </c>
      <c r="K233" s="24" t="str">
        <f t="shared" si="92"/>
        <v xml:space="preserve">  </v>
      </c>
      <c r="L233" s="35" t="str">
        <f t="shared" si="93"/>
        <v xml:space="preserve">  </v>
      </c>
      <c r="M233" s="35" t="str">
        <f t="shared" si="100"/>
        <v xml:space="preserve">  </v>
      </c>
      <c r="N233" s="35" t="str">
        <f t="shared" si="84"/>
        <v xml:space="preserve">  </v>
      </c>
      <c r="O233" s="35" t="str">
        <f t="shared" si="85"/>
        <v xml:space="preserve">  </v>
      </c>
      <c r="P233" s="35" t="str">
        <f t="shared" si="87"/>
        <v xml:space="preserve">  </v>
      </c>
      <c r="Q233" s="36"/>
      <c r="R233" s="49"/>
      <c r="S233" s="47" t="str">
        <f t="shared" si="94"/>
        <v xml:space="preserve">  </v>
      </c>
      <c r="T233" s="48" t="str">
        <f t="shared" si="88"/>
        <v xml:space="preserve">  </v>
      </c>
      <c r="U233" s="49"/>
      <c r="V233" s="24" t="str">
        <f t="shared" si="95"/>
        <v xml:space="preserve">  </v>
      </c>
      <c r="W233" s="24" t="str">
        <f t="shared" si="96"/>
        <v xml:space="preserve">  </v>
      </c>
      <c r="X233" s="36"/>
      <c r="Y233" s="17" t="str">
        <f t="shared" si="101"/>
        <v xml:space="preserve">  </v>
      </c>
      <c r="Z233" s="17" t="str">
        <f t="shared" si="97"/>
        <v xml:space="preserve">  </v>
      </c>
      <c r="AA233" s="35" t="str">
        <f t="shared" si="86"/>
        <v xml:space="preserve">  </v>
      </c>
      <c r="AB233" s="35" t="str">
        <f t="shared" si="102"/>
        <v xml:space="preserve">  </v>
      </c>
      <c r="AC233" s="35" t="str">
        <f t="shared" si="103"/>
        <v xml:space="preserve">  </v>
      </c>
      <c r="AD233" s="36"/>
      <c r="AE233" s="17" t="str">
        <f t="shared" si="104"/>
        <v xml:space="preserve">  </v>
      </c>
      <c r="AF233" s="35" t="str">
        <f t="shared" si="105"/>
        <v xml:space="preserve">  </v>
      </c>
      <c r="AG233" s="35" t="str">
        <f t="shared" si="106"/>
        <v xml:space="preserve">  </v>
      </c>
      <c r="AH233" s="35" t="str">
        <f t="shared" si="107"/>
        <v xml:space="preserve">  </v>
      </c>
    </row>
    <row r="234" spans="2:34" ht="15.6" x14ac:dyDescent="0.3">
      <c r="B234" s="4" t="str">
        <f t="shared" si="89"/>
        <v xml:space="preserve">  </v>
      </c>
      <c r="C234" s="36"/>
      <c r="D234" s="17" t="str">
        <f t="shared" si="98"/>
        <v xml:space="preserve">  </v>
      </c>
      <c r="E234" s="17">
        <f t="shared" si="83"/>
        <v>0</v>
      </c>
      <c r="F234" s="17" t="str">
        <f t="shared" si="90"/>
        <v xml:space="preserve">  </v>
      </c>
      <c r="G234" s="17" t="str">
        <f t="shared" si="91"/>
        <v xml:space="preserve">  </v>
      </c>
      <c r="I234" s="45"/>
      <c r="J234" s="46" t="str">
        <f t="shared" si="99"/>
        <v xml:space="preserve">  </v>
      </c>
      <c r="K234" s="24" t="str">
        <f t="shared" si="92"/>
        <v xml:space="preserve">  </v>
      </c>
      <c r="L234" s="35" t="str">
        <f t="shared" si="93"/>
        <v xml:space="preserve">  </v>
      </c>
      <c r="M234" s="35" t="str">
        <f t="shared" si="100"/>
        <v xml:space="preserve">  </v>
      </c>
      <c r="N234" s="35" t="str">
        <f t="shared" si="84"/>
        <v xml:space="preserve">  </v>
      </c>
      <c r="O234" s="35" t="str">
        <f t="shared" si="85"/>
        <v xml:space="preserve">  </v>
      </c>
      <c r="P234" s="35" t="str">
        <f t="shared" si="87"/>
        <v xml:space="preserve">  </v>
      </c>
      <c r="Q234" s="36"/>
      <c r="R234" s="49"/>
      <c r="S234" s="47" t="str">
        <f t="shared" si="94"/>
        <v xml:space="preserve">  </v>
      </c>
      <c r="T234" s="48" t="str">
        <f t="shared" si="88"/>
        <v xml:space="preserve">  </v>
      </c>
      <c r="U234" s="49"/>
      <c r="V234" s="24" t="str">
        <f t="shared" si="95"/>
        <v xml:space="preserve">  </v>
      </c>
      <c r="W234" s="24" t="str">
        <f t="shared" si="96"/>
        <v xml:space="preserve">  </v>
      </c>
      <c r="X234" s="36"/>
      <c r="Y234" s="17" t="str">
        <f t="shared" si="101"/>
        <v xml:space="preserve">  </v>
      </c>
      <c r="Z234" s="17" t="str">
        <f t="shared" si="97"/>
        <v xml:space="preserve">  </v>
      </c>
      <c r="AA234" s="35" t="str">
        <f t="shared" si="86"/>
        <v xml:space="preserve">  </v>
      </c>
      <c r="AB234" s="35" t="str">
        <f t="shared" si="102"/>
        <v xml:space="preserve">  </v>
      </c>
      <c r="AC234" s="35" t="str">
        <f t="shared" si="103"/>
        <v xml:space="preserve">  </v>
      </c>
      <c r="AD234" s="36"/>
      <c r="AE234" s="17" t="str">
        <f t="shared" si="104"/>
        <v xml:space="preserve">  </v>
      </c>
      <c r="AF234" s="35" t="str">
        <f t="shared" si="105"/>
        <v xml:space="preserve">  </v>
      </c>
      <c r="AG234" s="35" t="str">
        <f t="shared" si="106"/>
        <v xml:space="preserve">  </v>
      </c>
      <c r="AH234" s="35" t="str">
        <f t="shared" si="107"/>
        <v xml:space="preserve">  </v>
      </c>
    </row>
    <row r="235" spans="2:34" ht="15.6" x14ac:dyDescent="0.3">
      <c r="B235" s="4" t="str">
        <f t="shared" si="89"/>
        <v xml:space="preserve">  </v>
      </c>
      <c r="C235" s="36"/>
      <c r="D235" s="17" t="str">
        <f t="shared" si="98"/>
        <v xml:space="preserve">  </v>
      </c>
      <c r="E235" s="17">
        <f t="shared" si="83"/>
        <v>0</v>
      </c>
      <c r="F235" s="17" t="str">
        <f t="shared" si="90"/>
        <v xml:space="preserve">  </v>
      </c>
      <c r="G235" s="17" t="str">
        <f t="shared" si="91"/>
        <v xml:space="preserve">  </v>
      </c>
      <c r="I235" s="45"/>
      <c r="J235" s="46" t="str">
        <f t="shared" si="99"/>
        <v xml:space="preserve">  </v>
      </c>
      <c r="K235" s="24" t="str">
        <f t="shared" si="92"/>
        <v xml:space="preserve">  </v>
      </c>
      <c r="L235" s="35" t="str">
        <f t="shared" si="93"/>
        <v xml:space="preserve">  </v>
      </c>
      <c r="M235" s="35" t="str">
        <f t="shared" si="100"/>
        <v xml:space="preserve">  </v>
      </c>
      <c r="N235" s="35" t="str">
        <f t="shared" si="84"/>
        <v xml:space="preserve">  </v>
      </c>
      <c r="O235" s="35" t="str">
        <f t="shared" si="85"/>
        <v xml:space="preserve">  </v>
      </c>
      <c r="P235" s="35" t="str">
        <f t="shared" si="87"/>
        <v xml:space="preserve">  </v>
      </c>
      <c r="Q235" s="36"/>
      <c r="R235" s="49"/>
      <c r="S235" s="47" t="str">
        <f t="shared" si="94"/>
        <v xml:space="preserve">  </v>
      </c>
      <c r="T235" s="48" t="str">
        <f t="shared" si="88"/>
        <v xml:space="preserve">  </v>
      </c>
      <c r="U235" s="49"/>
      <c r="V235" s="24" t="str">
        <f t="shared" si="95"/>
        <v xml:space="preserve">  </v>
      </c>
      <c r="W235" s="24" t="str">
        <f t="shared" si="96"/>
        <v xml:space="preserve">  </v>
      </c>
      <c r="X235" s="36"/>
      <c r="Y235" s="17" t="str">
        <f t="shared" si="101"/>
        <v xml:space="preserve">  </v>
      </c>
      <c r="Z235" s="17" t="str">
        <f t="shared" si="97"/>
        <v xml:space="preserve">  </v>
      </c>
      <c r="AA235" s="35" t="str">
        <f t="shared" si="86"/>
        <v xml:space="preserve">  </v>
      </c>
      <c r="AB235" s="35" t="str">
        <f t="shared" si="102"/>
        <v xml:space="preserve">  </v>
      </c>
      <c r="AC235" s="35" t="str">
        <f t="shared" si="103"/>
        <v xml:space="preserve">  </v>
      </c>
      <c r="AD235" s="36"/>
      <c r="AE235" s="17" t="str">
        <f t="shared" si="104"/>
        <v xml:space="preserve">  </v>
      </c>
      <c r="AF235" s="35" t="str">
        <f t="shared" si="105"/>
        <v xml:space="preserve">  </v>
      </c>
      <c r="AG235" s="35" t="str">
        <f t="shared" si="106"/>
        <v xml:space="preserve">  </v>
      </c>
      <c r="AH235" s="35" t="str">
        <f t="shared" si="107"/>
        <v xml:space="preserve">  </v>
      </c>
    </row>
    <row r="236" spans="2:34" ht="15.6" x14ac:dyDescent="0.3">
      <c r="B236" s="4" t="str">
        <f t="shared" si="89"/>
        <v xml:space="preserve">  </v>
      </c>
      <c r="C236" s="36"/>
      <c r="D236" s="17" t="str">
        <f t="shared" si="98"/>
        <v xml:space="preserve">  </v>
      </c>
      <c r="E236" s="17">
        <f t="shared" si="83"/>
        <v>0</v>
      </c>
      <c r="F236" s="17" t="str">
        <f t="shared" si="90"/>
        <v xml:space="preserve">  </v>
      </c>
      <c r="G236" s="17" t="str">
        <f t="shared" si="91"/>
        <v xml:space="preserve">  </v>
      </c>
      <c r="I236" s="45"/>
      <c r="J236" s="46" t="str">
        <f t="shared" si="99"/>
        <v xml:space="preserve">  </v>
      </c>
      <c r="K236" s="24" t="str">
        <f t="shared" si="92"/>
        <v xml:space="preserve">  </v>
      </c>
      <c r="L236" s="35" t="str">
        <f t="shared" si="93"/>
        <v xml:space="preserve">  </v>
      </c>
      <c r="M236" s="35" t="str">
        <f t="shared" si="100"/>
        <v xml:space="preserve">  </v>
      </c>
      <c r="N236" s="35" t="str">
        <f t="shared" si="84"/>
        <v xml:space="preserve">  </v>
      </c>
      <c r="O236" s="35" t="str">
        <f t="shared" si="85"/>
        <v xml:space="preserve">  </v>
      </c>
      <c r="P236" s="35" t="str">
        <f t="shared" si="87"/>
        <v xml:space="preserve">  </v>
      </c>
      <c r="Q236" s="36"/>
      <c r="R236" s="49"/>
      <c r="S236" s="47" t="str">
        <f t="shared" si="94"/>
        <v xml:space="preserve">  </v>
      </c>
      <c r="T236" s="48" t="str">
        <f t="shared" si="88"/>
        <v xml:space="preserve">  </v>
      </c>
      <c r="U236" s="49"/>
      <c r="V236" s="24" t="str">
        <f t="shared" si="95"/>
        <v xml:space="preserve">  </v>
      </c>
      <c r="W236" s="24" t="str">
        <f t="shared" si="96"/>
        <v xml:space="preserve">  </v>
      </c>
      <c r="X236" s="36"/>
      <c r="Y236" s="17" t="str">
        <f t="shared" si="101"/>
        <v xml:space="preserve">  </v>
      </c>
      <c r="Z236" s="17" t="str">
        <f t="shared" si="97"/>
        <v xml:space="preserve">  </v>
      </c>
      <c r="AA236" s="35" t="str">
        <f t="shared" si="86"/>
        <v xml:space="preserve">  </v>
      </c>
      <c r="AB236" s="35" t="str">
        <f t="shared" si="102"/>
        <v xml:space="preserve">  </v>
      </c>
      <c r="AC236" s="35" t="str">
        <f t="shared" si="103"/>
        <v xml:space="preserve">  </v>
      </c>
      <c r="AD236" s="36"/>
      <c r="AE236" s="17" t="str">
        <f t="shared" si="104"/>
        <v xml:space="preserve">  </v>
      </c>
      <c r="AF236" s="35" t="str">
        <f t="shared" si="105"/>
        <v xml:space="preserve">  </v>
      </c>
      <c r="AG236" s="35" t="str">
        <f t="shared" si="106"/>
        <v xml:space="preserve">  </v>
      </c>
      <c r="AH236" s="35" t="str">
        <f t="shared" si="107"/>
        <v xml:space="preserve">  </v>
      </c>
    </row>
    <row r="237" spans="2:34" ht="15.6" x14ac:dyDescent="0.3">
      <c r="B237" s="4" t="str">
        <f t="shared" si="89"/>
        <v xml:space="preserve">  </v>
      </c>
      <c r="C237" s="36"/>
      <c r="D237" s="17" t="str">
        <f t="shared" si="98"/>
        <v xml:space="preserve">  </v>
      </c>
      <c r="E237" s="17">
        <f t="shared" si="83"/>
        <v>0</v>
      </c>
      <c r="F237" s="17" t="str">
        <f t="shared" si="90"/>
        <v xml:space="preserve">  </v>
      </c>
      <c r="G237" s="17" t="str">
        <f t="shared" si="91"/>
        <v xml:space="preserve">  </v>
      </c>
      <c r="I237" s="45"/>
      <c r="J237" s="46" t="str">
        <f t="shared" si="99"/>
        <v xml:space="preserve">  </v>
      </c>
      <c r="K237" s="24" t="str">
        <f t="shared" si="92"/>
        <v xml:space="preserve">  </v>
      </c>
      <c r="L237" s="35" t="str">
        <f t="shared" si="93"/>
        <v xml:space="preserve">  </v>
      </c>
      <c r="M237" s="35" t="str">
        <f t="shared" si="100"/>
        <v xml:space="preserve">  </v>
      </c>
      <c r="N237" s="35" t="str">
        <f t="shared" si="84"/>
        <v xml:space="preserve">  </v>
      </c>
      <c r="O237" s="35" t="str">
        <f t="shared" si="85"/>
        <v xml:space="preserve">  </v>
      </c>
      <c r="P237" s="35" t="str">
        <f t="shared" si="87"/>
        <v xml:space="preserve">  </v>
      </c>
      <c r="Q237" s="36"/>
      <c r="R237" s="49"/>
      <c r="S237" s="47" t="str">
        <f t="shared" si="94"/>
        <v xml:space="preserve">  </v>
      </c>
      <c r="T237" s="48" t="str">
        <f t="shared" si="88"/>
        <v xml:space="preserve">  </v>
      </c>
      <c r="U237" s="49"/>
      <c r="V237" s="24" t="str">
        <f t="shared" si="95"/>
        <v xml:space="preserve">  </v>
      </c>
      <c r="W237" s="24" t="str">
        <f t="shared" si="96"/>
        <v xml:space="preserve">  </v>
      </c>
      <c r="X237" s="36"/>
      <c r="Y237" s="17" t="str">
        <f t="shared" si="101"/>
        <v xml:space="preserve">  </v>
      </c>
      <c r="Z237" s="17" t="str">
        <f t="shared" si="97"/>
        <v xml:space="preserve">  </v>
      </c>
      <c r="AA237" s="35" t="str">
        <f t="shared" si="86"/>
        <v xml:space="preserve">  </v>
      </c>
      <c r="AB237" s="35" t="str">
        <f t="shared" si="102"/>
        <v xml:space="preserve">  </v>
      </c>
      <c r="AC237" s="35" t="str">
        <f t="shared" si="103"/>
        <v xml:space="preserve">  </v>
      </c>
      <c r="AD237" s="36"/>
      <c r="AE237" s="17" t="str">
        <f t="shared" si="104"/>
        <v xml:space="preserve">  </v>
      </c>
      <c r="AF237" s="35" t="str">
        <f t="shared" si="105"/>
        <v xml:space="preserve">  </v>
      </c>
      <c r="AG237" s="35" t="str">
        <f t="shared" si="106"/>
        <v xml:space="preserve">  </v>
      </c>
      <c r="AH237" s="35" t="str">
        <f t="shared" si="107"/>
        <v xml:space="preserve">  </v>
      </c>
    </row>
    <row r="238" spans="2:34" ht="15.6" x14ac:dyDescent="0.3">
      <c r="B238" s="4" t="str">
        <f t="shared" si="89"/>
        <v xml:space="preserve">  </v>
      </c>
      <c r="C238" s="36"/>
      <c r="D238" s="17" t="str">
        <f t="shared" si="98"/>
        <v xml:space="preserve">  </v>
      </c>
      <c r="E238" s="17">
        <f t="shared" si="83"/>
        <v>0</v>
      </c>
      <c r="F238" s="17" t="str">
        <f t="shared" si="90"/>
        <v xml:space="preserve">  </v>
      </c>
      <c r="G238" s="17" t="str">
        <f t="shared" si="91"/>
        <v xml:space="preserve">  </v>
      </c>
      <c r="I238" s="45"/>
      <c r="J238" s="46" t="str">
        <f t="shared" si="99"/>
        <v xml:space="preserve">  </v>
      </c>
      <c r="K238" s="24" t="str">
        <f t="shared" si="92"/>
        <v xml:space="preserve">  </v>
      </c>
      <c r="L238" s="35" t="str">
        <f t="shared" si="93"/>
        <v xml:space="preserve">  </v>
      </c>
      <c r="M238" s="35" t="str">
        <f t="shared" si="100"/>
        <v xml:space="preserve">  </v>
      </c>
      <c r="N238" s="35" t="str">
        <f t="shared" si="84"/>
        <v xml:space="preserve">  </v>
      </c>
      <c r="O238" s="35" t="str">
        <f t="shared" si="85"/>
        <v xml:space="preserve">  </v>
      </c>
      <c r="P238" s="35" t="str">
        <f t="shared" si="87"/>
        <v xml:space="preserve">  </v>
      </c>
      <c r="Q238" s="36"/>
      <c r="R238" s="49"/>
      <c r="S238" s="47" t="str">
        <f t="shared" si="94"/>
        <v xml:space="preserve">  </v>
      </c>
      <c r="T238" s="48" t="str">
        <f t="shared" si="88"/>
        <v xml:space="preserve">  </v>
      </c>
      <c r="U238" s="49"/>
      <c r="V238" s="24" t="str">
        <f t="shared" si="95"/>
        <v xml:space="preserve">  </v>
      </c>
      <c r="W238" s="24" t="str">
        <f t="shared" si="96"/>
        <v xml:space="preserve">  </v>
      </c>
      <c r="X238" s="36"/>
      <c r="Y238" s="17" t="str">
        <f t="shared" si="101"/>
        <v xml:space="preserve">  </v>
      </c>
      <c r="Z238" s="17" t="str">
        <f t="shared" si="97"/>
        <v xml:space="preserve">  </v>
      </c>
      <c r="AA238" s="35" t="str">
        <f t="shared" si="86"/>
        <v xml:space="preserve">  </v>
      </c>
      <c r="AB238" s="35" t="str">
        <f t="shared" si="102"/>
        <v xml:space="preserve">  </v>
      </c>
      <c r="AC238" s="35" t="str">
        <f t="shared" si="103"/>
        <v xml:space="preserve">  </v>
      </c>
      <c r="AD238" s="36"/>
      <c r="AE238" s="17" t="str">
        <f t="shared" si="104"/>
        <v xml:space="preserve">  </v>
      </c>
      <c r="AF238" s="35" t="str">
        <f t="shared" si="105"/>
        <v xml:space="preserve">  </v>
      </c>
      <c r="AG238" s="35" t="str">
        <f t="shared" si="106"/>
        <v xml:space="preserve">  </v>
      </c>
      <c r="AH238" s="35" t="str">
        <f t="shared" si="107"/>
        <v xml:space="preserve">  </v>
      </c>
    </row>
    <row r="239" spans="2:34" ht="15.6" x14ac:dyDescent="0.3">
      <c r="B239" s="4" t="str">
        <f t="shared" si="89"/>
        <v xml:space="preserve">  </v>
      </c>
      <c r="C239" s="36"/>
      <c r="D239" s="17" t="str">
        <f t="shared" si="98"/>
        <v xml:space="preserve">  </v>
      </c>
      <c r="E239" s="17">
        <f t="shared" si="83"/>
        <v>0</v>
      </c>
      <c r="F239" s="17" t="str">
        <f t="shared" si="90"/>
        <v xml:space="preserve">  </v>
      </c>
      <c r="G239" s="17" t="str">
        <f t="shared" si="91"/>
        <v xml:space="preserve">  </v>
      </c>
      <c r="I239" s="45"/>
      <c r="J239" s="46" t="str">
        <f t="shared" si="99"/>
        <v xml:space="preserve">  </v>
      </c>
      <c r="K239" s="24" t="str">
        <f t="shared" si="92"/>
        <v xml:space="preserve">  </v>
      </c>
      <c r="L239" s="35" t="str">
        <f t="shared" si="93"/>
        <v xml:space="preserve">  </v>
      </c>
      <c r="M239" s="35" t="str">
        <f t="shared" si="100"/>
        <v xml:space="preserve">  </v>
      </c>
      <c r="N239" s="35" t="str">
        <f t="shared" si="84"/>
        <v xml:space="preserve">  </v>
      </c>
      <c r="O239" s="35" t="str">
        <f t="shared" si="85"/>
        <v xml:space="preserve">  </v>
      </c>
      <c r="P239" s="35" t="str">
        <f t="shared" si="87"/>
        <v xml:space="preserve">  </v>
      </c>
      <c r="Q239" s="36"/>
      <c r="R239" s="49"/>
      <c r="S239" s="47" t="str">
        <f t="shared" si="94"/>
        <v xml:space="preserve">  </v>
      </c>
      <c r="T239" s="48" t="str">
        <f t="shared" si="88"/>
        <v xml:space="preserve">  </v>
      </c>
      <c r="U239" s="49"/>
      <c r="V239" s="24" t="str">
        <f t="shared" si="95"/>
        <v xml:space="preserve">  </v>
      </c>
      <c r="W239" s="24" t="str">
        <f t="shared" si="96"/>
        <v xml:space="preserve">  </v>
      </c>
      <c r="X239" s="36"/>
      <c r="Y239" s="17" t="str">
        <f t="shared" si="101"/>
        <v xml:space="preserve">  </v>
      </c>
      <c r="Z239" s="17" t="str">
        <f t="shared" si="97"/>
        <v xml:space="preserve">  </v>
      </c>
      <c r="AA239" s="35" t="str">
        <f t="shared" si="86"/>
        <v xml:space="preserve">  </v>
      </c>
      <c r="AB239" s="35" t="str">
        <f t="shared" si="102"/>
        <v xml:space="preserve">  </v>
      </c>
      <c r="AC239" s="35" t="str">
        <f t="shared" si="103"/>
        <v xml:space="preserve">  </v>
      </c>
      <c r="AD239" s="36"/>
      <c r="AE239" s="17" t="str">
        <f t="shared" si="104"/>
        <v xml:space="preserve">  </v>
      </c>
      <c r="AF239" s="35" t="str">
        <f t="shared" si="105"/>
        <v xml:space="preserve">  </v>
      </c>
      <c r="AG239" s="35" t="str">
        <f t="shared" si="106"/>
        <v xml:space="preserve">  </v>
      </c>
      <c r="AH239" s="35" t="str">
        <f t="shared" si="107"/>
        <v xml:space="preserve">  </v>
      </c>
    </row>
    <row r="240" spans="2:34" ht="15.6" x14ac:dyDescent="0.3">
      <c r="B240" s="4" t="str">
        <f t="shared" si="89"/>
        <v xml:space="preserve">  </v>
      </c>
      <c r="C240" s="36"/>
      <c r="D240" s="17" t="str">
        <f t="shared" si="98"/>
        <v xml:space="preserve">  </v>
      </c>
      <c r="E240" s="17">
        <f t="shared" si="83"/>
        <v>0</v>
      </c>
      <c r="F240" s="17" t="str">
        <f t="shared" si="90"/>
        <v xml:space="preserve">  </v>
      </c>
      <c r="G240" s="17" t="str">
        <f t="shared" si="91"/>
        <v xml:space="preserve">  </v>
      </c>
      <c r="I240" s="45"/>
      <c r="J240" s="46" t="str">
        <f t="shared" si="99"/>
        <v xml:space="preserve">  </v>
      </c>
      <c r="K240" s="24" t="str">
        <f t="shared" si="92"/>
        <v xml:space="preserve">  </v>
      </c>
      <c r="L240" s="35" t="str">
        <f t="shared" si="93"/>
        <v xml:space="preserve">  </v>
      </c>
      <c r="M240" s="35" t="str">
        <f t="shared" si="100"/>
        <v xml:space="preserve">  </v>
      </c>
      <c r="N240" s="35" t="str">
        <f t="shared" si="84"/>
        <v xml:space="preserve">  </v>
      </c>
      <c r="O240" s="35" t="str">
        <f t="shared" si="85"/>
        <v xml:space="preserve">  </v>
      </c>
      <c r="P240" s="35" t="str">
        <f t="shared" si="87"/>
        <v xml:space="preserve">  </v>
      </c>
      <c r="Q240" s="36"/>
      <c r="R240" s="49"/>
      <c r="S240" s="47" t="str">
        <f t="shared" si="94"/>
        <v xml:space="preserve">  </v>
      </c>
      <c r="T240" s="48" t="str">
        <f t="shared" si="88"/>
        <v xml:space="preserve">  </v>
      </c>
      <c r="U240" s="49"/>
      <c r="V240" s="24" t="str">
        <f t="shared" si="95"/>
        <v xml:space="preserve">  </v>
      </c>
      <c r="W240" s="24" t="str">
        <f t="shared" si="96"/>
        <v xml:space="preserve">  </v>
      </c>
      <c r="X240" s="36"/>
      <c r="Y240" s="17" t="str">
        <f t="shared" si="101"/>
        <v xml:space="preserve">  </v>
      </c>
      <c r="Z240" s="17" t="str">
        <f t="shared" si="97"/>
        <v xml:space="preserve">  </v>
      </c>
      <c r="AA240" s="35" t="str">
        <f t="shared" si="86"/>
        <v xml:space="preserve">  </v>
      </c>
      <c r="AB240" s="35" t="str">
        <f t="shared" si="102"/>
        <v xml:space="preserve">  </v>
      </c>
      <c r="AC240" s="35" t="str">
        <f t="shared" si="103"/>
        <v xml:space="preserve">  </v>
      </c>
      <c r="AD240" s="36"/>
      <c r="AE240" s="17" t="str">
        <f t="shared" si="104"/>
        <v xml:space="preserve">  </v>
      </c>
      <c r="AF240" s="35" t="str">
        <f t="shared" si="105"/>
        <v xml:space="preserve">  </v>
      </c>
      <c r="AG240" s="35" t="str">
        <f t="shared" si="106"/>
        <v xml:space="preserve">  </v>
      </c>
      <c r="AH240" s="35" t="str">
        <f t="shared" si="107"/>
        <v xml:space="preserve">  </v>
      </c>
    </row>
    <row r="241" spans="2:34" ht="15.6" x14ac:dyDescent="0.3">
      <c r="B241" s="4" t="str">
        <f t="shared" si="89"/>
        <v xml:space="preserve">  </v>
      </c>
      <c r="C241" s="36"/>
      <c r="D241" s="17" t="str">
        <f t="shared" si="98"/>
        <v xml:space="preserve">  </v>
      </c>
      <c r="E241" s="17">
        <f t="shared" si="83"/>
        <v>0</v>
      </c>
      <c r="F241" s="17" t="str">
        <f t="shared" si="90"/>
        <v xml:space="preserve">  </v>
      </c>
      <c r="G241" s="17" t="str">
        <f t="shared" si="91"/>
        <v xml:space="preserve">  </v>
      </c>
      <c r="I241" s="45"/>
      <c r="J241" s="46" t="str">
        <f t="shared" si="99"/>
        <v xml:space="preserve">  </v>
      </c>
      <c r="K241" s="24" t="str">
        <f t="shared" si="92"/>
        <v xml:space="preserve">  </v>
      </c>
      <c r="L241" s="35" t="str">
        <f t="shared" si="93"/>
        <v xml:space="preserve">  </v>
      </c>
      <c r="M241" s="35" t="str">
        <f t="shared" si="100"/>
        <v xml:space="preserve">  </v>
      </c>
      <c r="N241" s="35" t="str">
        <f t="shared" si="84"/>
        <v xml:space="preserve">  </v>
      </c>
      <c r="O241" s="35" t="str">
        <f t="shared" si="85"/>
        <v xml:space="preserve">  </v>
      </c>
      <c r="P241" s="35" t="str">
        <f t="shared" si="87"/>
        <v xml:space="preserve">  </v>
      </c>
      <c r="Q241" s="36"/>
      <c r="R241" s="49"/>
      <c r="S241" s="47" t="str">
        <f t="shared" si="94"/>
        <v xml:space="preserve">  </v>
      </c>
      <c r="T241" s="48" t="str">
        <f t="shared" si="88"/>
        <v xml:space="preserve">  </v>
      </c>
      <c r="U241" s="49"/>
      <c r="V241" s="24" t="str">
        <f t="shared" si="95"/>
        <v xml:space="preserve">  </v>
      </c>
      <c r="W241" s="24" t="str">
        <f t="shared" si="96"/>
        <v xml:space="preserve">  </v>
      </c>
      <c r="X241" s="36"/>
      <c r="Y241" s="17" t="str">
        <f t="shared" si="101"/>
        <v xml:space="preserve">  </v>
      </c>
      <c r="Z241" s="17" t="str">
        <f t="shared" si="97"/>
        <v xml:space="preserve">  </v>
      </c>
      <c r="AA241" s="35" t="str">
        <f t="shared" si="86"/>
        <v xml:space="preserve">  </v>
      </c>
      <c r="AB241" s="35" t="str">
        <f t="shared" si="102"/>
        <v xml:space="preserve">  </v>
      </c>
      <c r="AC241" s="35" t="str">
        <f t="shared" si="103"/>
        <v xml:space="preserve">  </v>
      </c>
      <c r="AD241" s="36"/>
      <c r="AE241" s="17" t="str">
        <f t="shared" si="104"/>
        <v xml:space="preserve">  </v>
      </c>
      <c r="AF241" s="35" t="str">
        <f t="shared" si="105"/>
        <v xml:space="preserve">  </v>
      </c>
      <c r="AG241" s="35" t="str">
        <f t="shared" si="106"/>
        <v xml:space="preserve">  </v>
      </c>
      <c r="AH241" s="35" t="str">
        <f t="shared" si="107"/>
        <v xml:space="preserve">  </v>
      </c>
    </row>
    <row r="242" spans="2:34" ht="15.6" x14ac:dyDescent="0.3">
      <c r="B242" s="4" t="str">
        <f t="shared" si="89"/>
        <v xml:space="preserve">  </v>
      </c>
      <c r="C242" s="36"/>
      <c r="D242" s="17" t="str">
        <f t="shared" si="98"/>
        <v xml:space="preserve">  </v>
      </c>
      <c r="E242" s="17">
        <f t="shared" si="83"/>
        <v>0</v>
      </c>
      <c r="F242" s="17" t="str">
        <f t="shared" si="90"/>
        <v xml:space="preserve">  </v>
      </c>
      <c r="G242" s="17" t="str">
        <f t="shared" si="91"/>
        <v xml:space="preserve">  </v>
      </c>
      <c r="I242" s="45"/>
      <c r="J242" s="46" t="str">
        <f t="shared" si="99"/>
        <v xml:space="preserve">  </v>
      </c>
      <c r="K242" s="24" t="str">
        <f t="shared" si="92"/>
        <v xml:space="preserve">  </v>
      </c>
      <c r="L242" s="35" t="str">
        <f t="shared" si="93"/>
        <v xml:space="preserve">  </v>
      </c>
      <c r="M242" s="35" t="str">
        <f t="shared" si="100"/>
        <v xml:space="preserve">  </v>
      </c>
      <c r="N242" s="35" t="str">
        <f t="shared" si="84"/>
        <v xml:space="preserve">  </v>
      </c>
      <c r="O242" s="35" t="str">
        <f t="shared" si="85"/>
        <v xml:space="preserve">  </v>
      </c>
      <c r="P242" s="35" t="str">
        <f t="shared" si="87"/>
        <v xml:space="preserve">  </v>
      </c>
      <c r="Q242" s="36"/>
      <c r="R242" s="49"/>
      <c r="S242" s="47" t="str">
        <f t="shared" si="94"/>
        <v xml:space="preserve">  </v>
      </c>
      <c r="T242" s="48" t="str">
        <f t="shared" si="88"/>
        <v xml:space="preserve">  </v>
      </c>
      <c r="U242" s="49"/>
      <c r="V242" s="24" t="str">
        <f t="shared" si="95"/>
        <v xml:space="preserve">  </v>
      </c>
      <c r="W242" s="24" t="str">
        <f t="shared" si="96"/>
        <v xml:space="preserve">  </v>
      </c>
      <c r="X242" s="36"/>
      <c r="Y242" s="17" t="str">
        <f t="shared" si="101"/>
        <v xml:space="preserve">  </v>
      </c>
      <c r="Z242" s="17" t="str">
        <f t="shared" si="97"/>
        <v xml:space="preserve">  </v>
      </c>
      <c r="AA242" s="35" t="str">
        <f t="shared" si="86"/>
        <v xml:space="preserve">  </v>
      </c>
      <c r="AB242" s="35" t="str">
        <f t="shared" si="102"/>
        <v xml:space="preserve">  </v>
      </c>
      <c r="AC242" s="35" t="str">
        <f t="shared" si="103"/>
        <v xml:space="preserve">  </v>
      </c>
      <c r="AD242" s="36"/>
      <c r="AE242" s="17" t="str">
        <f t="shared" si="104"/>
        <v xml:space="preserve">  </v>
      </c>
      <c r="AF242" s="35" t="str">
        <f t="shared" si="105"/>
        <v xml:space="preserve">  </v>
      </c>
      <c r="AG242" s="35" t="str">
        <f t="shared" si="106"/>
        <v xml:space="preserve">  </v>
      </c>
      <c r="AH242" s="35" t="str">
        <f t="shared" si="107"/>
        <v xml:space="preserve">  </v>
      </c>
    </row>
    <row r="243" spans="2:34" ht="15.6" x14ac:dyDescent="0.3">
      <c r="B243" s="4" t="str">
        <f t="shared" si="89"/>
        <v xml:space="preserve">  </v>
      </c>
      <c r="C243" s="36"/>
      <c r="D243" s="17" t="str">
        <f t="shared" si="98"/>
        <v xml:space="preserve">  </v>
      </c>
      <c r="E243" s="17">
        <f t="shared" si="83"/>
        <v>0</v>
      </c>
      <c r="F243" s="17" t="str">
        <f t="shared" si="90"/>
        <v xml:space="preserve">  </v>
      </c>
      <c r="G243" s="17" t="str">
        <f t="shared" si="91"/>
        <v xml:space="preserve">  </v>
      </c>
      <c r="I243" s="45"/>
      <c r="J243" s="46" t="str">
        <f t="shared" si="99"/>
        <v xml:space="preserve">  </v>
      </c>
      <c r="K243" s="24" t="str">
        <f t="shared" si="92"/>
        <v xml:space="preserve">  </v>
      </c>
      <c r="L243" s="35" t="str">
        <f t="shared" si="93"/>
        <v xml:space="preserve">  </v>
      </c>
      <c r="M243" s="35" t="str">
        <f t="shared" si="100"/>
        <v xml:space="preserve">  </v>
      </c>
      <c r="N243" s="35" t="str">
        <f t="shared" si="84"/>
        <v xml:space="preserve">  </v>
      </c>
      <c r="O243" s="35" t="str">
        <f t="shared" si="85"/>
        <v xml:space="preserve">  </v>
      </c>
      <c r="P243" s="35" t="str">
        <f t="shared" si="87"/>
        <v xml:space="preserve">  </v>
      </c>
      <c r="Q243" s="36"/>
      <c r="R243" s="49"/>
      <c r="S243" s="47" t="str">
        <f t="shared" si="94"/>
        <v xml:space="preserve">  </v>
      </c>
      <c r="T243" s="48" t="str">
        <f t="shared" si="88"/>
        <v xml:space="preserve">  </v>
      </c>
      <c r="U243" s="49"/>
      <c r="V243" s="24" t="str">
        <f t="shared" si="95"/>
        <v xml:space="preserve">  </v>
      </c>
      <c r="W243" s="24" t="str">
        <f t="shared" si="96"/>
        <v xml:space="preserve">  </v>
      </c>
      <c r="X243" s="36"/>
      <c r="Y243" s="17" t="str">
        <f t="shared" si="101"/>
        <v xml:space="preserve">  </v>
      </c>
      <c r="Z243" s="17" t="str">
        <f t="shared" si="97"/>
        <v xml:space="preserve">  </v>
      </c>
      <c r="AA243" s="35" t="str">
        <f t="shared" si="86"/>
        <v xml:space="preserve">  </v>
      </c>
      <c r="AB243" s="35" t="str">
        <f t="shared" si="102"/>
        <v xml:space="preserve">  </v>
      </c>
      <c r="AC243" s="35" t="str">
        <f t="shared" si="103"/>
        <v xml:space="preserve">  </v>
      </c>
      <c r="AD243" s="36"/>
      <c r="AE243" s="17" t="str">
        <f t="shared" si="104"/>
        <v xml:space="preserve">  </v>
      </c>
      <c r="AF243" s="35" t="str">
        <f t="shared" si="105"/>
        <v xml:space="preserve">  </v>
      </c>
      <c r="AG243" s="35" t="str">
        <f t="shared" si="106"/>
        <v xml:space="preserve">  </v>
      </c>
      <c r="AH243" s="35" t="str">
        <f t="shared" si="107"/>
        <v xml:space="preserve">  </v>
      </c>
    </row>
    <row r="244" spans="2:34" ht="15.6" x14ac:dyDescent="0.3">
      <c r="B244" s="4" t="str">
        <f t="shared" si="89"/>
        <v xml:space="preserve">  </v>
      </c>
      <c r="C244" s="36"/>
      <c r="D244" s="17" t="str">
        <f t="shared" si="98"/>
        <v xml:space="preserve">  </v>
      </c>
      <c r="E244" s="17">
        <f t="shared" si="83"/>
        <v>0</v>
      </c>
      <c r="F244" s="17" t="str">
        <f t="shared" si="90"/>
        <v xml:space="preserve">  </v>
      </c>
      <c r="G244" s="17" t="str">
        <f t="shared" si="91"/>
        <v xml:space="preserve">  </v>
      </c>
      <c r="I244" s="45"/>
      <c r="J244" s="46" t="str">
        <f t="shared" si="99"/>
        <v xml:space="preserve">  </v>
      </c>
      <c r="K244" s="24" t="str">
        <f t="shared" si="92"/>
        <v xml:space="preserve">  </v>
      </c>
      <c r="L244" s="35" t="str">
        <f t="shared" si="93"/>
        <v xml:space="preserve">  </v>
      </c>
      <c r="M244" s="35" t="str">
        <f t="shared" si="100"/>
        <v xml:space="preserve">  </v>
      </c>
      <c r="N244" s="35" t="str">
        <f t="shared" si="84"/>
        <v xml:space="preserve">  </v>
      </c>
      <c r="O244" s="35" t="str">
        <f t="shared" si="85"/>
        <v xml:space="preserve">  </v>
      </c>
      <c r="P244" s="35" t="str">
        <f t="shared" si="87"/>
        <v xml:space="preserve">  </v>
      </c>
      <c r="Q244" s="36"/>
      <c r="R244" s="49"/>
      <c r="S244" s="47" t="str">
        <f t="shared" si="94"/>
        <v xml:space="preserve">  </v>
      </c>
      <c r="T244" s="48" t="str">
        <f t="shared" si="88"/>
        <v xml:space="preserve">  </v>
      </c>
      <c r="U244" s="49"/>
      <c r="V244" s="24" t="str">
        <f t="shared" si="95"/>
        <v xml:space="preserve">  </v>
      </c>
      <c r="W244" s="24" t="str">
        <f t="shared" si="96"/>
        <v xml:space="preserve">  </v>
      </c>
      <c r="X244" s="36"/>
      <c r="Y244" s="17" t="str">
        <f t="shared" si="101"/>
        <v xml:space="preserve">  </v>
      </c>
      <c r="Z244" s="17" t="str">
        <f t="shared" si="97"/>
        <v xml:space="preserve">  </v>
      </c>
      <c r="AA244" s="35" t="str">
        <f t="shared" si="86"/>
        <v xml:space="preserve">  </v>
      </c>
      <c r="AB244" s="35" t="str">
        <f t="shared" si="102"/>
        <v xml:space="preserve">  </v>
      </c>
      <c r="AC244" s="35" t="str">
        <f t="shared" si="103"/>
        <v xml:space="preserve">  </v>
      </c>
      <c r="AD244" s="36"/>
      <c r="AE244" s="17" t="str">
        <f t="shared" si="104"/>
        <v xml:space="preserve">  </v>
      </c>
      <c r="AF244" s="35" t="str">
        <f t="shared" si="105"/>
        <v xml:space="preserve">  </v>
      </c>
      <c r="AG244" s="35" t="str">
        <f t="shared" si="106"/>
        <v xml:space="preserve">  </v>
      </c>
      <c r="AH244" s="35" t="str">
        <f t="shared" si="107"/>
        <v xml:space="preserve">  </v>
      </c>
    </row>
    <row r="245" spans="2:34" ht="15.6" x14ac:dyDescent="0.3">
      <c r="B245" s="4" t="str">
        <f t="shared" si="89"/>
        <v xml:space="preserve">  </v>
      </c>
      <c r="C245" s="36"/>
      <c r="D245" s="17" t="str">
        <f t="shared" si="98"/>
        <v xml:space="preserve">  </v>
      </c>
      <c r="E245" s="17">
        <f t="shared" si="83"/>
        <v>0</v>
      </c>
      <c r="F245" s="17" t="str">
        <f t="shared" si="90"/>
        <v xml:space="preserve">  </v>
      </c>
      <c r="G245" s="17" t="str">
        <f t="shared" si="91"/>
        <v xml:space="preserve">  </v>
      </c>
      <c r="I245" s="45"/>
      <c r="J245" s="46" t="str">
        <f t="shared" si="99"/>
        <v xml:space="preserve">  </v>
      </c>
      <c r="K245" s="24" t="str">
        <f t="shared" si="92"/>
        <v xml:space="preserve">  </v>
      </c>
      <c r="L245" s="35" t="str">
        <f t="shared" si="93"/>
        <v xml:space="preserve">  </v>
      </c>
      <c r="M245" s="35" t="str">
        <f t="shared" si="100"/>
        <v xml:space="preserve">  </v>
      </c>
      <c r="N245" s="35" t="str">
        <f t="shared" si="84"/>
        <v xml:space="preserve">  </v>
      </c>
      <c r="O245" s="35" t="str">
        <f t="shared" si="85"/>
        <v xml:space="preserve">  </v>
      </c>
      <c r="P245" s="35" t="str">
        <f t="shared" si="87"/>
        <v xml:space="preserve">  </v>
      </c>
      <c r="Q245" s="36"/>
      <c r="R245" s="49"/>
      <c r="S245" s="47" t="str">
        <f t="shared" si="94"/>
        <v xml:space="preserve">  </v>
      </c>
      <c r="T245" s="48" t="str">
        <f t="shared" si="88"/>
        <v xml:space="preserve">  </v>
      </c>
      <c r="U245" s="49"/>
      <c r="V245" s="24" t="str">
        <f t="shared" si="95"/>
        <v xml:space="preserve">  </v>
      </c>
      <c r="W245" s="24" t="str">
        <f t="shared" si="96"/>
        <v xml:space="preserve">  </v>
      </c>
      <c r="X245" s="36"/>
      <c r="Y245" s="17" t="str">
        <f t="shared" si="101"/>
        <v xml:space="preserve">  </v>
      </c>
      <c r="Z245" s="17" t="str">
        <f t="shared" si="97"/>
        <v xml:space="preserve">  </v>
      </c>
      <c r="AA245" s="35" t="str">
        <f t="shared" si="86"/>
        <v xml:space="preserve">  </v>
      </c>
      <c r="AB245" s="35" t="str">
        <f t="shared" si="102"/>
        <v xml:space="preserve">  </v>
      </c>
      <c r="AC245" s="35" t="str">
        <f t="shared" si="103"/>
        <v xml:space="preserve">  </v>
      </c>
      <c r="AD245" s="36"/>
      <c r="AE245" s="17" t="str">
        <f t="shared" si="104"/>
        <v xml:space="preserve">  </v>
      </c>
      <c r="AF245" s="35" t="str">
        <f t="shared" si="105"/>
        <v xml:space="preserve">  </v>
      </c>
      <c r="AG245" s="35" t="str">
        <f t="shared" si="106"/>
        <v xml:space="preserve">  </v>
      </c>
      <c r="AH245" s="35" t="str">
        <f t="shared" si="107"/>
        <v xml:space="preserve">  </v>
      </c>
    </row>
    <row r="246" spans="2:34" ht="15.6" x14ac:dyDescent="0.3">
      <c r="B246" s="4" t="str">
        <f t="shared" si="89"/>
        <v xml:space="preserve">  </v>
      </c>
      <c r="C246" s="36"/>
      <c r="D246" s="17" t="str">
        <f t="shared" si="98"/>
        <v xml:space="preserve">  </v>
      </c>
      <c r="E246" s="17">
        <f t="shared" si="83"/>
        <v>0</v>
      </c>
      <c r="F246" s="17" t="str">
        <f t="shared" si="90"/>
        <v xml:space="preserve">  </v>
      </c>
      <c r="G246" s="17" t="str">
        <f t="shared" si="91"/>
        <v xml:space="preserve">  </v>
      </c>
      <c r="I246" s="45"/>
      <c r="J246" s="46" t="str">
        <f t="shared" si="99"/>
        <v xml:space="preserve">  </v>
      </c>
      <c r="K246" s="24" t="str">
        <f t="shared" si="92"/>
        <v xml:space="preserve">  </v>
      </c>
      <c r="L246" s="35" t="str">
        <f t="shared" si="93"/>
        <v xml:space="preserve">  </v>
      </c>
      <c r="M246" s="35" t="str">
        <f t="shared" si="100"/>
        <v xml:space="preserve">  </v>
      </c>
      <c r="N246" s="35" t="str">
        <f t="shared" si="84"/>
        <v xml:space="preserve">  </v>
      </c>
      <c r="O246" s="35" t="str">
        <f t="shared" si="85"/>
        <v xml:space="preserve">  </v>
      </c>
      <c r="P246" s="35" t="str">
        <f t="shared" si="87"/>
        <v xml:space="preserve">  </v>
      </c>
      <c r="Q246" s="36"/>
      <c r="R246" s="49"/>
      <c r="S246" s="47" t="str">
        <f t="shared" si="94"/>
        <v xml:space="preserve">  </v>
      </c>
      <c r="T246" s="48" t="str">
        <f t="shared" si="88"/>
        <v xml:space="preserve">  </v>
      </c>
      <c r="U246" s="49"/>
      <c r="V246" s="24" t="str">
        <f t="shared" si="95"/>
        <v xml:space="preserve">  </v>
      </c>
      <c r="W246" s="24" t="str">
        <f t="shared" si="96"/>
        <v xml:space="preserve">  </v>
      </c>
      <c r="X246" s="36"/>
      <c r="Y246" s="17" t="str">
        <f t="shared" si="101"/>
        <v xml:space="preserve">  </v>
      </c>
      <c r="Z246" s="17" t="str">
        <f t="shared" si="97"/>
        <v xml:space="preserve">  </v>
      </c>
      <c r="AA246" s="35" t="str">
        <f t="shared" si="86"/>
        <v xml:space="preserve">  </v>
      </c>
      <c r="AB246" s="35" t="str">
        <f t="shared" si="102"/>
        <v xml:space="preserve">  </v>
      </c>
      <c r="AC246" s="35" t="str">
        <f t="shared" si="103"/>
        <v xml:space="preserve">  </v>
      </c>
      <c r="AD246" s="36"/>
      <c r="AE246" s="17" t="str">
        <f t="shared" si="104"/>
        <v xml:space="preserve">  </v>
      </c>
      <c r="AF246" s="35" t="str">
        <f t="shared" si="105"/>
        <v xml:space="preserve">  </v>
      </c>
      <c r="AG246" s="35" t="str">
        <f t="shared" si="106"/>
        <v xml:space="preserve">  </v>
      </c>
      <c r="AH246" s="35" t="str">
        <f t="shared" si="107"/>
        <v xml:space="preserve">  </v>
      </c>
    </row>
    <row r="247" spans="2:34" ht="15.6" x14ac:dyDescent="0.3">
      <c r="B247" s="4" t="str">
        <f t="shared" si="89"/>
        <v xml:space="preserve">  </v>
      </c>
      <c r="C247" s="36"/>
      <c r="D247" s="17" t="str">
        <f t="shared" si="98"/>
        <v xml:space="preserve">  </v>
      </c>
      <c r="E247" s="17">
        <f t="shared" si="83"/>
        <v>0</v>
      </c>
      <c r="F247" s="17" t="str">
        <f t="shared" si="90"/>
        <v xml:space="preserve">  </v>
      </c>
      <c r="G247" s="17" t="str">
        <f t="shared" si="91"/>
        <v xml:space="preserve">  </v>
      </c>
      <c r="I247" s="45"/>
      <c r="J247" s="46" t="str">
        <f t="shared" si="99"/>
        <v xml:space="preserve">  </v>
      </c>
      <c r="K247" s="24" t="str">
        <f t="shared" si="92"/>
        <v xml:space="preserve">  </v>
      </c>
      <c r="L247" s="35" t="str">
        <f t="shared" si="93"/>
        <v xml:space="preserve">  </v>
      </c>
      <c r="M247" s="35" t="str">
        <f t="shared" si="100"/>
        <v xml:space="preserve">  </v>
      </c>
      <c r="N247" s="35" t="str">
        <f t="shared" si="84"/>
        <v xml:space="preserve">  </v>
      </c>
      <c r="O247" s="35" t="str">
        <f t="shared" si="85"/>
        <v xml:space="preserve">  </v>
      </c>
      <c r="P247" s="35" t="str">
        <f t="shared" si="87"/>
        <v xml:space="preserve">  </v>
      </c>
      <c r="Q247" s="36"/>
      <c r="R247" s="49"/>
      <c r="S247" s="47" t="str">
        <f t="shared" si="94"/>
        <v xml:space="preserve">  </v>
      </c>
      <c r="T247" s="48" t="str">
        <f t="shared" si="88"/>
        <v xml:space="preserve">  </v>
      </c>
      <c r="U247" s="49"/>
      <c r="V247" s="24" t="str">
        <f t="shared" si="95"/>
        <v xml:space="preserve">  </v>
      </c>
      <c r="W247" s="24" t="str">
        <f t="shared" si="96"/>
        <v xml:space="preserve">  </v>
      </c>
      <c r="X247" s="36"/>
      <c r="Y247" s="17" t="str">
        <f t="shared" si="101"/>
        <v xml:space="preserve">  </v>
      </c>
      <c r="Z247" s="17" t="str">
        <f t="shared" si="97"/>
        <v xml:space="preserve">  </v>
      </c>
      <c r="AA247" s="35" t="str">
        <f t="shared" si="86"/>
        <v xml:space="preserve">  </v>
      </c>
      <c r="AB247" s="35" t="str">
        <f t="shared" si="102"/>
        <v xml:space="preserve">  </v>
      </c>
      <c r="AC247" s="35" t="str">
        <f t="shared" si="103"/>
        <v xml:space="preserve">  </v>
      </c>
      <c r="AD247" s="36"/>
      <c r="AE247" s="17" t="str">
        <f t="shared" si="104"/>
        <v xml:space="preserve">  </v>
      </c>
      <c r="AF247" s="35" t="str">
        <f t="shared" si="105"/>
        <v xml:space="preserve">  </v>
      </c>
      <c r="AG247" s="35" t="str">
        <f t="shared" si="106"/>
        <v xml:space="preserve">  </v>
      </c>
      <c r="AH247" s="35" t="str">
        <f t="shared" si="107"/>
        <v xml:space="preserve">  </v>
      </c>
    </row>
    <row r="248" spans="2:34" ht="15.6" x14ac:dyDescent="0.3">
      <c r="B248" s="4" t="str">
        <f t="shared" si="89"/>
        <v xml:space="preserve">  </v>
      </c>
      <c r="C248" s="36"/>
      <c r="D248" s="17" t="str">
        <f t="shared" si="98"/>
        <v xml:space="preserve">  </v>
      </c>
      <c r="E248" s="17">
        <f t="shared" si="83"/>
        <v>0</v>
      </c>
      <c r="F248" s="17" t="str">
        <f t="shared" si="90"/>
        <v xml:space="preserve">  </v>
      </c>
      <c r="G248" s="17" t="str">
        <f t="shared" si="91"/>
        <v xml:space="preserve">  </v>
      </c>
      <c r="I248" s="45"/>
      <c r="J248" s="46" t="str">
        <f t="shared" si="99"/>
        <v xml:space="preserve">  </v>
      </c>
      <c r="K248" s="24" t="str">
        <f t="shared" si="92"/>
        <v xml:space="preserve">  </v>
      </c>
      <c r="L248" s="35" t="str">
        <f t="shared" si="93"/>
        <v xml:space="preserve">  </v>
      </c>
      <c r="M248" s="35" t="str">
        <f t="shared" si="100"/>
        <v xml:space="preserve">  </v>
      </c>
      <c r="N248" s="35" t="str">
        <f t="shared" si="84"/>
        <v xml:space="preserve">  </v>
      </c>
      <c r="O248" s="35" t="str">
        <f t="shared" si="85"/>
        <v xml:space="preserve">  </v>
      </c>
      <c r="P248" s="35" t="str">
        <f t="shared" si="87"/>
        <v xml:space="preserve">  </v>
      </c>
      <c r="Q248" s="36"/>
      <c r="R248" s="49"/>
      <c r="S248" s="47" t="str">
        <f t="shared" si="94"/>
        <v xml:space="preserve">  </v>
      </c>
      <c r="T248" s="48" t="str">
        <f t="shared" si="88"/>
        <v xml:space="preserve">  </v>
      </c>
      <c r="U248" s="49"/>
      <c r="V248" s="24" t="str">
        <f t="shared" si="95"/>
        <v xml:space="preserve">  </v>
      </c>
      <c r="W248" s="24" t="str">
        <f t="shared" si="96"/>
        <v xml:space="preserve">  </v>
      </c>
      <c r="X248" s="36"/>
      <c r="Y248" s="17" t="str">
        <f t="shared" si="101"/>
        <v xml:space="preserve">  </v>
      </c>
      <c r="Z248" s="17" t="str">
        <f t="shared" si="97"/>
        <v xml:space="preserve">  </v>
      </c>
      <c r="AA248" s="35" t="str">
        <f t="shared" si="86"/>
        <v xml:space="preserve">  </v>
      </c>
      <c r="AB248" s="35" t="str">
        <f t="shared" si="102"/>
        <v xml:space="preserve">  </v>
      </c>
      <c r="AC248" s="35" t="str">
        <f t="shared" si="103"/>
        <v xml:space="preserve">  </v>
      </c>
      <c r="AD248" s="36"/>
      <c r="AE248" s="17" t="str">
        <f t="shared" si="104"/>
        <v xml:space="preserve">  </v>
      </c>
      <c r="AF248" s="35" t="str">
        <f t="shared" si="105"/>
        <v xml:space="preserve">  </v>
      </c>
      <c r="AG248" s="35" t="str">
        <f t="shared" si="106"/>
        <v xml:space="preserve">  </v>
      </c>
      <c r="AH248" s="35" t="str">
        <f t="shared" si="107"/>
        <v xml:space="preserve">  </v>
      </c>
    </row>
    <row r="249" spans="2:34" ht="15.6" x14ac:dyDescent="0.3">
      <c r="B249" s="4" t="str">
        <f t="shared" si="89"/>
        <v xml:space="preserve">  </v>
      </c>
      <c r="C249" s="36"/>
      <c r="D249" s="17" t="str">
        <f t="shared" si="98"/>
        <v xml:space="preserve">  </v>
      </c>
      <c r="E249" s="17">
        <f t="shared" si="83"/>
        <v>0</v>
      </c>
      <c r="F249" s="17" t="str">
        <f t="shared" si="90"/>
        <v xml:space="preserve">  </v>
      </c>
      <c r="G249" s="17" t="str">
        <f t="shared" si="91"/>
        <v xml:space="preserve">  </v>
      </c>
      <c r="I249" s="45"/>
      <c r="J249" s="46" t="str">
        <f t="shared" si="99"/>
        <v xml:space="preserve">  </v>
      </c>
      <c r="K249" s="24" t="str">
        <f t="shared" si="92"/>
        <v xml:space="preserve">  </v>
      </c>
      <c r="L249" s="35" t="str">
        <f t="shared" si="93"/>
        <v xml:space="preserve">  </v>
      </c>
      <c r="M249" s="35" t="str">
        <f t="shared" si="100"/>
        <v xml:space="preserve">  </v>
      </c>
      <c r="N249" s="35" t="str">
        <f t="shared" si="84"/>
        <v xml:space="preserve">  </v>
      </c>
      <c r="O249" s="35" t="str">
        <f t="shared" si="85"/>
        <v xml:space="preserve">  </v>
      </c>
      <c r="P249" s="35" t="str">
        <f t="shared" si="87"/>
        <v xml:space="preserve">  </v>
      </c>
      <c r="Q249" s="36"/>
      <c r="R249" s="49"/>
      <c r="S249" s="47" t="str">
        <f t="shared" si="94"/>
        <v xml:space="preserve">  </v>
      </c>
      <c r="T249" s="48" t="str">
        <f t="shared" si="88"/>
        <v xml:space="preserve">  </v>
      </c>
      <c r="U249" s="49"/>
      <c r="V249" s="24" t="str">
        <f t="shared" si="95"/>
        <v xml:space="preserve">  </v>
      </c>
      <c r="W249" s="24" t="str">
        <f t="shared" si="96"/>
        <v xml:space="preserve">  </v>
      </c>
      <c r="X249" s="36"/>
      <c r="Y249" s="17" t="str">
        <f t="shared" si="101"/>
        <v xml:space="preserve">  </v>
      </c>
      <c r="Z249" s="17" t="str">
        <f t="shared" si="97"/>
        <v xml:space="preserve">  </v>
      </c>
      <c r="AA249" s="35" t="str">
        <f t="shared" si="86"/>
        <v xml:space="preserve">  </v>
      </c>
      <c r="AB249" s="35" t="str">
        <f t="shared" si="102"/>
        <v xml:space="preserve">  </v>
      </c>
      <c r="AC249" s="35" t="str">
        <f t="shared" si="103"/>
        <v xml:space="preserve">  </v>
      </c>
      <c r="AD249" s="36"/>
      <c r="AE249" s="17" t="str">
        <f t="shared" si="104"/>
        <v xml:space="preserve">  </v>
      </c>
      <c r="AF249" s="35" t="str">
        <f t="shared" si="105"/>
        <v xml:space="preserve">  </v>
      </c>
      <c r="AG249" s="35" t="str">
        <f t="shared" si="106"/>
        <v xml:space="preserve">  </v>
      </c>
      <c r="AH249" s="35" t="str">
        <f t="shared" si="107"/>
        <v xml:space="preserve">  </v>
      </c>
    </row>
    <row r="250" spans="2:34" ht="15.6" x14ac:dyDescent="0.3">
      <c r="B250" s="4" t="str">
        <f t="shared" si="89"/>
        <v xml:space="preserve">  </v>
      </c>
      <c r="C250" s="36"/>
      <c r="D250" s="17" t="str">
        <f t="shared" si="98"/>
        <v xml:space="preserve">  </v>
      </c>
      <c r="E250" s="17">
        <f t="shared" si="83"/>
        <v>0</v>
      </c>
      <c r="F250" s="17" t="str">
        <f t="shared" si="90"/>
        <v xml:space="preserve">  </v>
      </c>
      <c r="G250" s="17" t="str">
        <f t="shared" si="91"/>
        <v xml:space="preserve">  </v>
      </c>
      <c r="I250" s="45"/>
      <c r="J250" s="46" t="str">
        <f t="shared" si="99"/>
        <v xml:space="preserve">  </v>
      </c>
      <c r="K250" s="24" t="str">
        <f t="shared" si="92"/>
        <v xml:space="preserve">  </v>
      </c>
      <c r="L250" s="35" t="str">
        <f t="shared" si="93"/>
        <v xml:space="preserve">  </v>
      </c>
      <c r="M250" s="35" t="str">
        <f t="shared" si="100"/>
        <v xml:space="preserve">  </v>
      </c>
      <c r="N250" s="35" t="str">
        <f t="shared" si="84"/>
        <v xml:space="preserve">  </v>
      </c>
      <c r="O250" s="35" t="str">
        <f t="shared" si="85"/>
        <v xml:space="preserve">  </v>
      </c>
      <c r="P250" s="35" t="str">
        <f t="shared" si="87"/>
        <v xml:space="preserve">  </v>
      </c>
      <c r="Q250" s="36"/>
      <c r="R250" s="49"/>
      <c r="S250" s="47" t="str">
        <f t="shared" si="94"/>
        <v xml:space="preserve">  </v>
      </c>
      <c r="T250" s="48" t="str">
        <f t="shared" si="88"/>
        <v xml:space="preserve">  </v>
      </c>
      <c r="U250" s="49"/>
      <c r="V250" s="24" t="str">
        <f t="shared" si="95"/>
        <v xml:space="preserve">  </v>
      </c>
      <c r="W250" s="24" t="str">
        <f t="shared" si="96"/>
        <v xml:space="preserve">  </v>
      </c>
      <c r="X250" s="36"/>
      <c r="Y250" s="17" t="str">
        <f t="shared" si="101"/>
        <v xml:space="preserve">  </v>
      </c>
      <c r="Z250" s="17" t="str">
        <f t="shared" si="97"/>
        <v xml:space="preserve">  </v>
      </c>
      <c r="AA250" s="35" t="str">
        <f t="shared" si="86"/>
        <v xml:space="preserve">  </v>
      </c>
      <c r="AB250" s="35" t="str">
        <f t="shared" si="102"/>
        <v xml:space="preserve">  </v>
      </c>
      <c r="AC250" s="35" t="str">
        <f t="shared" si="103"/>
        <v xml:space="preserve">  </v>
      </c>
      <c r="AD250" s="36"/>
      <c r="AE250" s="17" t="str">
        <f t="shared" si="104"/>
        <v xml:space="preserve">  </v>
      </c>
      <c r="AF250" s="35" t="str">
        <f t="shared" si="105"/>
        <v xml:space="preserve">  </v>
      </c>
      <c r="AG250" s="35" t="str">
        <f t="shared" si="106"/>
        <v xml:space="preserve">  </v>
      </c>
      <c r="AH250" s="35" t="str">
        <f t="shared" si="107"/>
        <v xml:space="preserve">  </v>
      </c>
    </row>
    <row r="251" spans="2:34" ht="15.6" x14ac:dyDescent="0.3">
      <c r="B251" s="4" t="str">
        <f t="shared" si="89"/>
        <v xml:space="preserve">  </v>
      </c>
      <c r="C251" s="36"/>
      <c r="D251" s="17" t="str">
        <f t="shared" si="98"/>
        <v xml:space="preserve">  </v>
      </c>
      <c r="E251" s="17">
        <f t="shared" si="83"/>
        <v>0</v>
      </c>
      <c r="F251" s="17" t="str">
        <f t="shared" si="90"/>
        <v xml:space="preserve">  </v>
      </c>
      <c r="G251" s="17" t="str">
        <f t="shared" si="91"/>
        <v xml:space="preserve">  </v>
      </c>
      <c r="I251" s="45"/>
      <c r="J251" s="46" t="str">
        <f t="shared" si="99"/>
        <v xml:space="preserve">  </v>
      </c>
      <c r="K251" s="24" t="str">
        <f t="shared" si="92"/>
        <v xml:space="preserve">  </v>
      </c>
      <c r="L251" s="35" t="str">
        <f t="shared" si="93"/>
        <v xml:space="preserve">  </v>
      </c>
      <c r="M251" s="35" t="str">
        <f t="shared" si="100"/>
        <v xml:space="preserve">  </v>
      </c>
      <c r="N251" s="35" t="str">
        <f t="shared" si="84"/>
        <v xml:space="preserve">  </v>
      </c>
      <c r="O251" s="35" t="str">
        <f t="shared" si="85"/>
        <v xml:space="preserve">  </v>
      </c>
      <c r="P251" s="35" t="str">
        <f t="shared" si="87"/>
        <v xml:space="preserve">  </v>
      </c>
      <c r="Q251" s="36"/>
      <c r="R251" s="49"/>
      <c r="S251" s="47" t="str">
        <f t="shared" si="94"/>
        <v xml:space="preserve">  </v>
      </c>
      <c r="T251" s="48" t="str">
        <f t="shared" si="88"/>
        <v xml:space="preserve">  </v>
      </c>
      <c r="U251" s="49"/>
      <c r="V251" s="24" t="str">
        <f t="shared" si="95"/>
        <v xml:space="preserve">  </v>
      </c>
      <c r="W251" s="24" t="str">
        <f t="shared" si="96"/>
        <v xml:space="preserve">  </v>
      </c>
      <c r="X251" s="36"/>
      <c r="Y251" s="17" t="str">
        <f t="shared" si="101"/>
        <v xml:space="preserve">  </v>
      </c>
      <c r="Z251" s="17" t="str">
        <f t="shared" si="97"/>
        <v xml:space="preserve">  </v>
      </c>
      <c r="AA251" s="35" t="str">
        <f t="shared" si="86"/>
        <v xml:space="preserve">  </v>
      </c>
      <c r="AB251" s="35" t="str">
        <f t="shared" si="102"/>
        <v xml:space="preserve">  </v>
      </c>
      <c r="AC251" s="35" t="str">
        <f t="shared" si="103"/>
        <v xml:space="preserve">  </v>
      </c>
      <c r="AD251" s="36"/>
      <c r="AE251" s="17" t="str">
        <f t="shared" si="104"/>
        <v xml:space="preserve">  </v>
      </c>
      <c r="AF251" s="35" t="str">
        <f t="shared" si="105"/>
        <v xml:space="preserve">  </v>
      </c>
      <c r="AG251" s="35" t="str">
        <f t="shared" si="106"/>
        <v xml:space="preserve">  </v>
      </c>
      <c r="AH251" s="35" t="str">
        <f t="shared" si="107"/>
        <v xml:space="preserve">  </v>
      </c>
    </row>
    <row r="252" spans="2:34" ht="15.6" x14ac:dyDescent="0.3">
      <c r="B252" s="4" t="str">
        <f t="shared" si="89"/>
        <v xml:space="preserve">  </v>
      </c>
      <c r="C252" s="36"/>
      <c r="D252" s="17" t="str">
        <f t="shared" si="98"/>
        <v xml:space="preserve">  </v>
      </c>
      <c r="E252" s="17">
        <f t="shared" si="83"/>
        <v>0</v>
      </c>
      <c r="F252" s="17" t="str">
        <f t="shared" si="90"/>
        <v xml:space="preserve">  </v>
      </c>
      <c r="G252" s="17" t="str">
        <f t="shared" si="91"/>
        <v xml:space="preserve">  </v>
      </c>
      <c r="I252" s="45"/>
      <c r="J252" s="46" t="str">
        <f t="shared" si="99"/>
        <v xml:space="preserve">  </v>
      </c>
      <c r="K252" s="24" t="str">
        <f t="shared" si="92"/>
        <v xml:space="preserve">  </v>
      </c>
      <c r="L252" s="35" t="str">
        <f t="shared" si="93"/>
        <v xml:space="preserve">  </v>
      </c>
      <c r="M252" s="35" t="str">
        <f t="shared" si="100"/>
        <v xml:space="preserve">  </v>
      </c>
      <c r="N252" s="35" t="str">
        <f t="shared" si="84"/>
        <v xml:space="preserve">  </v>
      </c>
      <c r="O252" s="35" t="str">
        <f t="shared" si="85"/>
        <v xml:space="preserve">  </v>
      </c>
      <c r="P252" s="35" t="str">
        <f t="shared" si="87"/>
        <v xml:space="preserve">  </v>
      </c>
      <c r="Q252" s="36"/>
      <c r="R252" s="49"/>
      <c r="S252" s="47" t="str">
        <f t="shared" si="94"/>
        <v xml:space="preserve">  </v>
      </c>
      <c r="T252" s="48" t="str">
        <f t="shared" si="88"/>
        <v xml:space="preserve">  </v>
      </c>
      <c r="U252" s="49"/>
      <c r="V252" s="24" t="str">
        <f t="shared" si="95"/>
        <v xml:space="preserve">  </v>
      </c>
      <c r="W252" s="24" t="str">
        <f t="shared" si="96"/>
        <v xml:space="preserve">  </v>
      </c>
      <c r="X252" s="36"/>
      <c r="Y252" s="17" t="str">
        <f t="shared" si="101"/>
        <v xml:space="preserve">  </v>
      </c>
      <c r="Z252" s="17" t="str">
        <f t="shared" si="97"/>
        <v xml:space="preserve">  </v>
      </c>
      <c r="AA252" s="35" t="str">
        <f t="shared" si="86"/>
        <v xml:space="preserve">  </v>
      </c>
      <c r="AB252" s="35" t="str">
        <f t="shared" si="102"/>
        <v xml:space="preserve">  </v>
      </c>
      <c r="AC252" s="35" t="str">
        <f t="shared" si="103"/>
        <v xml:space="preserve">  </v>
      </c>
      <c r="AD252" s="36"/>
      <c r="AE252" s="17" t="str">
        <f t="shared" si="104"/>
        <v xml:space="preserve">  </v>
      </c>
      <c r="AF252" s="35" t="str">
        <f t="shared" si="105"/>
        <v xml:space="preserve">  </v>
      </c>
      <c r="AG252" s="35" t="str">
        <f t="shared" si="106"/>
        <v xml:space="preserve">  </v>
      </c>
      <c r="AH252" s="35" t="str">
        <f t="shared" si="107"/>
        <v xml:space="preserve">  </v>
      </c>
    </row>
    <row r="253" spans="2:34" ht="15.6" x14ac:dyDescent="0.3">
      <c r="B253" s="4" t="str">
        <f t="shared" si="89"/>
        <v xml:space="preserve">  </v>
      </c>
      <c r="C253" s="36"/>
      <c r="D253" s="17" t="str">
        <f t="shared" si="98"/>
        <v xml:space="preserve">  </v>
      </c>
      <c r="E253" s="17">
        <f t="shared" si="83"/>
        <v>0</v>
      </c>
      <c r="F253" s="17" t="str">
        <f t="shared" si="90"/>
        <v xml:space="preserve">  </v>
      </c>
      <c r="G253" s="17" t="str">
        <f t="shared" si="91"/>
        <v xml:space="preserve">  </v>
      </c>
      <c r="I253" s="45"/>
      <c r="J253" s="46" t="str">
        <f t="shared" si="99"/>
        <v xml:space="preserve">  </v>
      </c>
      <c r="K253" s="24" t="str">
        <f t="shared" si="92"/>
        <v xml:space="preserve">  </v>
      </c>
      <c r="L253" s="35" t="str">
        <f t="shared" si="93"/>
        <v xml:space="preserve">  </v>
      </c>
      <c r="M253" s="35" t="str">
        <f t="shared" si="100"/>
        <v xml:space="preserve">  </v>
      </c>
      <c r="N253" s="35" t="str">
        <f t="shared" si="84"/>
        <v xml:space="preserve">  </v>
      </c>
      <c r="O253" s="35" t="str">
        <f t="shared" si="85"/>
        <v xml:space="preserve">  </v>
      </c>
      <c r="P253" s="35" t="str">
        <f t="shared" si="87"/>
        <v xml:space="preserve">  </v>
      </c>
      <c r="Q253" s="36"/>
      <c r="R253" s="49"/>
      <c r="S253" s="47" t="str">
        <f t="shared" si="94"/>
        <v xml:space="preserve">  </v>
      </c>
      <c r="T253" s="48" t="str">
        <f t="shared" si="88"/>
        <v xml:space="preserve">  </v>
      </c>
      <c r="U253" s="49"/>
      <c r="V253" s="24" t="str">
        <f t="shared" si="95"/>
        <v xml:space="preserve">  </v>
      </c>
      <c r="W253" s="24" t="str">
        <f t="shared" si="96"/>
        <v xml:space="preserve">  </v>
      </c>
      <c r="X253" s="36"/>
      <c r="Y253" s="17" t="str">
        <f t="shared" si="101"/>
        <v xml:space="preserve">  </v>
      </c>
      <c r="Z253" s="17" t="str">
        <f t="shared" si="97"/>
        <v xml:space="preserve">  </v>
      </c>
      <c r="AA253" s="35" t="str">
        <f t="shared" si="86"/>
        <v xml:space="preserve">  </v>
      </c>
      <c r="AB253" s="35" t="str">
        <f t="shared" si="102"/>
        <v xml:space="preserve">  </v>
      </c>
      <c r="AC253" s="35" t="str">
        <f t="shared" si="103"/>
        <v xml:space="preserve">  </v>
      </c>
      <c r="AD253" s="36"/>
      <c r="AE253" s="17" t="str">
        <f t="shared" si="104"/>
        <v xml:space="preserve">  </v>
      </c>
      <c r="AF253" s="35" t="str">
        <f t="shared" si="105"/>
        <v xml:space="preserve">  </v>
      </c>
      <c r="AG253" s="35" t="str">
        <f t="shared" si="106"/>
        <v xml:space="preserve">  </v>
      </c>
      <c r="AH253" s="35" t="str">
        <f t="shared" si="107"/>
        <v xml:space="preserve">  </v>
      </c>
    </row>
    <row r="254" spans="2:34" ht="15.6" x14ac:dyDescent="0.3">
      <c r="B254" s="4" t="str">
        <f t="shared" si="89"/>
        <v xml:space="preserve">  </v>
      </c>
      <c r="C254" s="36"/>
      <c r="D254" s="17" t="str">
        <f t="shared" si="98"/>
        <v xml:space="preserve">  </v>
      </c>
      <c r="E254" s="17">
        <f t="shared" si="83"/>
        <v>0</v>
      </c>
      <c r="F254" s="17" t="str">
        <f t="shared" si="90"/>
        <v xml:space="preserve">  </v>
      </c>
      <c r="G254" s="17" t="str">
        <f t="shared" si="91"/>
        <v xml:space="preserve">  </v>
      </c>
      <c r="I254" s="45"/>
      <c r="J254" s="46" t="str">
        <f t="shared" si="99"/>
        <v xml:space="preserve">  </v>
      </c>
      <c r="K254" s="24" t="str">
        <f t="shared" si="92"/>
        <v xml:space="preserve">  </v>
      </c>
      <c r="L254" s="35" t="str">
        <f t="shared" si="93"/>
        <v xml:space="preserve">  </v>
      </c>
      <c r="M254" s="35" t="str">
        <f t="shared" si="100"/>
        <v xml:space="preserve">  </v>
      </c>
      <c r="N254" s="35" t="str">
        <f t="shared" si="84"/>
        <v xml:space="preserve">  </v>
      </c>
      <c r="O254" s="35" t="str">
        <f t="shared" si="85"/>
        <v xml:space="preserve">  </v>
      </c>
      <c r="P254" s="35" t="str">
        <f t="shared" si="87"/>
        <v xml:space="preserve">  </v>
      </c>
      <c r="Q254" s="36"/>
      <c r="R254" s="49"/>
      <c r="S254" s="47" t="str">
        <f t="shared" si="94"/>
        <v xml:space="preserve">  </v>
      </c>
      <c r="T254" s="48" t="str">
        <f t="shared" si="88"/>
        <v xml:space="preserve">  </v>
      </c>
      <c r="U254" s="49"/>
      <c r="V254" s="24" t="str">
        <f t="shared" si="95"/>
        <v xml:space="preserve">  </v>
      </c>
      <c r="W254" s="24" t="str">
        <f t="shared" si="96"/>
        <v xml:space="preserve">  </v>
      </c>
      <c r="X254" s="36"/>
      <c r="Y254" s="17" t="str">
        <f t="shared" si="101"/>
        <v xml:space="preserve">  </v>
      </c>
      <c r="Z254" s="17" t="str">
        <f t="shared" si="97"/>
        <v xml:space="preserve">  </v>
      </c>
      <c r="AA254" s="35" t="str">
        <f t="shared" si="86"/>
        <v xml:space="preserve">  </v>
      </c>
      <c r="AB254" s="35" t="str">
        <f t="shared" si="102"/>
        <v xml:space="preserve">  </v>
      </c>
      <c r="AC254" s="35" t="str">
        <f t="shared" si="103"/>
        <v xml:space="preserve">  </v>
      </c>
      <c r="AD254" s="36"/>
      <c r="AE254" s="17" t="str">
        <f t="shared" si="104"/>
        <v xml:space="preserve">  </v>
      </c>
      <c r="AF254" s="35" t="str">
        <f t="shared" si="105"/>
        <v xml:space="preserve">  </v>
      </c>
      <c r="AG254" s="35" t="str">
        <f t="shared" si="106"/>
        <v xml:space="preserve">  </v>
      </c>
      <c r="AH254" s="35" t="str">
        <f t="shared" si="107"/>
        <v xml:space="preserve">  </v>
      </c>
    </row>
    <row r="255" spans="2:34" ht="15.6" x14ac:dyDescent="0.3">
      <c r="B255" s="4" t="str">
        <f t="shared" si="89"/>
        <v xml:space="preserve">  </v>
      </c>
      <c r="C255" s="36"/>
      <c r="D255" s="17" t="str">
        <f t="shared" si="98"/>
        <v xml:space="preserve">  </v>
      </c>
      <c r="E255" s="17">
        <f t="shared" si="83"/>
        <v>0</v>
      </c>
      <c r="F255" s="17" t="str">
        <f t="shared" si="90"/>
        <v xml:space="preserve">  </v>
      </c>
      <c r="G255" s="17" t="str">
        <f t="shared" si="91"/>
        <v xml:space="preserve">  </v>
      </c>
      <c r="I255" s="45"/>
      <c r="J255" s="46" t="str">
        <f t="shared" si="99"/>
        <v xml:space="preserve">  </v>
      </c>
      <c r="K255" s="24" t="str">
        <f t="shared" si="92"/>
        <v xml:space="preserve">  </v>
      </c>
      <c r="L255" s="35" t="str">
        <f t="shared" si="93"/>
        <v xml:space="preserve">  </v>
      </c>
      <c r="M255" s="35" t="str">
        <f t="shared" si="100"/>
        <v xml:space="preserve">  </v>
      </c>
      <c r="N255" s="35" t="str">
        <f t="shared" si="84"/>
        <v xml:space="preserve">  </v>
      </c>
      <c r="O255" s="35" t="str">
        <f t="shared" si="85"/>
        <v xml:space="preserve">  </v>
      </c>
      <c r="P255" s="35" t="str">
        <f t="shared" si="87"/>
        <v xml:space="preserve">  </v>
      </c>
      <c r="Q255" s="36"/>
      <c r="R255" s="49"/>
      <c r="S255" s="47" t="str">
        <f t="shared" si="94"/>
        <v xml:space="preserve">  </v>
      </c>
      <c r="T255" s="48" t="str">
        <f t="shared" si="88"/>
        <v xml:space="preserve">  </v>
      </c>
      <c r="U255" s="49"/>
      <c r="V255" s="24" t="str">
        <f t="shared" si="95"/>
        <v xml:space="preserve">  </v>
      </c>
      <c r="W255" s="24" t="str">
        <f t="shared" si="96"/>
        <v xml:space="preserve">  </v>
      </c>
      <c r="X255" s="36"/>
      <c r="Y255" s="17" t="str">
        <f t="shared" si="101"/>
        <v xml:space="preserve">  </v>
      </c>
      <c r="Z255" s="17" t="str">
        <f t="shared" si="97"/>
        <v xml:space="preserve">  </v>
      </c>
      <c r="AA255" s="35" t="str">
        <f t="shared" si="86"/>
        <v xml:space="preserve">  </v>
      </c>
      <c r="AB255" s="35" t="str">
        <f t="shared" si="102"/>
        <v xml:space="preserve">  </v>
      </c>
      <c r="AC255" s="35" t="str">
        <f t="shared" si="103"/>
        <v xml:space="preserve">  </v>
      </c>
      <c r="AD255" s="36"/>
      <c r="AE255" s="17" t="str">
        <f t="shared" si="104"/>
        <v xml:space="preserve">  </v>
      </c>
      <c r="AF255" s="35" t="str">
        <f t="shared" si="105"/>
        <v xml:space="preserve">  </v>
      </c>
      <c r="AG255" s="35" t="str">
        <f t="shared" si="106"/>
        <v xml:space="preserve">  </v>
      </c>
      <c r="AH255" s="35" t="str">
        <f t="shared" si="107"/>
        <v xml:space="preserve">  </v>
      </c>
    </row>
    <row r="256" spans="2:34" ht="15.6" x14ac:dyDescent="0.3">
      <c r="B256" s="4" t="str">
        <f t="shared" si="89"/>
        <v xml:space="preserve">  </v>
      </c>
      <c r="C256" s="36"/>
      <c r="D256" s="17" t="str">
        <f t="shared" si="98"/>
        <v xml:space="preserve">  </v>
      </c>
      <c r="E256" s="17">
        <f t="shared" si="83"/>
        <v>0</v>
      </c>
      <c r="F256" s="17" t="str">
        <f t="shared" si="90"/>
        <v xml:space="preserve">  </v>
      </c>
      <c r="G256" s="17" t="str">
        <f t="shared" si="91"/>
        <v xml:space="preserve">  </v>
      </c>
      <c r="I256" s="45"/>
      <c r="J256" s="46" t="str">
        <f t="shared" si="99"/>
        <v xml:space="preserve">  </v>
      </c>
      <c r="K256" s="24" t="str">
        <f t="shared" si="92"/>
        <v xml:space="preserve">  </v>
      </c>
      <c r="L256" s="35" t="str">
        <f t="shared" si="93"/>
        <v xml:space="preserve">  </v>
      </c>
      <c r="M256" s="35" t="str">
        <f t="shared" si="100"/>
        <v xml:space="preserve">  </v>
      </c>
      <c r="N256" s="35" t="str">
        <f t="shared" si="84"/>
        <v xml:space="preserve">  </v>
      </c>
      <c r="O256" s="35" t="str">
        <f t="shared" si="85"/>
        <v xml:space="preserve">  </v>
      </c>
      <c r="P256" s="35" t="str">
        <f t="shared" si="87"/>
        <v xml:space="preserve">  </v>
      </c>
      <c r="Q256" s="36"/>
      <c r="R256" s="49"/>
      <c r="S256" s="47" t="str">
        <f t="shared" si="94"/>
        <v xml:space="preserve">  </v>
      </c>
      <c r="T256" s="48" t="str">
        <f t="shared" si="88"/>
        <v xml:space="preserve">  </v>
      </c>
      <c r="U256" s="49"/>
      <c r="V256" s="24" t="str">
        <f t="shared" si="95"/>
        <v xml:space="preserve">  </v>
      </c>
      <c r="W256" s="24" t="str">
        <f t="shared" si="96"/>
        <v xml:space="preserve">  </v>
      </c>
      <c r="X256" s="36"/>
      <c r="Y256" s="17" t="str">
        <f t="shared" si="101"/>
        <v xml:space="preserve">  </v>
      </c>
      <c r="Z256" s="17" t="str">
        <f t="shared" si="97"/>
        <v xml:space="preserve">  </v>
      </c>
      <c r="AA256" s="35" t="str">
        <f t="shared" si="86"/>
        <v xml:space="preserve">  </v>
      </c>
      <c r="AB256" s="35" t="str">
        <f t="shared" si="102"/>
        <v xml:space="preserve">  </v>
      </c>
      <c r="AC256" s="35" t="str">
        <f t="shared" si="103"/>
        <v xml:space="preserve">  </v>
      </c>
      <c r="AD256" s="36"/>
      <c r="AE256" s="17" t="str">
        <f t="shared" si="104"/>
        <v xml:space="preserve">  </v>
      </c>
      <c r="AF256" s="35" t="str">
        <f t="shared" si="105"/>
        <v xml:space="preserve">  </v>
      </c>
      <c r="AG256" s="35" t="str">
        <f t="shared" si="106"/>
        <v xml:space="preserve">  </v>
      </c>
      <c r="AH256" s="35" t="str">
        <f t="shared" si="107"/>
        <v xml:space="preserve">  </v>
      </c>
    </row>
    <row r="257" spans="2:34" ht="15.6" x14ac:dyDescent="0.3">
      <c r="B257" s="4" t="str">
        <f t="shared" si="89"/>
        <v xml:space="preserve">  </v>
      </c>
      <c r="C257" s="36"/>
      <c r="D257" s="17" t="str">
        <f t="shared" si="98"/>
        <v xml:space="preserve">  </v>
      </c>
      <c r="E257" s="17">
        <f t="shared" si="83"/>
        <v>0</v>
      </c>
      <c r="F257" s="17" t="str">
        <f t="shared" si="90"/>
        <v xml:space="preserve">  </v>
      </c>
      <c r="G257" s="17" t="str">
        <f t="shared" si="91"/>
        <v xml:space="preserve">  </v>
      </c>
      <c r="I257" s="45"/>
      <c r="J257" s="46" t="str">
        <f t="shared" si="99"/>
        <v xml:space="preserve">  </v>
      </c>
      <c r="K257" s="24" t="str">
        <f t="shared" si="92"/>
        <v xml:space="preserve">  </v>
      </c>
      <c r="L257" s="35" t="str">
        <f t="shared" si="93"/>
        <v xml:space="preserve">  </v>
      </c>
      <c r="M257" s="35" t="str">
        <f t="shared" si="100"/>
        <v xml:space="preserve">  </v>
      </c>
      <c r="N257" s="35" t="str">
        <f t="shared" si="84"/>
        <v xml:space="preserve">  </v>
      </c>
      <c r="O257" s="35" t="str">
        <f t="shared" si="85"/>
        <v xml:space="preserve">  </v>
      </c>
      <c r="P257" s="35" t="str">
        <f t="shared" si="87"/>
        <v xml:space="preserve">  </v>
      </c>
      <c r="Q257" s="36"/>
      <c r="R257" s="49"/>
      <c r="S257" s="47" t="str">
        <f t="shared" si="94"/>
        <v xml:space="preserve">  </v>
      </c>
      <c r="T257" s="48" t="str">
        <f t="shared" si="88"/>
        <v xml:space="preserve">  </v>
      </c>
      <c r="U257" s="49"/>
      <c r="V257" s="24" t="str">
        <f t="shared" si="95"/>
        <v xml:space="preserve">  </v>
      </c>
      <c r="W257" s="24" t="str">
        <f t="shared" si="96"/>
        <v xml:space="preserve">  </v>
      </c>
      <c r="X257" s="36"/>
      <c r="Y257" s="17" t="str">
        <f t="shared" si="101"/>
        <v xml:space="preserve">  </v>
      </c>
      <c r="Z257" s="17" t="str">
        <f t="shared" si="97"/>
        <v xml:space="preserve">  </v>
      </c>
      <c r="AA257" s="35" t="str">
        <f t="shared" si="86"/>
        <v xml:space="preserve">  </v>
      </c>
      <c r="AB257" s="35" t="str">
        <f t="shared" si="102"/>
        <v xml:space="preserve">  </v>
      </c>
      <c r="AC257" s="35" t="str">
        <f t="shared" si="103"/>
        <v xml:space="preserve">  </v>
      </c>
      <c r="AD257" s="36"/>
      <c r="AE257" s="17" t="str">
        <f t="shared" si="104"/>
        <v xml:space="preserve">  </v>
      </c>
      <c r="AF257" s="35" t="str">
        <f t="shared" si="105"/>
        <v xml:space="preserve">  </v>
      </c>
      <c r="AG257" s="35" t="str">
        <f t="shared" si="106"/>
        <v xml:space="preserve">  </v>
      </c>
      <c r="AH257" s="35" t="str">
        <f t="shared" si="107"/>
        <v xml:space="preserve">  </v>
      </c>
    </row>
    <row r="258" spans="2:34" ht="15.6" x14ac:dyDescent="0.3">
      <c r="B258" s="4" t="str">
        <f t="shared" si="89"/>
        <v xml:space="preserve">  </v>
      </c>
      <c r="C258" s="36"/>
      <c r="D258" s="17" t="str">
        <f t="shared" si="98"/>
        <v xml:space="preserve">  </v>
      </c>
      <c r="E258" s="17">
        <f t="shared" ref="E258:E321" si="108">IFERROR(VALUE(D258),0)</f>
        <v>0</v>
      </c>
      <c r="F258" s="17" t="str">
        <f t="shared" si="90"/>
        <v xml:space="preserve">  </v>
      </c>
      <c r="G258" s="17" t="str">
        <f t="shared" si="91"/>
        <v xml:space="preserve">  </v>
      </c>
      <c r="I258" s="45"/>
      <c r="J258" s="46" t="str">
        <f t="shared" si="99"/>
        <v xml:space="preserve">  </v>
      </c>
      <c r="K258" s="24" t="str">
        <f t="shared" si="92"/>
        <v xml:space="preserve">  </v>
      </c>
      <c r="L258" s="35" t="str">
        <f t="shared" si="93"/>
        <v xml:space="preserve">  </v>
      </c>
      <c r="M258" s="35" t="str">
        <f t="shared" si="100"/>
        <v xml:space="preserve">  </v>
      </c>
      <c r="N258" s="35" t="str">
        <f t="shared" si="84"/>
        <v xml:space="preserve">  </v>
      </c>
      <c r="O258" s="35" t="str">
        <f t="shared" si="85"/>
        <v xml:space="preserve">  </v>
      </c>
      <c r="P258" s="35" t="str">
        <f t="shared" si="87"/>
        <v xml:space="preserve">  </v>
      </c>
      <c r="Q258" s="36"/>
      <c r="R258" s="49"/>
      <c r="S258" s="47" t="str">
        <f t="shared" si="94"/>
        <v xml:space="preserve">  </v>
      </c>
      <c r="T258" s="48" t="str">
        <f t="shared" si="88"/>
        <v xml:space="preserve">  </v>
      </c>
      <c r="U258" s="49"/>
      <c r="V258" s="24" t="str">
        <f t="shared" si="95"/>
        <v xml:space="preserve">  </v>
      </c>
      <c r="W258" s="24" t="str">
        <f t="shared" si="96"/>
        <v xml:space="preserve">  </v>
      </c>
      <c r="X258" s="36"/>
      <c r="Y258" s="17" t="str">
        <f t="shared" si="101"/>
        <v xml:space="preserve">  </v>
      </c>
      <c r="Z258" s="17" t="str">
        <f t="shared" si="97"/>
        <v xml:space="preserve">  </v>
      </c>
      <c r="AA258" s="35" t="str">
        <f t="shared" si="86"/>
        <v xml:space="preserve">  </v>
      </c>
      <c r="AB258" s="35" t="str">
        <f t="shared" si="102"/>
        <v xml:space="preserve">  </v>
      </c>
      <c r="AC258" s="35" t="str">
        <f t="shared" si="103"/>
        <v xml:space="preserve">  </v>
      </c>
      <c r="AD258" s="36"/>
      <c r="AE258" s="17" t="str">
        <f t="shared" si="104"/>
        <v xml:space="preserve">  </v>
      </c>
      <c r="AF258" s="35" t="str">
        <f t="shared" si="105"/>
        <v xml:space="preserve">  </v>
      </c>
      <c r="AG258" s="35" t="str">
        <f t="shared" si="106"/>
        <v xml:space="preserve">  </v>
      </c>
      <c r="AH258" s="35" t="str">
        <f t="shared" si="107"/>
        <v xml:space="preserve">  </v>
      </c>
    </row>
    <row r="259" spans="2:34" ht="15.6" x14ac:dyDescent="0.3">
      <c r="B259" s="4" t="str">
        <f t="shared" si="89"/>
        <v xml:space="preserve">  </v>
      </c>
      <c r="C259" s="36"/>
      <c r="D259" s="17" t="str">
        <f t="shared" si="98"/>
        <v xml:space="preserve">  </v>
      </c>
      <c r="E259" s="17">
        <f t="shared" si="108"/>
        <v>0</v>
      </c>
      <c r="F259" s="17" t="str">
        <f t="shared" si="90"/>
        <v xml:space="preserve">  </v>
      </c>
      <c r="G259" s="17" t="str">
        <f t="shared" si="91"/>
        <v xml:space="preserve">  </v>
      </c>
      <c r="I259" s="45"/>
      <c r="J259" s="46" t="str">
        <f t="shared" si="99"/>
        <v xml:space="preserve">  </v>
      </c>
      <c r="K259" s="24" t="str">
        <f t="shared" si="92"/>
        <v xml:space="preserve">  </v>
      </c>
      <c r="L259" s="35" t="str">
        <f t="shared" si="93"/>
        <v xml:space="preserve">  </v>
      </c>
      <c r="M259" s="35" t="str">
        <f t="shared" si="100"/>
        <v xml:space="preserve">  </v>
      </c>
      <c r="N259" s="35" t="str">
        <f t="shared" si="84"/>
        <v xml:space="preserve">  </v>
      </c>
      <c r="O259" s="35" t="str">
        <f t="shared" si="85"/>
        <v xml:space="preserve">  </v>
      </c>
      <c r="P259" s="35" t="str">
        <f t="shared" si="87"/>
        <v xml:space="preserve">  </v>
      </c>
      <c r="Q259" s="36"/>
      <c r="R259" s="49"/>
      <c r="S259" s="47" t="str">
        <f t="shared" si="94"/>
        <v xml:space="preserve">  </v>
      </c>
      <c r="T259" s="48" t="str">
        <f t="shared" si="88"/>
        <v xml:space="preserve">  </v>
      </c>
      <c r="U259" s="49"/>
      <c r="V259" s="24" t="str">
        <f t="shared" si="95"/>
        <v xml:space="preserve">  </v>
      </c>
      <c r="W259" s="24" t="str">
        <f t="shared" si="96"/>
        <v xml:space="preserve">  </v>
      </c>
      <c r="X259" s="36"/>
      <c r="Y259" s="17" t="str">
        <f t="shared" si="101"/>
        <v xml:space="preserve">  </v>
      </c>
      <c r="Z259" s="17" t="str">
        <f t="shared" si="97"/>
        <v xml:space="preserve">  </v>
      </c>
      <c r="AA259" s="35" t="str">
        <f t="shared" si="86"/>
        <v xml:space="preserve">  </v>
      </c>
      <c r="AB259" s="35" t="str">
        <f t="shared" si="102"/>
        <v xml:space="preserve">  </v>
      </c>
      <c r="AC259" s="35" t="str">
        <f t="shared" si="103"/>
        <v xml:space="preserve">  </v>
      </c>
      <c r="AD259" s="36"/>
      <c r="AE259" s="17" t="str">
        <f t="shared" si="104"/>
        <v xml:space="preserve">  </v>
      </c>
      <c r="AF259" s="35" t="str">
        <f t="shared" si="105"/>
        <v xml:space="preserve">  </v>
      </c>
      <c r="AG259" s="35" t="str">
        <f t="shared" si="106"/>
        <v xml:space="preserve">  </v>
      </c>
      <c r="AH259" s="35" t="str">
        <f t="shared" si="107"/>
        <v xml:space="preserve">  </v>
      </c>
    </row>
    <row r="260" spans="2:34" ht="15.6" x14ac:dyDescent="0.3">
      <c r="B260" s="4" t="str">
        <f t="shared" si="89"/>
        <v xml:space="preserve">  </v>
      </c>
      <c r="C260" s="36"/>
      <c r="D260" s="17" t="str">
        <f t="shared" si="98"/>
        <v xml:space="preserve">  </v>
      </c>
      <c r="E260" s="17">
        <f t="shared" si="108"/>
        <v>0</v>
      </c>
      <c r="F260" s="17" t="str">
        <f t="shared" si="90"/>
        <v xml:space="preserve">  </v>
      </c>
      <c r="G260" s="17" t="str">
        <f t="shared" si="91"/>
        <v xml:space="preserve">  </v>
      </c>
      <c r="I260" s="45"/>
      <c r="J260" s="46" t="str">
        <f t="shared" si="99"/>
        <v xml:space="preserve">  </v>
      </c>
      <c r="K260" s="24" t="str">
        <f t="shared" si="92"/>
        <v xml:space="preserve">  </v>
      </c>
      <c r="L260" s="35" t="str">
        <f t="shared" si="93"/>
        <v xml:space="preserve">  </v>
      </c>
      <c r="M260" s="35" t="str">
        <f t="shared" si="100"/>
        <v xml:space="preserve">  </v>
      </c>
      <c r="N260" s="35" t="str">
        <f t="shared" si="84"/>
        <v xml:space="preserve">  </v>
      </c>
      <c r="O260" s="35" t="str">
        <f t="shared" si="85"/>
        <v xml:space="preserve">  </v>
      </c>
      <c r="P260" s="35" t="str">
        <f t="shared" si="87"/>
        <v xml:space="preserve">  </v>
      </c>
      <c r="Q260" s="36"/>
      <c r="R260" s="49"/>
      <c r="S260" s="47" t="str">
        <f t="shared" si="94"/>
        <v xml:space="preserve">  </v>
      </c>
      <c r="T260" s="48" t="str">
        <f t="shared" si="88"/>
        <v xml:space="preserve">  </v>
      </c>
      <c r="U260" s="49"/>
      <c r="V260" s="24" t="str">
        <f t="shared" si="95"/>
        <v xml:space="preserve">  </v>
      </c>
      <c r="W260" s="24" t="str">
        <f t="shared" si="96"/>
        <v xml:space="preserve">  </v>
      </c>
      <c r="X260" s="36"/>
      <c r="Y260" s="17" t="str">
        <f t="shared" si="101"/>
        <v xml:space="preserve">  </v>
      </c>
      <c r="Z260" s="17" t="str">
        <f t="shared" si="97"/>
        <v xml:space="preserve">  </v>
      </c>
      <c r="AA260" s="35" t="str">
        <f t="shared" si="86"/>
        <v xml:space="preserve">  </v>
      </c>
      <c r="AB260" s="35" t="str">
        <f t="shared" si="102"/>
        <v xml:space="preserve">  </v>
      </c>
      <c r="AC260" s="35" t="str">
        <f t="shared" si="103"/>
        <v xml:space="preserve">  </v>
      </c>
      <c r="AD260" s="36"/>
      <c r="AE260" s="17" t="str">
        <f t="shared" si="104"/>
        <v xml:space="preserve">  </v>
      </c>
      <c r="AF260" s="35" t="str">
        <f t="shared" si="105"/>
        <v xml:space="preserve">  </v>
      </c>
      <c r="AG260" s="35" t="str">
        <f t="shared" si="106"/>
        <v xml:space="preserve">  </v>
      </c>
      <c r="AH260" s="35" t="str">
        <f t="shared" si="107"/>
        <v xml:space="preserve">  </v>
      </c>
    </row>
    <row r="261" spans="2:34" ht="15.6" x14ac:dyDescent="0.3">
      <c r="B261" s="4" t="str">
        <f t="shared" si="89"/>
        <v xml:space="preserve">  </v>
      </c>
      <c r="C261" s="36"/>
      <c r="D261" s="17" t="str">
        <f t="shared" si="98"/>
        <v xml:space="preserve">  </v>
      </c>
      <c r="E261" s="17">
        <f t="shared" si="108"/>
        <v>0</v>
      </c>
      <c r="F261" s="17" t="str">
        <f t="shared" si="90"/>
        <v xml:space="preserve">  </v>
      </c>
      <c r="G261" s="17" t="str">
        <f t="shared" si="91"/>
        <v xml:space="preserve">  </v>
      </c>
      <c r="I261" s="45"/>
      <c r="J261" s="46" t="str">
        <f t="shared" si="99"/>
        <v xml:space="preserve">  </v>
      </c>
      <c r="K261" s="24" t="str">
        <f t="shared" si="92"/>
        <v xml:space="preserve">  </v>
      </c>
      <c r="L261" s="35" t="str">
        <f t="shared" si="93"/>
        <v xml:space="preserve">  </v>
      </c>
      <c r="M261" s="35" t="str">
        <f t="shared" si="100"/>
        <v xml:space="preserve">  </v>
      </c>
      <c r="N261" s="35" t="str">
        <f t="shared" si="84"/>
        <v xml:space="preserve">  </v>
      </c>
      <c r="O261" s="35" t="str">
        <f t="shared" si="85"/>
        <v xml:space="preserve">  </v>
      </c>
      <c r="P261" s="35" t="str">
        <f t="shared" si="87"/>
        <v xml:space="preserve">  </v>
      </c>
      <c r="Q261" s="36"/>
      <c r="R261" s="49"/>
      <c r="S261" s="47" t="str">
        <f t="shared" si="94"/>
        <v xml:space="preserve">  </v>
      </c>
      <c r="T261" s="48" t="str">
        <f t="shared" si="88"/>
        <v xml:space="preserve">  </v>
      </c>
      <c r="U261" s="49"/>
      <c r="V261" s="24" t="str">
        <f t="shared" si="95"/>
        <v xml:space="preserve">  </v>
      </c>
      <c r="W261" s="24" t="str">
        <f t="shared" si="96"/>
        <v xml:space="preserve">  </v>
      </c>
      <c r="X261" s="36"/>
      <c r="Y261" s="17" t="str">
        <f t="shared" si="101"/>
        <v xml:space="preserve">  </v>
      </c>
      <c r="Z261" s="17" t="str">
        <f t="shared" si="97"/>
        <v xml:space="preserve">  </v>
      </c>
      <c r="AA261" s="35" t="str">
        <f t="shared" si="86"/>
        <v xml:space="preserve">  </v>
      </c>
      <c r="AB261" s="35" t="str">
        <f t="shared" si="102"/>
        <v xml:space="preserve">  </v>
      </c>
      <c r="AC261" s="35" t="str">
        <f t="shared" si="103"/>
        <v xml:space="preserve">  </v>
      </c>
      <c r="AD261" s="36"/>
      <c r="AE261" s="17" t="str">
        <f t="shared" si="104"/>
        <v xml:space="preserve">  </v>
      </c>
      <c r="AF261" s="35" t="str">
        <f t="shared" si="105"/>
        <v xml:space="preserve">  </v>
      </c>
      <c r="AG261" s="35" t="str">
        <f t="shared" si="106"/>
        <v xml:space="preserve">  </v>
      </c>
      <c r="AH261" s="35" t="str">
        <f t="shared" si="107"/>
        <v xml:space="preserve">  </v>
      </c>
    </row>
    <row r="262" spans="2:34" ht="15.6" x14ac:dyDescent="0.3">
      <c r="B262" s="4" t="str">
        <f t="shared" si="89"/>
        <v xml:space="preserve">  </v>
      </c>
      <c r="C262" s="36"/>
      <c r="D262" s="17" t="str">
        <f t="shared" si="98"/>
        <v xml:space="preserve">  </v>
      </c>
      <c r="E262" s="17">
        <f t="shared" si="108"/>
        <v>0</v>
      </c>
      <c r="F262" s="17" t="str">
        <f t="shared" si="90"/>
        <v xml:space="preserve">  </v>
      </c>
      <c r="G262" s="17" t="str">
        <f t="shared" si="91"/>
        <v xml:space="preserve">  </v>
      </c>
      <c r="I262" s="45"/>
      <c r="J262" s="46" t="str">
        <f t="shared" si="99"/>
        <v xml:space="preserve">  </v>
      </c>
      <c r="K262" s="24" t="str">
        <f t="shared" si="92"/>
        <v xml:space="preserve">  </v>
      </c>
      <c r="L262" s="35" t="str">
        <f t="shared" si="93"/>
        <v xml:space="preserve">  </v>
      </c>
      <c r="M262" s="35" t="str">
        <f t="shared" si="100"/>
        <v xml:space="preserve">  </v>
      </c>
      <c r="N262" s="35" t="str">
        <f t="shared" si="84"/>
        <v xml:space="preserve">  </v>
      </c>
      <c r="O262" s="35" t="str">
        <f t="shared" si="85"/>
        <v xml:space="preserve">  </v>
      </c>
      <c r="P262" s="35" t="str">
        <f t="shared" si="87"/>
        <v xml:space="preserve">  </v>
      </c>
      <c r="Q262" s="36"/>
      <c r="R262" s="49"/>
      <c r="S262" s="47" t="str">
        <f t="shared" si="94"/>
        <v xml:space="preserve">  </v>
      </c>
      <c r="T262" s="48" t="str">
        <f t="shared" si="88"/>
        <v xml:space="preserve">  </v>
      </c>
      <c r="U262" s="49"/>
      <c r="V262" s="24" t="str">
        <f t="shared" si="95"/>
        <v xml:space="preserve">  </v>
      </c>
      <c r="W262" s="24" t="str">
        <f t="shared" si="96"/>
        <v xml:space="preserve">  </v>
      </c>
      <c r="X262" s="36"/>
      <c r="Y262" s="17" t="str">
        <f t="shared" si="101"/>
        <v xml:space="preserve">  </v>
      </c>
      <c r="Z262" s="17" t="str">
        <f t="shared" si="97"/>
        <v xml:space="preserve">  </v>
      </c>
      <c r="AA262" s="35" t="str">
        <f t="shared" si="86"/>
        <v xml:space="preserve">  </v>
      </c>
      <c r="AB262" s="35" t="str">
        <f t="shared" si="102"/>
        <v xml:space="preserve">  </v>
      </c>
      <c r="AC262" s="35" t="str">
        <f t="shared" si="103"/>
        <v xml:space="preserve">  </v>
      </c>
      <c r="AD262" s="36"/>
      <c r="AE262" s="17" t="str">
        <f t="shared" si="104"/>
        <v xml:space="preserve">  </v>
      </c>
      <c r="AF262" s="35" t="str">
        <f t="shared" si="105"/>
        <v xml:space="preserve">  </v>
      </c>
      <c r="AG262" s="35" t="str">
        <f t="shared" si="106"/>
        <v xml:space="preserve">  </v>
      </c>
      <c r="AH262" s="35" t="str">
        <f t="shared" si="107"/>
        <v xml:space="preserve">  </v>
      </c>
    </row>
    <row r="263" spans="2:34" ht="15.6" x14ac:dyDescent="0.3">
      <c r="B263" s="4" t="str">
        <f t="shared" si="89"/>
        <v xml:space="preserve">  </v>
      </c>
      <c r="C263" s="36"/>
      <c r="D263" s="17" t="str">
        <f t="shared" si="98"/>
        <v xml:space="preserve">  </v>
      </c>
      <c r="E263" s="17">
        <f t="shared" si="108"/>
        <v>0</v>
      </c>
      <c r="F263" s="17" t="str">
        <f t="shared" si="90"/>
        <v xml:space="preserve">  </v>
      </c>
      <c r="G263" s="17" t="str">
        <f t="shared" si="91"/>
        <v xml:space="preserve">  </v>
      </c>
      <c r="I263" s="45"/>
      <c r="J263" s="46" t="str">
        <f t="shared" si="99"/>
        <v xml:space="preserve">  </v>
      </c>
      <c r="K263" s="24" t="str">
        <f t="shared" si="92"/>
        <v xml:space="preserve">  </v>
      </c>
      <c r="L263" s="35" t="str">
        <f t="shared" si="93"/>
        <v xml:space="preserve">  </v>
      </c>
      <c r="M263" s="35" t="str">
        <f t="shared" si="100"/>
        <v xml:space="preserve">  </v>
      </c>
      <c r="N263" s="35" t="str">
        <f t="shared" ref="N263:N326" si="109">IFERROR(-I263+M263,"  ")</f>
        <v xml:space="preserve">  </v>
      </c>
      <c r="O263" s="35" t="str">
        <f t="shared" ref="O263:O326" si="110">IFERROR(L263+N263,"  ")</f>
        <v xml:space="preserve">  </v>
      </c>
      <c r="P263" s="35" t="str">
        <f t="shared" si="87"/>
        <v xml:space="preserve">  </v>
      </c>
      <c r="Q263" s="36"/>
      <c r="R263" s="49"/>
      <c r="S263" s="47" t="str">
        <f t="shared" si="94"/>
        <v xml:space="preserve">  </v>
      </c>
      <c r="T263" s="48" t="str">
        <f t="shared" si="88"/>
        <v xml:space="preserve">  </v>
      </c>
      <c r="U263" s="49"/>
      <c r="V263" s="24" t="str">
        <f t="shared" si="95"/>
        <v xml:space="preserve">  </v>
      </c>
      <c r="W263" s="24" t="str">
        <f t="shared" si="96"/>
        <v xml:space="preserve">  </v>
      </c>
      <c r="X263" s="36"/>
      <c r="Y263" s="17" t="str">
        <f t="shared" si="101"/>
        <v xml:space="preserve">  </v>
      </c>
      <c r="Z263" s="17" t="str">
        <f t="shared" si="97"/>
        <v xml:space="preserve">  </v>
      </c>
      <c r="AA263" s="35" t="str">
        <f t="shared" si="86"/>
        <v xml:space="preserve">  </v>
      </c>
      <c r="AB263" s="35" t="str">
        <f t="shared" si="102"/>
        <v xml:space="preserve">  </v>
      </c>
      <c r="AC263" s="35" t="str">
        <f t="shared" si="103"/>
        <v xml:space="preserve">  </v>
      </c>
      <c r="AD263" s="36"/>
      <c r="AE263" s="17" t="str">
        <f t="shared" si="104"/>
        <v xml:space="preserve">  </v>
      </c>
      <c r="AF263" s="35" t="str">
        <f t="shared" si="105"/>
        <v xml:space="preserve">  </v>
      </c>
      <c r="AG263" s="35" t="str">
        <f t="shared" si="106"/>
        <v xml:space="preserve">  </v>
      </c>
      <c r="AH263" s="35" t="str">
        <f t="shared" si="107"/>
        <v xml:space="preserve">  </v>
      </c>
    </row>
    <row r="264" spans="2:34" ht="15.6" x14ac:dyDescent="0.3">
      <c r="B264" s="4" t="str">
        <f t="shared" si="89"/>
        <v xml:space="preserve">  </v>
      </c>
      <c r="C264" s="36"/>
      <c r="D264" s="17" t="str">
        <f t="shared" si="98"/>
        <v xml:space="preserve">  </v>
      </c>
      <c r="E264" s="17">
        <f t="shared" si="108"/>
        <v>0</v>
      </c>
      <c r="F264" s="17" t="str">
        <f t="shared" si="90"/>
        <v xml:space="preserve">  </v>
      </c>
      <c r="G264" s="17" t="str">
        <f t="shared" si="91"/>
        <v xml:space="preserve">  </v>
      </c>
      <c r="I264" s="45"/>
      <c r="J264" s="46" t="str">
        <f t="shared" si="99"/>
        <v xml:space="preserve">  </v>
      </c>
      <c r="K264" s="24" t="str">
        <f t="shared" si="92"/>
        <v xml:space="preserve">  </v>
      </c>
      <c r="L264" s="35" t="str">
        <f t="shared" si="93"/>
        <v xml:space="preserve">  </v>
      </c>
      <c r="M264" s="35" t="str">
        <f t="shared" si="100"/>
        <v xml:space="preserve">  </v>
      </c>
      <c r="N264" s="35" t="str">
        <f t="shared" si="109"/>
        <v xml:space="preserve">  </v>
      </c>
      <c r="O264" s="35" t="str">
        <f t="shared" si="110"/>
        <v xml:space="preserve">  </v>
      </c>
      <c r="P264" s="35" t="str">
        <f t="shared" si="87"/>
        <v xml:space="preserve">  </v>
      </c>
      <c r="Q264" s="36"/>
      <c r="R264" s="49"/>
      <c r="S264" s="47" t="str">
        <f t="shared" si="94"/>
        <v xml:space="preserve">  </v>
      </c>
      <c r="T264" s="48" t="str">
        <f t="shared" si="88"/>
        <v xml:space="preserve">  </v>
      </c>
      <c r="U264" s="49"/>
      <c r="V264" s="24" t="str">
        <f t="shared" si="95"/>
        <v xml:space="preserve">  </v>
      </c>
      <c r="W264" s="24" t="str">
        <f t="shared" si="96"/>
        <v xml:space="preserve">  </v>
      </c>
      <c r="X264" s="36"/>
      <c r="Y264" s="17" t="str">
        <f t="shared" si="101"/>
        <v xml:space="preserve">  </v>
      </c>
      <c r="Z264" s="17" t="str">
        <f t="shared" si="97"/>
        <v xml:space="preserve">  </v>
      </c>
      <c r="AA264" s="35" t="str">
        <f t="shared" ref="AA264:AA327" si="111">IF(AC263&gt;0,AC263,"  ")</f>
        <v xml:space="preserve">  </v>
      </c>
      <c r="AB264" s="35" t="str">
        <f t="shared" si="102"/>
        <v xml:space="preserve">  </v>
      </c>
      <c r="AC264" s="35" t="str">
        <f t="shared" si="103"/>
        <v xml:space="preserve">  </v>
      </c>
      <c r="AD264" s="36"/>
      <c r="AE264" s="17" t="str">
        <f t="shared" si="104"/>
        <v xml:space="preserve">  </v>
      </c>
      <c r="AF264" s="35" t="str">
        <f t="shared" si="105"/>
        <v xml:space="preserve">  </v>
      </c>
      <c r="AG264" s="35" t="str">
        <f t="shared" si="106"/>
        <v xml:space="preserve">  </v>
      </c>
      <c r="AH264" s="35" t="str">
        <f t="shared" si="107"/>
        <v xml:space="preserve">  </v>
      </c>
    </row>
    <row r="265" spans="2:34" ht="15.6" x14ac:dyDescent="0.3">
      <c r="B265" s="4" t="str">
        <f t="shared" si="89"/>
        <v xml:space="preserve">  </v>
      </c>
      <c r="C265" s="36"/>
      <c r="D265" s="17" t="str">
        <f t="shared" si="98"/>
        <v xml:space="preserve">  </v>
      </c>
      <c r="E265" s="17">
        <f t="shared" si="108"/>
        <v>0</v>
      </c>
      <c r="F265" s="17" t="str">
        <f t="shared" si="90"/>
        <v xml:space="preserve">  </v>
      </c>
      <c r="G265" s="17" t="str">
        <f t="shared" si="91"/>
        <v xml:space="preserve">  </v>
      </c>
      <c r="I265" s="45"/>
      <c r="J265" s="46" t="str">
        <f t="shared" si="99"/>
        <v xml:space="preserve">  </v>
      </c>
      <c r="K265" s="24" t="str">
        <f t="shared" si="92"/>
        <v xml:space="preserve">  </v>
      </c>
      <c r="L265" s="35" t="str">
        <f t="shared" si="93"/>
        <v xml:space="preserve">  </v>
      </c>
      <c r="M265" s="35" t="str">
        <f t="shared" si="100"/>
        <v xml:space="preserve">  </v>
      </c>
      <c r="N265" s="35" t="str">
        <f t="shared" si="109"/>
        <v xml:space="preserve">  </v>
      </c>
      <c r="O265" s="35" t="str">
        <f t="shared" si="110"/>
        <v xml:space="preserve">  </v>
      </c>
      <c r="P265" s="35" t="str">
        <f t="shared" si="87"/>
        <v xml:space="preserve">  </v>
      </c>
      <c r="Q265" s="36"/>
      <c r="R265" s="49"/>
      <c r="S265" s="47" t="str">
        <f t="shared" si="94"/>
        <v xml:space="preserve">  </v>
      </c>
      <c r="T265" s="48" t="str">
        <f t="shared" si="88"/>
        <v xml:space="preserve">  </v>
      </c>
      <c r="U265" s="49"/>
      <c r="V265" s="24" t="str">
        <f t="shared" si="95"/>
        <v xml:space="preserve">  </v>
      </c>
      <c r="W265" s="24" t="str">
        <f t="shared" si="96"/>
        <v xml:space="preserve">  </v>
      </c>
      <c r="X265" s="36"/>
      <c r="Y265" s="17" t="str">
        <f t="shared" si="101"/>
        <v xml:space="preserve">  </v>
      </c>
      <c r="Z265" s="17" t="str">
        <f t="shared" si="97"/>
        <v xml:space="preserve">  </v>
      </c>
      <c r="AA265" s="35" t="str">
        <f t="shared" si="111"/>
        <v xml:space="preserve">  </v>
      </c>
      <c r="AB265" s="35" t="str">
        <f t="shared" si="102"/>
        <v xml:space="preserve">  </v>
      </c>
      <c r="AC265" s="35" t="str">
        <f t="shared" si="103"/>
        <v xml:space="preserve">  </v>
      </c>
      <c r="AD265" s="36"/>
      <c r="AE265" s="17" t="str">
        <f t="shared" si="104"/>
        <v xml:space="preserve">  </v>
      </c>
      <c r="AF265" s="35" t="str">
        <f t="shared" si="105"/>
        <v xml:space="preserve">  </v>
      </c>
      <c r="AG265" s="35" t="str">
        <f t="shared" si="106"/>
        <v xml:space="preserve">  </v>
      </c>
      <c r="AH265" s="35" t="str">
        <f t="shared" si="107"/>
        <v xml:space="preserve">  </v>
      </c>
    </row>
    <row r="266" spans="2:34" ht="15.6" x14ac:dyDescent="0.3">
      <c r="B266" s="4" t="str">
        <f t="shared" si="89"/>
        <v xml:space="preserve">  </v>
      </c>
      <c r="C266" s="36"/>
      <c r="D266" s="17" t="str">
        <f t="shared" si="98"/>
        <v xml:space="preserve">  </v>
      </c>
      <c r="E266" s="17">
        <f t="shared" si="108"/>
        <v>0</v>
      </c>
      <c r="F266" s="17" t="str">
        <f t="shared" si="90"/>
        <v xml:space="preserve">  </v>
      </c>
      <c r="G266" s="17" t="str">
        <f t="shared" si="91"/>
        <v xml:space="preserve">  </v>
      </c>
      <c r="I266" s="45"/>
      <c r="J266" s="46" t="str">
        <f t="shared" si="99"/>
        <v xml:space="preserve">  </v>
      </c>
      <c r="K266" s="24" t="str">
        <f t="shared" si="92"/>
        <v xml:space="preserve">  </v>
      </c>
      <c r="L266" s="35" t="str">
        <f t="shared" si="93"/>
        <v xml:space="preserve">  </v>
      </c>
      <c r="M266" s="35" t="str">
        <f t="shared" si="100"/>
        <v xml:space="preserve">  </v>
      </c>
      <c r="N266" s="35" t="str">
        <f t="shared" si="109"/>
        <v xml:space="preserve">  </v>
      </c>
      <c r="O266" s="35" t="str">
        <f t="shared" si="110"/>
        <v xml:space="preserve">  </v>
      </c>
      <c r="P266" s="35" t="str">
        <f t="shared" si="87"/>
        <v xml:space="preserve">  </v>
      </c>
      <c r="Q266" s="36"/>
      <c r="R266" s="49"/>
      <c r="S266" s="47" t="str">
        <f t="shared" si="94"/>
        <v xml:space="preserve">  </v>
      </c>
      <c r="T266" s="48" t="str">
        <f t="shared" si="88"/>
        <v xml:space="preserve">  </v>
      </c>
      <c r="U266" s="49"/>
      <c r="V266" s="24" t="str">
        <f t="shared" si="95"/>
        <v xml:space="preserve">  </v>
      </c>
      <c r="W266" s="24" t="str">
        <f t="shared" si="96"/>
        <v xml:space="preserve">  </v>
      </c>
      <c r="X266" s="36"/>
      <c r="Y266" s="17" t="str">
        <f t="shared" si="101"/>
        <v xml:space="preserve">  </v>
      </c>
      <c r="Z266" s="17" t="str">
        <f t="shared" si="97"/>
        <v xml:space="preserve">  </v>
      </c>
      <c r="AA266" s="35" t="str">
        <f t="shared" si="111"/>
        <v xml:space="preserve">  </v>
      </c>
      <c r="AB266" s="35" t="str">
        <f t="shared" si="102"/>
        <v xml:space="preserve">  </v>
      </c>
      <c r="AC266" s="35" t="str">
        <f t="shared" si="103"/>
        <v xml:space="preserve">  </v>
      </c>
      <c r="AD266" s="36"/>
      <c r="AE266" s="17" t="str">
        <f t="shared" si="104"/>
        <v xml:space="preserve">  </v>
      </c>
      <c r="AF266" s="35" t="str">
        <f t="shared" si="105"/>
        <v xml:space="preserve">  </v>
      </c>
      <c r="AG266" s="35" t="str">
        <f t="shared" si="106"/>
        <v xml:space="preserve">  </v>
      </c>
      <c r="AH266" s="35" t="str">
        <f t="shared" si="107"/>
        <v xml:space="preserve">  </v>
      </c>
    </row>
    <row r="267" spans="2:34" ht="15.6" x14ac:dyDescent="0.3">
      <c r="B267" s="4" t="str">
        <f t="shared" si="89"/>
        <v xml:space="preserve">  </v>
      </c>
      <c r="C267" s="36"/>
      <c r="D267" s="17" t="str">
        <f t="shared" si="98"/>
        <v xml:space="preserve">  </v>
      </c>
      <c r="E267" s="17">
        <f t="shared" si="108"/>
        <v>0</v>
      </c>
      <c r="F267" s="17" t="str">
        <f t="shared" si="90"/>
        <v xml:space="preserve">  </v>
      </c>
      <c r="G267" s="17" t="str">
        <f t="shared" si="91"/>
        <v xml:space="preserve">  </v>
      </c>
      <c r="I267" s="45"/>
      <c r="J267" s="46" t="str">
        <f t="shared" si="99"/>
        <v xml:space="preserve">  </v>
      </c>
      <c r="K267" s="24" t="str">
        <f t="shared" si="92"/>
        <v xml:space="preserve">  </v>
      </c>
      <c r="L267" s="35" t="str">
        <f t="shared" si="93"/>
        <v xml:space="preserve">  </v>
      </c>
      <c r="M267" s="35" t="str">
        <f t="shared" si="100"/>
        <v xml:space="preserve">  </v>
      </c>
      <c r="N267" s="35" t="str">
        <f t="shared" si="109"/>
        <v xml:space="preserve">  </v>
      </c>
      <c r="O267" s="35" t="str">
        <f t="shared" si="110"/>
        <v xml:space="preserve">  </v>
      </c>
      <c r="P267" s="35" t="str">
        <f t="shared" ref="P267:P330" si="112">IFERROR((G267-D267)/(G267-EOMONTH(G267,-1))*O267*$I$2/12,"  ")</f>
        <v xml:space="preserve">  </v>
      </c>
      <c r="Q267" s="36"/>
      <c r="R267" s="49"/>
      <c r="S267" s="47" t="str">
        <f t="shared" si="94"/>
        <v xml:space="preserve">  </v>
      </c>
      <c r="T267" s="48" t="str">
        <f t="shared" ref="T267:T330" si="113">IF(F267&lt;=$I$4,R267-I267,"  ")</f>
        <v xml:space="preserve">  </v>
      </c>
      <c r="U267" s="49"/>
      <c r="V267" s="24" t="str">
        <f t="shared" si="95"/>
        <v xml:space="preserve">  </v>
      </c>
      <c r="W267" s="24" t="str">
        <f t="shared" si="96"/>
        <v xml:space="preserve">  </v>
      </c>
      <c r="X267" s="36"/>
      <c r="Y267" s="17" t="str">
        <f t="shared" si="101"/>
        <v xml:space="preserve">  </v>
      </c>
      <c r="Z267" s="17" t="str">
        <f t="shared" si="97"/>
        <v xml:space="preserve">  </v>
      </c>
      <c r="AA267" s="35" t="str">
        <f t="shared" si="111"/>
        <v xml:space="preserve">  </v>
      </c>
      <c r="AB267" s="35" t="str">
        <f t="shared" si="102"/>
        <v xml:space="preserve">  </v>
      </c>
      <c r="AC267" s="35" t="str">
        <f t="shared" si="103"/>
        <v xml:space="preserve">  </v>
      </c>
      <c r="AD267" s="36"/>
      <c r="AE267" s="17" t="str">
        <f t="shared" si="104"/>
        <v xml:space="preserve">  </v>
      </c>
      <c r="AF267" s="35" t="str">
        <f t="shared" si="105"/>
        <v xml:space="preserve">  </v>
      </c>
      <c r="AG267" s="35" t="str">
        <f t="shared" si="106"/>
        <v xml:space="preserve">  </v>
      </c>
      <c r="AH267" s="35" t="str">
        <f t="shared" si="107"/>
        <v xml:space="preserve">  </v>
      </c>
    </row>
    <row r="268" spans="2:34" ht="15.6" x14ac:dyDescent="0.3">
      <c r="B268" s="4" t="str">
        <f t="shared" ref="B268:B331" si="114">IF(D268&gt;$I$7,"  ",B267+1)</f>
        <v xml:space="preserve">  </v>
      </c>
      <c r="C268" s="36"/>
      <c r="D268" s="17" t="str">
        <f t="shared" si="98"/>
        <v xml:space="preserve">  </v>
      </c>
      <c r="E268" s="17">
        <f t="shared" si="108"/>
        <v>0</v>
      </c>
      <c r="F268" s="17" t="str">
        <f t="shared" ref="F268:F331" si="115">IFERROR(VALUE(D268),"  ")</f>
        <v xml:space="preserve">  </v>
      </c>
      <c r="G268" s="17" t="str">
        <f t="shared" ref="G268:G331" si="116">IFERROR(EOMONTH(D268,0),"  ")</f>
        <v xml:space="preserve">  </v>
      </c>
      <c r="I268" s="45"/>
      <c r="J268" s="46" t="str">
        <f t="shared" si="99"/>
        <v xml:space="preserve">  </v>
      </c>
      <c r="K268" s="24" t="str">
        <f t="shared" ref="K268:K331" si="117">IFERROR(I268/(1+($I$2/12*$I$1))^B268,"  ")</f>
        <v xml:space="preserve">  </v>
      </c>
      <c r="L268" s="35" t="str">
        <f t="shared" ref="L268:L331" si="118">IF(D267&lt;$I$7,O267,"  ")</f>
        <v xml:space="preserve">  </v>
      </c>
      <c r="M268" s="35" t="str">
        <f t="shared" si="100"/>
        <v xml:space="preserve">  </v>
      </c>
      <c r="N268" s="35" t="str">
        <f t="shared" si="109"/>
        <v xml:space="preserve">  </v>
      </c>
      <c r="O268" s="35" t="str">
        <f t="shared" si="110"/>
        <v xml:space="preserve">  </v>
      </c>
      <c r="P268" s="35" t="str">
        <f t="shared" si="112"/>
        <v xml:space="preserve">  </v>
      </c>
      <c r="Q268" s="36"/>
      <c r="R268" s="49"/>
      <c r="S268" s="47" t="str">
        <f t="shared" ref="S268:S331" si="119">IF(AND(F268&lt;=$I$4,R268=0),"**warning - no payment entered**","  ")</f>
        <v xml:space="preserve">  </v>
      </c>
      <c r="T268" s="48" t="str">
        <f t="shared" si="113"/>
        <v xml:space="preserve">  </v>
      </c>
      <c r="U268" s="49"/>
      <c r="V268" s="24" t="str">
        <f t="shared" ref="V268:V331" si="120">IF((R268+U268)&lt;&gt;0,R268+U268,"  ")</f>
        <v xml:space="preserve">  </v>
      </c>
      <c r="W268" s="24" t="str">
        <f t="shared" ref="W268:W331" si="121">IFERROR(V268-I268,"  ")</f>
        <v xml:space="preserve">  </v>
      </c>
      <c r="X268" s="36"/>
      <c r="Y268" s="17" t="str">
        <f t="shared" si="101"/>
        <v xml:space="preserve">  </v>
      </c>
      <c r="Z268" s="17" t="str">
        <f t="shared" ref="Z268:Z331" si="122">IFERROR(EOMONTH(Y268,0),"  ")</f>
        <v xml:space="preserve">  </v>
      </c>
      <c r="AA268" s="35" t="str">
        <f t="shared" si="111"/>
        <v xml:space="preserve">  </v>
      </c>
      <c r="AB268" s="35" t="str">
        <f t="shared" si="102"/>
        <v xml:space="preserve">  </v>
      </c>
      <c r="AC268" s="35" t="str">
        <f t="shared" si="103"/>
        <v xml:space="preserve">  </v>
      </c>
      <c r="AD268" s="36"/>
      <c r="AE268" s="17" t="str">
        <f t="shared" si="104"/>
        <v xml:space="preserve">  </v>
      </c>
      <c r="AF268" s="35" t="str">
        <f t="shared" si="105"/>
        <v xml:space="preserve">  </v>
      </c>
      <c r="AG268" s="35" t="str">
        <f t="shared" si="106"/>
        <v xml:space="preserve">  </v>
      </c>
      <c r="AH268" s="35" t="str">
        <f t="shared" si="107"/>
        <v xml:space="preserve">  </v>
      </c>
    </row>
    <row r="269" spans="2:34" ht="15.6" x14ac:dyDescent="0.3">
      <c r="B269" s="4" t="str">
        <f t="shared" si="114"/>
        <v xml:space="preserve">  </v>
      </c>
      <c r="C269" s="36"/>
      <c r="D269" s="17" t="str">
        <f t="shared" ref="D269:D332" si="123">IFERROR(IF(EDATE(D268,$I$1)&gt;$I$7,"  ",IF(D268=EOMONTH(D268,0),EOMONTH(D268,$I$1),EDATE(D268,$I$1))),"  ")</f>
        <v xml:space="preserve">  </v>
      </c>
      <c r="E269" s="17">
        <f t="shared" si="108"/>
        <v>0</v>
      </c>
      <c r="F269" s="17" t="str">
        <f t="shared" si="115"/>
        <v xml:space="preserve">  </v>
      </c>
      <c r="G269" s="17" t="str">
        <f t="shared" si="116"/>
        <v xml:space="preserve">  </v>
      </c>
      <c r="I269" s="45"/>
      <c r="J269" s="46" t="str">
        <f t="shared" ref="J269:J332" si="124">IF(AND(E269&gt;0,I269=0),"**warning - no payment entered**","  ")</f>
        <v xml:space="preserve">  </v>
      </c>
      <c r="K269" s="24" t="str">
        <f t="shared" si="117"/>
        <v xml:space="preserve">  </v>
      </c>
      <c r="L269" s="35" t="str">
        <f t="shared" si="118"/>
        <v xml:space="preserve">  </v>
      </c>
      <c r="M269" s="35" t="str">
        <f t="shared" ref="M269:M332" si="125">IFERROR(IF(D269&lt;=$I$7,L269*$I$2/12*$I$1,"  "),"  ")</f>
        <v xml:space="preserve">  </v>
      </c>
      <c r="N269" s="35" t="str">
        <f t="shared" si="109"/>
        <v xml:space="preserve">  </v>
      </c>
      <c r="O269" s="35" t="str">
        <f t="shared" si="110"/>
        <v xml:space="preserve">  </v>
      </c>
      <c r="P269" s="35" t="str">
        <f t="shared" si="112"/>
        <v xml:space="preserve">  </v>
      </c>
      <c r="Q269" s="36"/>
      <c r="R269" s="49"/>
      <c r="S269" s="47" t="str">
        <f t="shared" si="119"/>
        <v xml:space="preserve">  </v>
      </c>
      <c r="T269" s="48" t="str">
        <f t="shared" si="113"/>
        <v xml:space="preserve">  </v>
      </c>
      <c r="U269" s="49"/>
      <c r="V269" s="24" t="str">
        <f t="shared" si="120"/>
        <v xml:space="preserve">  </v>
      </c>
      <c r="W269" s="24" t="str">
        <f t="shared" si="121"/>
        <v xml:space="preserve">  </v>
      </c>
      <c r="X269" s="36"/>
      <c r="Y269" s="17" t="str">
        <f t="shared" ref="Y269:Y332" si="126">IFERROR(IF(EDATE(Y268,$I$1)&lt;=$I$5,EDATE(Y268,$I$1),"  "),"  ")</f>
        <v xml:space="preserve">  </v>
      </c>
      <c r="Z269" s="17" t="str">
        <f t="shared" si="122"/>
        <v xml:space="preserve">  </v>
      </c>
      <c r="AA269" s="35" t="str">
        <f t="shared" si="111"/>
        <v xml:space="preserve">  </v>
      </c>
      <c r="AB269" s="35" t="str">
        <f t="shared" ref="AB269:AB332" si="127">IF(Y269&lt;=$I$5,$AA$11/$AB$8,"  ")</f>
        <v xml:space="preserve">  </v>
      </c>
      <c r="AC269" s="35" t="str">
        <f t="shared" ref="AC269:AC332" si="128">IFERROR(IF(AA269&gt;0,AA269-AB269,"  "),"  ")</f>
        <v xml:space="preserve">  </v>
      </c>
      <c r="AD269" s="36"/>
      <c r="AE269" s="17" t="str">
        <f t="shared" ref="AE269:AE332" si="129">IF(AG269="  ","  ",EOMONTH(AE268,$I$1))</f>
        <v xml:space="preserve">  </v>
      </c>
      <c r="AF269" s="35" t="str">
        <f t="shared" ref="AF269:AF332" si="130">AH268</f>
        <v xml:space="preserve">  </v>
      </c>
      <c r="AG269" s="35" t="str">
        <f t="shared" ref="AG269:AG332" si="131">IF(AF269&lt;$AF$8,AG268,"  ")</f>
        <v xml:space="preserve">  </v>
      </c>
      <c r="AH269" s="35" t="str">
        <f t="shared" ref="AH269:AH332" si="132">IF(AG269="  ","  ",AF269+AG269)</f>
        <v xml:space="preserve">  </v>
      </c>
    </row>
    <row r="270" spans="2:34" ht="15.6" x14ac:dyDescent="0.3">
      <c r="B270" s="4" t="str">
        <f t="shared" si="114"/>
        <v xml:space="preserve">  </v>
      </c>
      <c r="C270" s="36"/>
      <c r="D270" s="17" t="str">
        <f t="shared" si="123"/>
        <v xml:space="preserve">  </v>
      </c>
      <c r="E270" s="17">
        <f t="shared" si="108"/>
        <v>0</v>
      </c>
      <c r="F270" s="17" t="str">
        <f t="shared" si="115"/>
        <v xml:space="preserve">  </v>
      </c>
      <c r="G270" s="17" t="str">
        <f t="shared" si="116"/>
        <v xml:space="preserve">  </v>
      </c>
      <c r="I270" s="45"/>
      <c r="J270" s="46" t="str">
        <f t="shared" si="124"/>
        <v xml:space="preserve">  </v>
      </c>
      <c r="K270" s="24" t="str">
        <f t="shared" si="117"/>
        <v xml:space="preserve">  </v>
      </c>
      <c r="L270" s="35" t="str">
        <f t="shared" si="118"/>
        <v xml:space="preserve">  </v>
      </c>
      <c r="M270" s="35" t="str">
        <f t="shared" si="125"/>
        <v xml:space="preserve">  </v>
      </c>
      <c r="N270" s="35" t="str">
        <f t="shared" si="109"/>
        <v xml:space="preserve">  </v>
      </c>
      <c r="O270" s="35" t="str">
        <f t="shared" si="110"/>
        <v xml:space="preserve">  </v>
      </c>
      <c r="P270" s="35" t="str">
        <f t="shared" si="112"/>
        <v xml:space="preserve">  </v>
      </c>
      <c r="Q270" s="36"/>
      <c r="R270" s="49"/>
      <c r="S270" s="47" t="str">
        <f t="shared" si="119"/>
        <v xml:space="preserve">  </v>
      </c>
      <c r="T270" s="48" t="str">
        <f t="shared" si="113"/>
        <v xml:space="preserve">  </v>
      </c>
      <c r="U270" s="49"/>
      <c r="V270" s="24" t="str">
        <f t="shared" si="120"/>
        <v xml:space="preserve">  </v>
      </c>
      <c r="W270" s="24" t="str">
        <f t="shared" si="121"/>
        <v xml:space="preserve">  </v>
      </c>
      <c r="X270" s="36"/>
      <c r="Y270" s="17" t="str">
        <f t="shared" si="126"/>
        <v xml:space="preserve">  </v>
      </c>
      <c r="Z270" s="17" t="str">
        <f t="shared" si="122"/>
        <v xml:space="preserve">  </v>
      </c>
      <c r="AA270" s="35" t="str">
        <f t="shared" si="111"/>
        <v xml:space="preserve">  </v>
      </c>
      <c r="AB270" s="35" t="str">
        <f t="shared" si="127"/>
        <v xml:space="preserve">  </v>
      </c>
      <c r="AC270" s="35" t="str">
        <f t="shared" si="128"/>
        <v xml:space="preserve">  </v>
      </c>
      <c r="AD270" s="36"/>
      <c r="AE270" s="17" t="str">
        <f t="shared" si="129"/>
        <v xml:space="preserve">  </v>
      </c>
      <c r="AF270" s="35" t="str">
        <f t="shared" si="130"/>
        <v xml:space="preserve">  </v>
      </c>
      <c r="AG270" s="35" t="str">
        <f t="shared" si="131"/>
        <v xml:space="preserve">  </v>
      </c>
      <c r="AH270" s="35" t="str">
        <f t="shared" si="132"/>
        <v xml:space="preserve">  </v>
      </c>
    </row>
    <row r="271" spans="2:34" ht="15.6" x14ac:dyDescent="0.3">
      <c r="B271" s="4" t="str">
        <f t="shared" si="114"/>
        <v xml:space="preserve">  </v>
      </c>
      <c r="C271" s="36"/>
      <c r="D271" s="17" t="str">
        <f t="shared" si="123"/>
        <v xml:space="preserve">  </v>
      </c>
      <c r="E271" s="17">
        <f t="shared" si="108"/>
        <v>0</v>
      </c>
      <c r="F271" s="17" t="str">
        <f t="shared" si="115"/>
        <v xml:space="preserve">  </v>
      </c>
      <c r="G271" s="17" t="str">
        <f t="shared" si="116"/>
        <v xml:space="preserve">  </v>
      </c>
      <c r="I271" s="45"/>
      <c r="J271" s="46" t="str">
        <f t="shared" si="124"/>
        <v xml:space="preserve">  </v>
      </c>
      <c r="K271" s="24" t="str">
        <f t="shared" si="117"/>
        <v xml:space="preserve">  </v>
      </c>
      <c r="L271" s="35" t="str">
        <f t="shared" si="118"/>
        <v xml:space="preserve">  </v>
      </c>
      <c r="M271" s="35" t="str">
        <f t="shared" si="125"/>
        <v xml:space="preserve">  </v>
      </c>
      <c r="N271" s="35" t="str">
        <f t="shared" si="109"/>
        <v xml:space="preserve">  </v>
      </c>
      <c r="O271" s="35" t="str">
        <f t="shared" si="110"/>
        <v xml:space="preserve">  </v>
      </c>
      <c r="P271" s="35" t="str">
        <f t="shared" si="112"/>
        <v xml:space="preserve">  </v>
      </c>
      <c r="Q271" s="36"/>
      <c r="R271" s="49"/>
      <c r="S271" s="47" t="str">
        <f t="shared" si="119"/>
        <v xml:space="preserve">  </v>
      </c>
      <c r="T271" s="48" t="str">
        <f t="shared" si="113"/>
        <v xml:space="preserve">  </v>
      </c>
      <c r="U271" s="49"/>
      <c r="V271" s="24" t="str">
        <f t="shared" si="120"/>
        <v xml:space="preserve">  </v>
      </c>
      <c r="W271" s="24" t="str">
        <f t="shared" si="121"/>
        <v xml:space="preserve">  </v>
      </c>
      <c r="X271" s="36"/>
      <c r="Y271" s="17" t="str">
        <f t="shared" si="126"/>
        <v xml:space="preserve">  </v>
      </c>
      <c r="Z271" s="17" t="str">
        <f t="shared" si="122"/>
        <v xml:space="preserve">  </v>
      </c>
      <c r="AA271" s="35" t="str">
        <f t="shared" si="111"/>
        <v xml:space="preserve">  </v>
      </c>
      <c r="AB271" s="35" t="str">
        <f t="shared" si="127"/>
        <v xml:space="preserve">  </v>
      </c>
      <c r="AC271" s="35" t="str">
        <f t="shared" si="128"/>
        <v xml:space="preserve">  </v>
      </c>
      <c r="AD271" s="36"/>
      <c r="AE271" s="17" t="str">
        <f t="shared" si="129"/>
        <v xml:space="preserve">  </v>
      </c>
      <c r="AF271" s="35" t="str">
        <f t="shared" si="130"/>
        <v xml:space="preserve">  </v>
      </c>
      <c r="AG271" s="35" t="str">
        <f t="shared" si="131"/>
        <v xml:space="preserve">  </v>
      </c>
      <c r="AH271" s="35" t="str">
        <f t="shared" si="132"/>
        <v xml:space="preserve">  </v>
      </c>
    </row>
    <row r="272" spans="2:34" ht="15.6" x14ac:dyDescent="0.3">
      <c r="B272" s="4" t="str">
        <f t="shared" si="114"/>
        <v xml:space="preserve">  </v>
      </c>
      <c r="C272" s="36"/>
      <c r="D272" s="17" t="str">
        <f t="shared" si="123"/>
        <v xml:space="preserve">  </v>
      </c>
      <c r="E272" s="17">
        <f t="shared" si="108"/>
        <v>0</v>
      </c>
      <c r="F272" s="17" t="str">
        <f t="shared" si="115"/>
        <v xml:space="preserve">  </v>
      </c>
      <c r="G272" s="17" t="str">
        <f t="shared" si="116"/>
        <v xml:space="preserve">  </v>
      </c>
      <c r="I272" s="45"/>
      <c r="J272" s="46" t="str">
        <f t="shared" si="124"/>
        <v xml:space="preserve">  </v>
      </c>
      <c r="K272" s="24" t="str">
        <f t="shared" si="117"/>
        <v xml:space="preserve">  </v>
      </c>
      <c r="L272" s="35" t="str">
        <f t="shared" si="118"/>
        <v xml:space="preserve">  </v>
      </c>
      <c r="M272" s="35" t="str">
        <f t="shared" si="125"/>
        <v xml:space="preserve">  </v>
      </c>
      <c r="N272" s="35" t="str">
        <f t="shared" si="109"/>
        <v xml:space="preserve">  </v>
      </c>
      <c r="O272" s="35" t="str">
        <f t="shared" si="110"/>
        <v xml:space="preserve">  </v>
      </c>
      <c r="P272" s="35" t="str">
        <f t="shared" si="112"/>
        <v xml:space="preserve">  </v>
      </c>
      <c r="Q272" s="36"/>
      <c r="R272" s="49"/>
      <c r="S272" s="47" t="str">
        <f t="shared" si="119"/>
        <v xml:space="preserve">  </v>
      </c>
      <c r="T272" s="48" t="str">
        <f t="shared" si="113"/>
        <v xml:space="preserve">  </v>
      </c>
      <c r="U272" s="49"/>
      <c r="V272" s="24" t="str">
        <f t="shared" si="120"/>
        <v xml:space="preserve">  </v>
      </c>
      <c r="W272" s="24" t="str">
        <f t="shared" si="121"/>
        <v xml:space="preserve">  </v>
      </c>
      <c r="X272" s="36"/>
      <c r="Y272" s="17" t="str">
        <f t="shared" si="126"/>
        <v xml:space="preserve">  </v>
      </c>
      <c r="Z272" s="17" t="str">
        <f t="shared" si="122"/>
        <v xml:space="preserve">  </v>
      </c>
      <c r="AA272" s="35" t="str">
        <f t="shared" si="111"/>
        <v xml:space="preserve">  </v>
      </c>
      <c r="AB272" s="35" t="str">
        <f t="shared" si="127"/>
        <v xml:space="preserve">  </v>
      </c>
      <c r="AC272" s="35" t="str">
        <f t="shared" si="128"/>
        <v xml:space="preserve">  </v>
      </c>
      <c r="AD272" s="36"/>
      <c r="AE272" s="17" t="str">
        <f t="shared" si="129"/>
        <v xml:space="preserve">  </v>
      </c>
      <c r="AF272" s="35" t="str">
        <f t="shared" si="130"/>
        <v xml:space="preserve">  </v>
      </c>
      <c r="AG272" s="35" t="str">
        <f t="shared" si="131"/>
        <v xml:space="preserve">  </v>
      </c>
      <c r="AH272" s="35" t="str">
        <f t="shared" si="132"/>
        <v xml:space="preserve">  </v>
      </c>
    </row>
    <row r="273" spans="2:34" ht="15.6" x14ac:dyDescent="0.3">
      <c r="B273" s="4" t="str">
        <f t="shared" si="114"/>
        <v xml:space="preserve">  </v>
      </c>
      <c r="C273" s="36"/>
      <c r="D273" s="17" t="str">
        <f t="shared" si="123"/>
        <v xml:space="preserve">  </v>
      </c>
      <c r="E273" s="17">
        <f t="shared" si="108"/>
        <v>0</v>
      </c>
      <c r="F273" s="17" t="str">
        <f t="shared" si="115"/>
        <v xml:space="preserve">  </v>
      </c>
      <c r="G273" s="17" t="str">
        <f t="shared" si="116"/>
        <v xml:space="preserve">  </v>
      </c>
      <c r="I273" s="45"/>
      <c r="J273" s="46" t="str">
        <f t="shared" si="124"/>
        <v xml:space="preserve">  </v>
      </c>
      <c r="K273" s="24" t="str">
        <f t="shared" si="117"/>
        <v xml:space="preserve">  </v>
      </c>
      <c r="L273" s="35" t="str">
        <f t="shared" si="118"/>
        <v xml:space="preserve">  </v>
      </c>
      <c r="M273" s="35" t="str">
        <f t="shared" si="125"/>
        <v xml:space="preserve">  </v>
      </c>
      <c r="N273" s="35" t="str">
        <f t="shared" si="109"/>
        <v xml:space="preserve">  </v>
      </c>
      <c r="O273" s="35" t="str">
        <f t="shared" si="110"/>
        <v xml:space="preserve">  </v>
      </c>
      <c r="P273" s="35" t="str">
        <f t="shared" si="112"/>
        <v xml:space="preserve">  </v>
      </c>
      <c r="Q273" s="36"/>
      <c r="R273" s="49"/>
      <c r="S273" s="47" t="str">
        <f t="shared" si="119"/>
        <v xml:space="preserve">  </v>
      </c>
      <c r="T273" s="48" t="str">
        <f t="shared" si="113"/>
        <v xml:space="preserve">  </v>
      </c>
      <c r="U273" s="49"/>
      <c r="V273" s="24" t="str">
        <f t="shared" si="120"/>
        <v xml:space="preserve">  </v>
      </c>
      <c r="W273" s="24" t="str">
        <f t="shared" si="121"/>
        <v xml:space="preserve">  </v>
      </c>
      <c r="X273" s="36"/>
      <c r="Y273" s="17" t="str">
        <f t="shared" si="126"/>
        <v xml:space="preserve">  </v>
      </c>
      <c r="Z273" s="17" t="str">
        <f t="shared" si="122"/>
        <v xml:space="preserve">  </v>
      </c>
      <c r="AA273" s="35" t="str">
        <f t="shared" si="111"/>
        <v xml:space="preserve">  </v>
      </c>
      <c r="AB273" s="35" t="str">
        <f t="shared" si="127"/>
        <v xml:space="preserve">  </v>
      </c>
      <c r="AC273" s="35" t="str">
        <f t="shared" si="128"/>
        <v xml:space="preserve">  </v>
      </c>
      <c r="AD273" s="36"/>
      <c r="AE273" s="17" t="str">
        <f t="shared" si="129"/>
        <v xml:space="preserve">  </v>
      </c>
      <c r="AF273" s="35" t="str">
        <f t="shared" si="130"/>
        <v xml:space="preserve">  </v>
      </c>
      <c r="AG273" s="35" t="str">
        <f t="shared" si="131"/>
        <v xml:space="preserve">  </v>
      </c>
      <c r="AH273" s="35" t="str">
        <f t="shared" si="132"/>
        <v xml:space="preserve">  </v>
      </c>
    </row>
    <row r="274" spans="2:34" ht="15.6" x14ac:dyDescent="0.3">
      <c r="B274" s="4" t="str">
        <f t="shared" si="114"/>
        <v xml:space="preserve">  </v>
      </c>
      <c r="C274" s="36"/>
      <c r="D274" s="17" t="str">
        <f t="shared" si="123"/>
        <v xml:space="preserve">  </v>
      </c>
      <c r="E274" s="17">
        <f t="shared" si="108"/>
        <v>0</v>
      </c>
      <c r="F274" s="17" t="str">
        <f t="shared" si="115"/>
        <v xml:space="preserve">  </v>
      </c>
      <c r="G274" s="17" t="str">
        <f t="shared" si="116"/>
        <v xml:space="preserve">  </v>
      </c>
      <c r="I274" s="45"/>
      <c r="J274" s="46" t="str">
        <f t="shared" si="124"/>
        <v xml:space="preserve">  </v>
      </c>
      <c r="K274" s="24" t="str">
        <f t="shared" si="117"/>
        <v xml:space="preserve">  </v>
      </c>
      <c r="L274" s="35" t="str">
        <f t="shared" si="118"/>
        <v xml:space="preserve">  </v>
      </c>
      <c r="M274" s="35" t="str">
        <f t="shared" si="125"/>
        <v xml:space="preserve">  </v>
      </c>
      <c r="N274" s="35" t="str">
        <f t="shared" si="109"/>
        <v xml:space="preserve">  </v>
      </c>
      <c r="O274" s="35" t="str">
        <f t="shared" si="110"/>
        <v xml:space="preserve">  </v>
      </c>
      <c r="P274" s="35" t="str">
        <f t="shared" si="112"/>
        <v xml:space="preserve">  </v>
      </c>
      <c r="Q274" s="36"/>
      <c r="R274" s="49"/>
      <c r="S274" s="47" t="str">
        <f t="shared" si="119"/>
        <v xml:space="preserve">  </v>
      </c>
      <c r="T274" s="48" t="str">
        <f t="shared" si="113"/>
        <v xml:space="preserve">  </v>
      </c>
      <c r="U274" s="49"/>
      <c r="V274" s="24" t="str">
        <f t="shared" si="120"/>
        <v xml:space="preserve">  </v>
      </c>
      <c r="W274" s="24" t="str">
        <f t="shared" si="121"/>
        <v xml:space="preserve">  </v>
      </c>
      <c r="X274" s="36"/>
      <c r="Y274" s="17" t="str">
        <f t="shared" si="126"/>
        <v xml:space="preserve">  </v>
      </c>
      <c r="Z274" s="17" t="str">
        <f t="shared" si="122"/>
        <v xml:space="preserve">  </v>
      </c>
      <c r="AA274" s="35" t="str">
        <f t="shared" si="111"/>
        <v xml:space="preserve">  </v>
      </c>
      <c r="AB274" s="35" t="str">
        <f t="shared" si="127"/>
        <v xml:space="preserve">  </v>
      </c>
      <c r="AC274" s="35" t="str">
        <f t="shared" si="128"/>
        <v xml:space="preserve">  </v>
      </c>
      <c r="AD274" s="36"/>
      <c r="AE274" s="17" t="str">
        <f t="shared" si="129"/>
        <v xml:space="preserve">  </v>
      </c>
      <c r="AF274" s="35" t="str">
        <f t="shared" si="130"/>
        <v xml:space="preserve">  </v>
      </c>
      <c r="AG274" s="35" t="str">
        <f t="shared" si="131"/>
        <v xml:space="preserve">  </v>
      </c>
      <c r="AH274" s="35" t="str">
        <f t="shared" si="132"/>
        <v xml:space="preserve">  </v>
      </c>
    </row>
    <row r="275" spans="2:34" ht="15.6" x14ac:dyDescent="0.3">
      <c r="B275" s="4" t="str">
        <f t="shared" si="114"/>
        <v xml:space="preserve">  </v>
      </c>
      <c r="C275" s="36"/>
      <c r="D275" s="17" t="str">
        <f t="shared" si="123"/>
        <v xml:space="preserve">  </v>
      </c>
      <c r="E275" s="17">
        <f t="shared" si="108"/>
        <v>0</v>
      </c>
      <c r="F275" s="17" t="str">
        <f t="shared" si="115"/>
        <v xml:space="preserve">  </v>
      </c>
      <c r="G275" s="17" t="str">
        <f t="shared" si="116"/>
        <v xml:space="preserve">  </v>
      </c>
      <c r="I275" s="45"/>
      <c r="J275" s="46" t="str">
        <f t="shared" si="124"/>
        <v xml:space="preserve">  </v>
      </c>
      <c r="K275" s="24" t="str">
        <f t="shared" si="117"/>
        <v xml:space="preserve">  </v>
      </c>
      <c r="L275" s="35" t="str">
        <f t="shared" si="118"/>
        <v xml:space="preserve">  </v>
      </c>
      <c r="M275" s="35" t="str">
        <f t="shared" si="125"/>
        <v xml:space="preserve">  </v>
      </c>
      <c r="N275" s="35" t="str">
        <f t="shared" si="109"/>
        <v xml:space="preserve">  </v>
      </c>
      <c r="O275" s="35" t="str">
        <f t="shared" si="110"/>
        <v xml:space="preserve">  </v>
      </c>
      <c r="P275" s="35" t="str">
        <f t="shared" si="112"/>
        <v xml:space="preserve">  </v>
      </c>
      <c r="Q275" s="36"/>
      <c r="R275" s="49"/>
      <c r="S275" s="47" t="str">
        <f t="shared" si="119"/>
        <v xml:space="preserve">  </v>
      </c>
      <c r="T275" s="48" t="str">
        <f t="shared" si="113"/>
        <v xml:space="preserve">  </v>
      </c>
      <c r="U275" s="49"/>
      <c r="V275" s="24" t="str">
        <f t="shared" si="120"/>
        <v xml:space="preserve">  </v>
      </c>
      <c r="W275" s="24" t="str">
        <f t="shared" si="121"/>
        <v xml:space="preserve">  </v>
      </c>
      <c r="X275" s="36"/>
      <c r="Y275" s="17" t="str">
        <f t="shared" si="126"/>
        <v xml:space="preserve">  </v>
      </c>
      <c r="Z275" s="17" t="str">
        <f t="shared" si="122"/>
        <v xml:space="preserve">  </v>
      </c>
      <c r="AA275" s="35" t="str">
        <f t="shared" si="111"/>
        <v xml:space="preserve">  </v>
      </c>
      <c r="AB275" s="35" t="str">
        <f t="shared" si="127"/>
        <v xml:space="preserve">  </v>
      </c>
      <c r="AC275" s="35" t="str">
        <f t="shared" si="128"/>
        <v xml:space="preserve">  </v>
      </c>
      <c r="AD275" s="36"/>
      <c r="AE275" s="17" t="str">
        <f t="shared" si="129"/>
        <v xml:space="preserve">  </v>
      </c>
      <c r="AF275" s="35" t="str">
        <f t="shared" si="130"/>
        <v xml:space="preserve">  </v>
      </c>
      <c r="AG275" s="35" t="str">
        <f t="shared" si="131"/>
        <v xml:space="preserve">  </v>
      </c>
      <c r="AH275" s="35" t="str">
        <f t="shared" si="132"/>
        <v xml:space="preserve">  </v>
      </c>
    </row>
    <row r="276" spans="2:34" ht="15.6" x14ac:dyDescent="0.3">
      <c r="B276" s="4" t="str">
        <f t="shared" si="114"/>
        <v xml:space="preserve">  </v>
      </c>
      <c r="C276" s="36"/>
      <c r="D276" s="17" t="str">
        <f t="shared" si="123"/>
        <v xml:space="preserve">  </v>
      </c>
      <c r="E276" s="17">
        <f t="shared" si="108"/>
        <v>0</v>
      </c>
      <c r="F276" s="17" t="str">
        <f t="shared" si="115"/>
        <v xml:space="preserve">  </v>
      </c>
      <c r="G276" s="17" t="str">
        <f t="shared" si="116"/>
        <v xml:space="preserve">  </v>
      </c>
      <c r="I276" s="45"/>
      <c r="J276" s="46" t="str">
        <f t="shared" si="124"/>
        <v xml:space="preserve">  </v>
      </c>
      <c r="K276" s="24" t="str">
        <f t="shared" si="117"/>
        <v xml:space="preserve">  </v>
      </c>
      <c r="L276" s="35" t="str">
        <f t="shared" si="118"/>
        <v xml:space="preserve">  </v>
      </c>
      <c r="M276" s="35" t="str">
        <f t="shared" si="125"/>
        <v xml:space="preserve">  </v>
      </c>
      <c r="N276" s="35" t="str">
        <f t="shared" si="109"/>
        <v xml:space="preserve">  </v>
      </c>
      <c r="O276" s="35" t="str">
        <f t="shared" si="110"/>
        <v xml:space="preserve">  </v>
      </c>
      <c r="P276" s="35" t="str">
        <f t="shared" si="112"/>
        <v xml:space="preserve">  </v>
      </c>
      <c r="Q276" s="36"/>
      <c r="R276" s="49"/>
      <c r="S276" s="47" t="str">
        <f t="shared" si="119"/>
        <v xml:space="preserve">  </v>
      </c>
      <c r="T276" s="48" t="str">
        <f t="shared" si="113"/>
        <v xml:space="preserve">  </v>
      </c>
      <c r="U276" s="49"/>
      <c r="V276" s="24" t="str">
        <f t="shared" si="120"/>
        <v xml:space="preserve">  </v>
      </c>
      <c r="W276" s="24" t="str">
        <f t="shared" si="121"/>
        <v xml:space="preserve">  </v>
      </c>
      <c r="X276" s="36"/>
      <c r="Y276" s="17" t="str">
        <f t="shared" si="126"/>
        <v xml:space="preserve">  </v>
      </c>
      <c r="Z276" s="17" t="str">
        <f t="shared" si="122"/>
        <v xml:space="preserve">  </v>
      </c>
      <c r="AA276" s="35" t="str">
        <f t="shared" si="111"/>
        <v xml:space="preserve">  </v>
      </c>
      <c r="AB276" s="35" t="str">
        <f t="shared" si="127"/>
        <v xml:space="preserve">  </v>
      </c>
      <c r="AC276" s="35" t="str">
        <f t="shared" si="128"/>
        <v xml:space="preserve">  </v>
      </c>
      <c r="AD276" s="36"/>
      <c r="AE276" s="17" t="str">
        <f t="shared" si="129"/>
        <v xml:space="preserve">  </v>
      </c>
      <c r="AF276" s="35" t="str">
        <f t="shared" si="130"/>
        <v xml:space="preserve">  </v>
      </c>
      <c r="AG276" s="35" t="str">
        <f t="shared" si="131"/>
        <v xml:space="preserve">  </v>
      </c>
      <c r="AH276" s="35" t="str">
        <f t="shared" si="132"/>
        <v xml:space="preserve">  </v>
      </c>
    </row>
    <row r="277" spans="2:34" ht="15.6" x14ac:dyDescent="0.3">
      <c r="B277" s="4" t="str">
        <f t="shared" si="114"/>
        <v xml:space="preserve">  </v>
      </c>
      <c r="C277" s="36"/>
      <c r="D277" s="17" t="str">
        <f t="shared" si="123"/>
        <v xml:space="preserve">  </v>
      </c>
      <c r="E277" s="17">
        <f t="shared" si="108"/>
        <v>0</v>
      </c>
      <c r="F277" s="17" t="str">
        <f t="shared" si="115"/>
        <v xml:space="preserve">  </v>
      </c>
      <c r="G277" s="17" t="str">
        <f t="shared" si="116"/>
        <v xml:space="preserve">  </v>
      </c>
      <c r="I277" s="45"/>
      <c r="J277" s="46" t="str">
        <f t="shared" si="124"/>
        <v xml:space="preserve">  </v>
      </c>
      <c r="K277" s="24" t="str">
        <f t="shared" si="117"/>
        <v xml:space="preserve">  </v>
      </c>
      <c r="L277" s="35" t="str">
        <f t="shared" si="118"/>
        <v xml:space="preserve">  </v>
      </c>
      <c r="M277" s="35" t="str">
        <f t="shared" si="125"/>
        <v xml:space="preserve">  </v>
      </c>
      <c r="N277" s="35" t="str">
        <f t="shared" si="109"/>
        <v xml:space="preserve">  </v>
      </c>
      <c r="O277" s="35" t="str">
        <f t="shared" si="110"/>
        <v xml:space="preserve">  </v>
      </c>
      <c r="P277" s="35" t="str">
        <f t="shared" si="112"/>
        <v xml:space="preserve">  </v>
      </c>
      <c r="Q277" s="36"/>
      <c r="R277" s="49"/>
      <c r="S277" s="47" t="str">
        <f t="shared" si="119"/>
        <v xml:space="preserve">  </v>
      </c>
      <c r="T277" s="48" t="str">
        <f t="shared" si="113"/>
        <v xml:space="preserve">  </v>
      </c>
      <c r="U277" s="49"/>
      <c r="V277" s="24" t="str">
        <f t="shared" si="120"/>
        <v xml:space="preserve">  </v>
      </c>
      <c r="W277" s="24" t="str">
        <f t="shared" si="121"/>
        <v xml:space="preserve">  </v>
      </c>
      <c r="X277" s="36"/>
      <c r="Y277" s="17" t="str">
        <f t="shared" si="126"/>
        <v xml:space="preserve">  </v>
      </c>
      <c r="Z277" s="17" t="str">
        <f t="shared" si="122"/>
        <v xml:space="preserve">  </v>
      </c>
      <c r="AA277" s="35" t="str">
        <f t="shared" si="111"/>
        <v xml:space="preserve">  </v>
      </c>
      <c r="AB277" s="35" t="str">
        <f t="shared" si="127"/>
        <v xml:space="preserve">  </v>
      </c>
      <c r="AC277" s="35" t="str">
        <f t="shared" si="128"/>
        <v xml:space="preserve">  </v>
      </c>
      <c r="AD277" s="36"/>
      <c r="AE277" s="17" t="str">
        <f t="shared" si="129"/>
        <v xml:space="preserve">  </v>
      </c>
      <c r="AF277" s="35" t="str">
        <f t="shared" si="130"/>
        <v xml:space="preserve">  </v>
      </c>
      <c r="AG277" s="35" t="str">
        <f t="shared" si="131"/>
        <v xml:space="preserve">  </v>
      </c>
      <c r="AH277" s="35" t="str">
        <f t="shared" si="132"/>
        <v xml:space="preserve">  </v>
      </c>
    </row>
    <row r="278" spans="2:34" ht="15.6" x14ac:dyDescent="0.3">
      <c r="B278" s="4" t="str">
        <f t="shared" si="114"/>
        <v xml:space="preserve">  </v>
      </c>
      <c r="C278" s="36"/>
      <c r="D278" s="17" t="str">
        <f t="shared" si="123"/>
        <v xml:space="preserve">  </v>
      </c>
      <c r="E278" s="17">
        <f t="shared" si="108"/>
        <v>0</v>
      </c>
      <c r="F278" s="17" t="str">
        <f t="shared" si="115"/>
        <v xml:space="preserve">  </v>
      </c>
      <c r="G278" s="17" t="str">
        <f t="shared" si="116"/>
        <v xml:space="preserve">  </v>
      </c>
      <c r="I278" s="45"/>
      <c r="J278" s="46" t="str">
        <f t="shared" si="124"/>
        <v xml:space="preserve">  </v>
      </c>
      <c r="K278" s="24" t="str">
        <f t="shared" si="117"/>
        <v xml:space="preserve">  </v>
      </c>
      <c r="L278" s="35" t="str">
        <f t="shared" si="118"/>
        <v xml:space="preserve">  </v>
      </c>
      <c r="M278" s="35" t="str">
        <f t="shared" si="125"/>
        <v xml:space="preserve">  </v>
      </c>
      <c r="N278" s="35" t="str">
        <f t="shared" si="109"/>
        <v xml:space="preserve">  </v>
      </c>
      <c r="O278" s="35" t="str">
        <f t="shared" si="110"/>
        <v xml:space="preserve">  </v>
      </c>
      <c r="P278" s="35" t="str">
        <f t="shared" si="112"/>
        <v xml:space="preserve">  </v>
      </c>
      <c r="Q278" s="36"/>
      <c r="R278" s="49"/>
      <c r="S278" s="47" t="str">
        <f t="shared" si="119"/>
        <v xml:space="preserve">  </v>
      </c>
      <c r="T278" s="48" t="str">
        <f t="shared" si="113"/>
        <v xml:space="preserve">  </v>
      </c>
      <c r="U278" s="49"/>
      <c r="V278" s="24" t="str">
        <f t="shared" si="120"/>
        <v xml:space="preserve">  </v>
      </c>
      <c r="W278" s="24" t="str">
        <f t="shared" si="121"/>
        <v xml:space="preserve">  </v>
      </c>
      <c r="X278" s="36"/>
      <c r="Y278" s="17" t="str">
        <f t="shared" si="126"/>
        <v xml:space="preserve">  </v>
      </c>
      <c r="Z278" s="17" t="str">
        <f t="shared" si="122"/>
        <v xml:space="preserve">  </v>
      </c>
      <c r="AA278" s="35" t="str">
        <f t="shared" si="111"/>
        <v xml:space="preserve">  </v>
      </c>
      <c r="AB278" s="35" t="str">
        <f t="shared" si="127"/>
        <v xml:space="preserve">  </v>
      </c>
      <c r="AC278" s="35" t="str">
        <f t="shared" si="128"/>
        <v xml:space="preserve">  </v>
      </c>
      <c r="AD278" s="36"/>
      <c r="AE278" s="17" t="str">
        <f t="shared" si="129"/>
        <v xml:space="preserve">  </v>
      </c>
      <c r="AF278" s="35" t="str">
        <f t="shared" si="130"/>
        <v xml:space="preserve">  </v>
      </c>
      <c r="AG278" s="35" t="str">
        <f t="shared" si="131"/>
        <v xml:space="preserve">  </v>
      </c>
      <c r="AH278" s="35" t="str">
        <f t="shared" si="132"/>
        <v xml:space="preserve">  </v>
      </c>
    </row>
    <row r="279" spans="2:34" ht="15.6" x14ac:dyDescent="0.3">
      <c r="B279" s="4" t="str">
        <f t="shared" si="114"/>
        <v xml:space="preserve">  </v>
      </c>
      <c r="C279" s="36"/>
      <c r="D279" s="17" t="str">
        <f t="shared" si="123"/>
        <v xml:space="preserve">  </v>
      </c>
      <c r="E279" s="17">
        <f t="shared" si="108"/>
        <v>0</v>
      </c>
      <c r="F279" s="17" t="str">
        <f t="shared" si="115"/>
        <v xml:space="preserve">  </v>
      </c>
      <c r="G279" s="17" t="str">
        <f t="shared" si="116"/>
        <v xml:space="preserve">  </v>
      </c>
      <c r="I279" s="45"/>
      <c r="J279" s="46" t="str">
        <f t="shared" si="124"/>
        <v xml:space="preserve">  </v>
      </c>
      <c r="K279" s="24" t="str">
        <f t="shared" si="117"/>
        <v xml:space="preserve">  </v>
      </c>
      <c r="L279" s="35" t="str">
        <f t="shared" si="118"/>
        <v xml:space="preserve">  </v>
      </c>
      <c r="M279" s="35" t="str">
        <f t="shared" si="125"/>
        <v xml:space="preserve">  </v>
      </c>
      <c r="N279" s="35" t="str">
        <f t="shared" si="109"/>
        <v xml:space="preserve">  </v>
      </c>
      <c r="O279" s="35" t="str">
        <f t="shared" si="110"/>
        <v xml:space="preserve">  </v>
      </c>
      <c r="P279" s="35" t="str">
        <f t="shared" si="112"/>
        <v xml:space="preserve">  </v>
      </c>
      <c r="Q279" s="36"/>
      <c r="R279" s="49"/>
      <c r="S279" s="47" t="str">
        <f t="shared" si="119"/>
        <v xml:space="preserve">  </v>
      </c>
      <c r="T279" s="48" t="str">
        <f t="shared" si="113"/>
        <v xml:space="preserve">  </v>
      </c>
      <c r="U279" s="49"/>
      <c r="V279" s="24" t="str">
        <f t="shared" si="120"/>
        <v xml:space="preserve">  </v>
      </c>
      <c r="W279" s="24" t="str">
        <f t="shared" si="121"/>
        <v xml:space="preserve">  </v>
      </c>
      <c r="X279" s="36"/>
      <c r="Y279" s="17" t="str">
        <f t="shared" si="126"/>
        <v xml:space="preserve">  </v>
      </c>
      <c r="Z279" s="17" t="str">
        <f t="shared" si="122"/>
        <v xml:space="preserve">  </v>
      </c>
      <c r="AA279" s="35" t="str">
        <f t="shared" si="111"/>
        <v xml:space="preserve">  </v>
      </c>
      <c r="AB279" s="35" t="str">
        <f t="shared" si="127"/>
        <v xml:space="preserve">  </v>
      </c>
      <c r="AC279" s="35" t="str">
        <f t="shared" si="128"/>
        <v xml:space="preserve">  </v>
      </c>
      <c r="AD279" s="36"/>
      <c r="AE279" s="17" t="str">
        <f t="shared" si="129"/>
        <v xml:space="preserve">  </v>
      </c>
      <c r="AF279" s="35" t="str">
        <f t="shared" si="130"/>
        <v xml:space="preserve">  </v>
      </c>
      <c r="AG279" s="35" t="str">
        <f t="shared" si="131"/>
        <v xml:space="preserve">  </v>
      </c>
      <c r="AH279" s="35" t="str">
        <f t="shared" si="132"/>
        <v xml:space="preserve">  </v>
      </c>
    </row>
    <row r="280" spans="2:34" ht="15.6" x14ac:dyDescent="0.3">
      <c r="B280" s="4" t="str">
        <f t="shared" si="114"/>
        <v xml:space="preserve">  </v>
      </c>
      <c r="C280" s="36"/>
      <c r="D280" s="17" t="str">
        <f t="shared" si="123"/>
        <v xml:space="preserve">  </v>
      </c>
      <c r="E280" s="17">
        <f t="shared" si="108"/>
        <v>0</v>
      </c>
      <c r="F280" s="17" t="str">
        <f t="shared" si="115"/>
        <v xml:space="preserve">  </v>
      </c>
      <c r="G280" s="17" t="str">
        <f t="shared" si="116"/>
        <v xml:space="preserve">  </v>
      </c>
      <c r="I280" s="45"/>
      <c r="J280" s="46" t="str">
        <f t="shared" si="124"/>
        <v xml:space="preserve">  </v>
      </c>
      <c r="K280" s="24" t="str">
        <f t="shared" si="117"/>
        <v xml:space="preserve">  </v>
      </c>
      <c r="L280" s="35" t="str">
        <f t="shared" si="118"/>
        <v xml:space="preserve">  </v>
      </c>
      <c r="M280" s="35" t="str">
        <f t="shared" si="125"/>
        <v xml:space="preserve">  </v>
      </c>
      <c r="N280" s="35" t="str">
        <f t="shared" si="109"/>
        <v xml:space="preserve">  </v>
      </c>
      <c r="O280" s="35" t="str">
        <f t="shared" si="110"/>
        <v xml:space="preserve">  </v>
      </c>
      <c r="P280" s="35" t="str">
        <f t="shared" si="112"/>
        <v xml:space="preserve">  </v>
      </c>
      <c r="Q280" s="36"/>
      <c r="R280" s="49"/>
      <c r="S280" s="47" t="str">
        <f t="shared" si="119"/>
        <v xml:space="preserve">  </v>
      </c>
      <c r="T280" s="48" t="str">
        <f t="shared" si="113"/>
        <v xml:space="preserve">  </v>
      </c>
      <c r="U280" s="49"/>
      <c r="V280" s="24" t="str">
        <f t="shared" si="120"/>
        <v xml:space="preserve">  </v>
      </c>
      <c r="W280" s="24" t="str">
        <f t="shared" si="121"/>
        <v xml:space="preserve">  </v>
      </c>
      <c r="X280" s="36"/>
      <c r="Y280" s="17" t="str">
        <f t="shared" si="126"/>
        <v xml:space="preserve">  </v>
      </c>
      <c r="Z280" s="17" t="str">
        <f t="shared" si="122"/>
        <v xml:space="preserve">  </v>
      </c>
      <c r="AA280" s="35" t="str">
        <f t="shared" si="111"/>
        <v xml:space="preserve">  </v>
      </c>
      <c r="AB280" s="35" t="str">
        <f t="shared" si="127"/>
        <v xml:space="preserve">  </v>
      </c>
      <c r="AC280" s="35" t="str">
        <f t="shared" si="128"/>
        <v xml:space="preserve">  </v>
      </c>
      <c r="AD280" s="36"/>
      <c r="AE280" s="17" t="str">
        <f t="shared" si="129"/>
        <v xml:space="preserve">  </v>
      </c>
      <c r="AF280" s="35" t="str">
        <f t="shared" si="130"/>
        <v xml:space="preserve">  </v>
      </c>
      <c r="AG280" s="35" t="str">
        <f t="shared" si="131"/>
        <v xml:space="preserve">  </v>
      </c>
      <c r="AH280" s="35" t="str">
        <f t="shared" si="132"/>
        <v xml:space="preserve">  </v>
      </c>
    </row>
    <row r="281" spans="2:34" ht="15.6" x14ac:dyDescent="0.3">
      <c r="B281" s="4" t="str">
        <f t="shared" si="114"/>
        <v xml:space="preserve">  </v>
      </c>
      <c r="C281" s="36"/>
      <c r="D281" s="17" t="str">
        <f t="shared" si="123"/>
        <v xml:space="preserve">  </v>
      </c>
      <c r="E281" s="17">
        <f t="shared" si="108"/>
        <v>0</v>
      </c>
      <c r="F281" s="17" t="str">
        <f t="shared" si="115"/>
        <v xml:space="preserve">  </v>
      </c>
      <c r="G281" s="17" t="str">
        <f t="shared" si="116"/>
        <v xml:space="preserve">  </v>
      </c>
      <c r="I281" s="45"/>
      <c r="J281" s="46" t="str">
        <f t="shared" si="124"/>
        <v xml:space="preserve">  </v>
      </c>
      <c r="K281" s="24" t="str">
        <f t="shared" si="117"/>
        <v xml:space="preserve">  </v>
      </c>
      <c r="L281" s="35" t="str">
        <f t="shared" si="118"/>
        <v xml:space="preserve">  </v>
      </c>
      <c r="M281" s="35" t="str">
        <f t="shared" si="125"/>
        <v xml:space="preserve">  </v>
      </c>
      <c r="N281" s="35" t="str">
        <f t="shared" si="109"/>
        <v xml:space="preserve">  </v>
      </c>
      <c r="O281" s="35" t="str">
        <f t="shared" si="110"/>
        <v xml:space="preserve">  </v>
      </c>
      <c r="P281" s="35" t="str">
        <f t="shared" si="112"/>
        <v xml:space="preserve">  </v>
      </c>
      <c r="Q281" s="36"/>
      <c r="R281" s="49"/>
      <c r="S281" s="47" t="str">
        <f t="shared" si="119"/>
        <v xml:space="preserve">  </v>
      </c>
      <c r="T281" s="48" t="str">
        <f t="shared" si="113"/>
        <v xml:space="preserve">  </v>
      </c>
      <c r="U281" s="49"/>
      <c r="V281" s="24" t="str">
        <f t="shared" si="120"/>
        <v xml:space="preserve">  </v>
      </c>
      <c r="W281" s="24" t="str">
        <f t="shared" si="121"/>
        <v xml:space="preserve">  </v>
      </c>
      <c r="X281" s="36"/>
      <c r="Y281" s="17" t="str">
        <f t="shared" si="126"/>
        <v xml:space="preserve">  </v>
      </c>
      <c r="Z281" s="17" t="str">
        <f t="shared" si="122"/>
        <v xml:space="preserve">  </v>
      </c>
      <c r="AA281" s="35" t="str">
        <f t="shared" si="111"/>
        <v xml:space="preserve">  </v>
      </c>
      <c r="AB281" s="35" t="str">
        <f t="shared" si="127"/>
        <v xml:space="preserve">  </v>
      </c>
      <c r="AC281" s="35" t="str">
        <f t="shared" si="128"/>
        <v xml:space="preserve">  </v>
      </c>
      <c r="AD281" s="36"/>
      <c r="AE281" s="17" t="str">
        <f t="shared" si="129"/>
        <v xml:space="preserve">  </v>
      </c>
      <c r="AF281" s="35" t="str">
        <f t="shared" si="130"/>
        <v xml:space="preserve">  </v>
      </c>
      <c r="AG281" s="35" t="str">
        <f t="shared" si="131"/>
        <v xml:space="preserve">  </v>
      </c>
      <c r="AH281" s="35" t="str">
        <f t="shared" si="132"/>
        <v xml:space="preserve">  </v>
      </c>
    </row>
    <row r="282" spans="2:34" ht="15.6" x14ac:dyDescent="0.3">
      <c r="B282" s="4" t="str">
        <f t="shared" si="114"/>
        <v xml:space="preserve">  </v>
      </c>
      <c r="C282" s="36"/>
      <c r="D282" s="17" t="str">
        <f t="shared" si="123"/>
        <v xml:space="preserve">  </v>
      </c>
      <c r="E282" s="17">
        <f t="shared" si="108"/>
        <v>0</v>
      </c>
      <c r="F282" s="17" t="str">
        <f t="shared" si="115"/>
        <v xml:space="preserve">  </v>
      </c>
      <c r="G282" s="17" t="str">
        <f t="shared" si="116"/>
        <v xml:space="preserve">  </v>
      </c>
      <c r="I282" s="45"/>
      <c r="J282" s="46" t="str">
        <f t="shared" si="124"/>
        <v xml:space="preserve">  </v>
      </c>
      <c r="K282" s="24" t="str">
        <f t="shared" si="117"/>
        <v xml:space="preserve">  </v>
      </c>
      <c r="L282" s="35" t="str">
        <f t="shared" si="118"/>
        <v xml:space="preserve">  </v>
      </c>
      <c r="M282" s="35" t="str">
        <f t="shared" si="125"/>
        <v xml:space="preserve">  </v>
      </c>
      <c r="N282" s="35" t="str">
        <f t="shared" si="109"/>
        <v xml:space="preserve">  </v>
      </c>
      <c r="O282" s="35" t="str">
        <f t="shared" si="110"/>
        <v xml:space="preserve">  </v>
      </c>
      <c r="P282" s="35" t="str">
        <f t="shared" si="112"/>
        <v xml:space="preserve">  </v>
      </c>
      <c r="Q282" s="36"/>
      <c r="R282" s="49"/>
      <c r="S282" s="47" t="str">
        <f t="shared" si="119"/>
        <v xml:space="preserve">  </v>
      </c>
      <c r="T282" s="48" t="str">
        <f t="shared" si="113"/>
        <v xml:space="preserve">  </v>
      </c>
      <c r="U282" s="49"/>
      <c r="V282" s="24" t="str">
        <f t="shared" si="120"/>
        <v xml:space="preserve">  </v>
      </c>
      <c r="W282" s="24" t="str">
        <f t="shared" si="121"/>
        <v xml:space="preserve">  </v>
      </c>
      <c r="X282" s="36"/>
      <c r="Y282" s="17" t="str">
        <f t="shared" si="126"/>
        <v xml:space="preserve">  </v>
      </c>
      <c r="Z282" s="17" t="str">
        <f t="shared" si="122"/>
        <v xml:space="preserve">  </v>
      </c>
      <c r="AA282" s="35" t="str">
        <f t="shared" si="111"/>
        <v xml:space="preserve">  </v>
      </c>
      <c r="AB282" s="35" t="str">
        <f t="shared" si="127"/>
        <v xml:space="preserve">  </v>
      </c>
      <c r="AC282" s="35" t="str">
        <f t="shared" si="128"/>
        <v xml:space="preserve">  </v>
      </c>
      <c r="AD282" s="36"/>
      <c r="AE282" s="17" t="str">
        <f t="shared" si="129"/>
        <v xml:space="preserve">  </v>
      </c>
      <c r="AF282" s="35" t="str">
        <f t="shared" si="130"/>
        <v xml:space="preserve">  </v>
      </c>
      <c r="AG282" s="35" t="str">
        <f t="shared" si="131"/>
        <v xml:space="preserve">  </v>
      </c>
      <c r="AH282" s="35" t="str">
        <f t="shared" si="132"/>
        <v xml:space="preserve">  </v>
      </c>
    </row>
    <row r="283" spans="2:34" ht="15.6" x14ac:dyDescent="0.3">
      <c r="B283" s="4" t="str">
        <f t="shared" si="114"/>
        <v xml:space="preserve">  </v>
      </c>
      <c r="C283" s="36"/>
      <c r="D283" s="17" t="str">
        <f t="shared" si="123"/>
        <v xml:space="preserve">  </v>
      </c>
      <c r="E283" s="17">
        <f t="shared" si="108"/>
        <v>0</v>
      </c>
      <c r="F283" s="17" t="str">
        <f t="shared" si="115"/>
        <v xml:space="preserve">  </v>
      </c>
      <c r="G283" s="17" t="str">
        <f t="shared" si="116"/>
        <v xml:space="preserve">  </v>
      </c>
      <c r="I283" s="45"/>
      <c r="J283" s="46" t="str">
        <f t="shared" si="124"/>
        <v xml:space="preserve">  </v>
      </c>
      <c r="K283" s="24" t="str">
        <f t="shared" si="117"/>
        <v xml:space="preserve">  </v>
      </c>
      <c r="L283" s="35" t="str">
        <f t="shared" si="118"/>
        <v xml:space="preserve">  </v>
      </c>
      <c r="M283" s="35" t="str">
        <f t="shared" si="125"/>
        <v xml:space="preserve">  </v>
      </c>
      <c r="N283" s="35" t="str">
        <f t="shared" si="109"/>
        <v xml:space="preserve">  </v>
      </c>
      <c r="O283" s="35" t="str">
        <f t="shared" si="110"/>
        <v xml:space="preserve">  </v>
      </c>
      <c r="P283" s="35" t="str">
        <f t="shared" si="112"/>
        <v xml:space="preserve">  </v>
      </c>
      <c r="Q283" s="36"/>
      <c r="R283" s="49"/>
      <c r="S283" s="47" t="str">
        <f t="shared" si="119"/>
        <v xml:space="preserve">  </v>
      </c>
      <c r="T283" s="48" t="str">
        <f t="shared" si="113"/>
        <v xml:space="preserve">  </v>
      </c>
      <c r="U283" s="49"/>
      <c r="V283" s="24" t="str">
        <f t="shared" si="120"/>
        <v xml:space="preserve">  </v>
      </c>
      <c r="W283" s="24" t="str">
        <f t="shared" si="121"/>
        <v xml:space="preserve">  </v>
      </c>
      <c r="X283" s="36"/>
      <c r="Y283" s="17" t="str">
        <f t="shared" si="126"/>
        <v xml:space="preserve">  </v>
      </c>
      <c r="Z283" s="17" t="str">
        <f t="shared" si="122"/>
        <v xml:space="preserve">  </v>
      </c>
      <c r="AA283" s="35" t="str">
        <f t="shared" si="111"/>
        <v xml:space="preserve">  </v>
      </c>
      <c r="AB283" s="35" t="str">
        <f t="shared" si="127"/>
        <v xml:space="preserve">  </v>
      </c>
      <c r="AC283" s="35" t="str">
        <f t="shared" si="128"/>
        <v xml:space="preserve">  </v>
      </c>
      <c r="AD283" s="36"/>
      <c r="AE283" s="17" t="str">
        <f t="shared" si="129"/>
        <v xml:space="preserve">  </v>
      </c>
      <c r="AF283" s="35" t="str">
        <f t="shared" si="130"/>
        <v xml:space="preserve">  </v>
      </c>
      <c r="AG283" s="35" t="str">
        <f t="shared" si="131"/>
        <v xml:space="preserve">  </v>
      </c>
      <c r="AH283" s="35" t="str">
        <f t="shared" si="132"/>
        <v xml:space="preserve">  </v>
      </c>
    </row>
    <row r="284" spans="2:34" ht="15.6" x14ac:dyDescent="0.3">
      <c r="B284" s="4" t="str">
        <f t="shared" si="114"/>
        <v xml:space="preserve">  </v>
      </c>
      <c r="C284" s="36"/>
      <c r="D284" s="17" t="str">
        <f t="shared" si="123"/>
        <v xml:space="preserve">  </v>
      </c>
      <c r="E284" s="17">
        <f t="shared" si="108"/>
        <v>0</v>
      </c>
      <c r="F284" s="17" t="str">
        <f t="shared" si="115"/>
        <v xml:space="preserve">  </v>
      </c>
      <c r="G284" s="17" t="str">
        <f t="shared" si="116"/>
        <v xml:space="preserve">  </v>
      </c>
      <c r="I284" s="45"/>
      <c r="J284" s="46" t="str">
        <f t="shared" si="124"/>
        <v xml:space="preserve">  </v>
      </c>
      <c r="K284" s="24" t="str">
        <f t="shared" si="117"/>
        <v xml:space="preserve">  </v>
      </c>
      <c r="L284" s="35" t="str">
        <f t="shared" si="118"/>
        <v xml:space="preserve">  </v>
      </c>
      <c r="M284" s="35" t="str">
        <f t="shared" si="125"/>
        <v xml:space="preserve">  </v>
      </c>
      <c r="N284" s="35" t="str">
        <f t="shared" si="109"/>
        <v xml:space="preserve">  </v>
      </c>
      <c r="O284" s="35" t="str">
        <f t="shared" si="110"/>
        <v xml:space="preserve">  </v>
      </c>
      <c r="P284" s="35" t="str">
        <f t="shared" si="112"/>
        <v xml:space="preserve">  </v>
      </c>
      <c r="Q284" s="36"/>
      <c r="R284" s="49"/>
      <c r="S284" s="47" t="str">
        <f t="shared" si="119"/>
        <v xml:space="preserve">  </v>
      </c>
      <c r="T284" s="48" t="str">
        <f t="shared" si="113"/>
        <v xml:space="preserve">  </v>
      </c>
      <c r="U284" s="49"/>
      <c r="V284" s="24" t="str">
        <f t="shared" si="120"/>
        <v xml:space="preserve">  </v>
      </c>
      <c r="W284" s="24" t="str">
        <f t="shared" si="121"/>
        <v xml:space="preserve">  </v>
      </c>
      <c r="X284" s="36"/>
      <c r="Y284" s="17" t="str">
        <f t="shared" si="126"/>
        <v xml:space="preserve">  </v>
      </c>
      <c r="Z284" s="17" t="str">
        <f t="shared" si="122"/>
        <v xml:space="preserve">  </v>
      </c>
      <c r="AA284" s="35" t="str">
        <f t="shared" si="111"/>
        <v xml:space="preserve">  </v>
      </c>
      <c r="AB284" s="35" t="str">
        <f t="shared" si="127"/>
        <v xml:space="preserve">  </v>
      </c>
      <c r="AC284" s="35" t="str">
        <f t="shared" si="128"/>
        <v xml:space="preserve">  </v>
      </c>
      <c r="AD284" s="36"/>
      <c r="AE284" s="17" t="str">
        <f t="shared" si="129"/>
        <v xml:space="preserve">  </v>
      </c>
      <c r="AF284" s="35" t="str">
        <f t="shared" si="130"/>
        <v xml:space="preserve">  </v>
      </c>
      <c r="AG284" s="35" t="str">
        <f t="shared" si="131"/>
        <v xml:space="preserve">  </v>
      </c>
      <c r="AH284" s="35" t="str">
        <f t="shared" si="132"/>
        <v xml:space="preserve">  </v>
      </c>
    </row>
    <row r="285" spans="2:34" ht="15.6" x14ac:dyDescent="0.3">
      <c r="B285" s="4" t="str">
        <f t="shared" si="114"/>
        <v xml:space="preserve">  </v>
      </c>
      <c r="C285" s="36"/>
      <c r="D285" s="17" t="str">
        <f t="shared" si="123"/>
        <v xml:space="preserve">  </v>
      </c>
      <c r="E285" s="17">
        <f t="shared" si="108"/>
        <v>0</v>
      </c>
      <c r="F285" s="17" t="str">
        <f t="shared" si="115"/>
        <v xml:space="preserve">  </v>
      </c>
      <c r="G285" s="17" t="str">
        <f t="shared" si="116"/>
        <v xml:space="preserve">  </v>
      </c>
      <c r="I285" s="45"/>
      <c r="J285" s="46" t="str">
        <f t="shared" si="124"/>
        <v xml:space="preserve">  </v>
      </c>
      <c r="K285" s="24" t="str">
        <f t="shared" si="117"/>
        <v xml:space="preserve">  </v>
      </c>
      <c r="L285" s="35" t="str">
        <f t="shared" si="118"/>
        <v xml:space="preserve">  </v>
      </c>
      <c r="M285" s="35" t="str">
        <f t="shared" si="125"/>
        <v xml:space="preserve">  </v>
      </c>
      <c r="N285" s="35" t="str">
        <f t="shared" si="109"/>
        <v xml:space="preserve">  </v>
      </c>
      <c r="O285" s="35" t="str">
        <f t="shared" si="110"/>
        <v xml:space="preserve">  </v>
      </c>
      <c r="P285" s="35" t="str">
        <f t="shared" si="112"/>
        <v xml:space="preserve">  </v>
      </c>
      <c r="Q285" s="36"/>
      <c r="R285" s="49"/>
      <c r="S285" s="47" t="str">
        <f t="shared" si="119"/>
        <v xml:space="preserve">  </v>
      </c>
      <c r="T285" s="48" t="str">
        <f t="shared" si="113"/>
        <v xml:space="preserve">  </v>
      </c>
      <c r="U285" s="49"/>
      <c r="V285" s="24" t="str">
        <f t="shared" si="120"/>
        <v xml:space="preserve">  </v>
      </c>
      <c r="W285" s="24" t="str">
        <f t="shared" si="121"/>
        <v xml:space="preserve">  </v>
      </c>
      <c r="X285" s="36"/>
      <c r="Y285" s="17" t="str">
        <f t="shared" si="126"/>
        <v xml:space="preserve">  </v>
      </c>
      <c r="Z285" s="17" t="str">
        <f t="shared" si="122"/>
        <v xml:space="preserve">  </v>
      </c>
      <c r="AA285" s="35" t="str">
        <f t="shared" si="111"/>
        <v xml:space="preserve">  </v>
      </c>
      <c r="AB285" s="35" t="str">
        <f t="shared" si="127"/>
        <v xml:space="preserve">  </v>
      </c>
      <c r="AC285" s="35" t="str">
        <f t="shared" si="128"/>
        <v xml:space="preserve">  </v>
      </c>
      <c r="AD285" s="36"/>
      <c r="AE285" s="17" t="str">
        <f t="shared" si="129"/>
        <v xml:space="preserve">  </v>
      </c>
      <c r="AF285" s="35" t="str">
        <f t="shared" si="130"/>
        <v xml:space="preserve">  </v>
      </c>
      <c r="AG285" s="35" t="str">
        <f t="shared" si="131"/>
        <v xml:space="preserve">  </v>
      </c>
      <c r="AH285" s="35" t="str">
        <f t="shared" si="132"/>
        <v xml:space="preserve">  </v>
      </c>
    </row>
    <row r="286" spans="2:34" ht="15.6" x14ac:dyDescent="0.3">
      <c r="B286" s="4" t="str">
        <f t="shared" si="114"/>
        <v xml:space="preserve">  </v>
      </c>
      <c r="C286" s="36"/>
      <c r="D286" s="17" t="str">
        <f t="shared" si="123"/>
        <v xml:space="preserve">  </v>
      </c>
      <c r="E286" s="17">
        <f t="shared" si="108"/>
        <v>0</v>
      </c>
      <c r="F286" s="17" t="str">
        <f t="shared" si="115"/>
        <v xml:space="preserve">  </v>
      </c>
      <c r="G286" s="17" t="str">
        <f t="shared" si="116"/>
        <v xml:space="preserve">  </v>
      </c>
      <c r="I286" s="45"/>
      <c r="J286" s="46" t="str">
        <f t="shared" si="124"/>
        <v xml:space="preserve">  </v>
      </c>
      <c r="K286" s="24" t="str">
        <f t="shared" si="117"/>
        <v xml:space="preserve">  </v>
      </c>
      <c r="L286" s="35" t="str">
        <f t="shared" si="118"/>
        <v xml:space="preserve">  </v>
      </c>
      <c r="M286" s="35" t="str">
        <f t="shared" si="125"/>
        <v xml:space="preserve">  </v>
      </c>
      <c r="N286" s="35" t="str">
        <f t="shared" si="109"/>
        <v xml:space="preserve">  </v>
      </c>
      <c r="O286" s="35" t="str">
        <f t="shared" si="110"/>
        <v xml:space="preserve">  </v>
      </c>
      <c r="P286" s="35" t="str">
        <f t="shared" si="112"/>
        <v xml:space="preserve">  </v>
      </c>
      <c r="Q286" s="36"/>
      <c r="R286" s="49"/>
      <c r="S286" s="47" t="str">
        <f t="shared" si="119"/>
        <v xml:space="preserve">  </v>
      </c>
      <c r="T286" s="48" t="str">
        <f t="shared" si="113"/>
        <v xml:space="preserve">  </v>
      </c>
      <c r="U286" s="49"/>
      <c r="V286" s="24" t="str">
        <f t="shared" si="120"/>
        <v xml:space="preserve">  </v>
      </c>
      <c r="W286" s="24" t="str">
        <f t="shared" si="121"/>
        <v xml:space="preserve">  </v>
      </c>
      <c r="X286" s="36"/>
      <c r="Y286" s="17" t="str">
        <f t="shared" si="126"/>
        <v xml:space="preserve">  </v>
      </c>
      <c r="Z286" s="17" t="str">
        <f t="shared" si="122"/>
        <v xml:space="preserve">  </v>
      </c>
      <c r="AA286" s="35" t="str">
        <f t="shared" si="111"/>
        <v xml:space="preserve">  </v>
      </c>
      <c r="AB286" s="35" t="str">
        <f t="shared" si="127"/>
        <v xml:space="preserve">  </v>
      </c>
      <c r="AC286" s="35" t="str">
        <f t="shared" si="128"/>
        <v xml:space="preserve">  </v>
      </c>
      <c r="AD286" s="36"/>
      <c r="AE286" s="17" t="str">
        <f t="shared" si="129"/>
        <v xml:space="preserve">  </v>
      </c>
      <c r="AF286" s="35" t="str">
        <f t="shared" si="130"/>
        <v xml:space="preserve">  </v>
      </c>
      <c r="AG286" s="35" t="str">
        <f t="shared" si="131"/>
        <v xml:space="preserve">  </v>
      </c>
      <c r="AH286" s="35" t="str">
        <f t="shared" si="132"/>
        <v xml:space="preserve">  </v>
      </c>
    </row>
    <row r="287" spans="2:34" ht="15.6" x14ac:dyDescent="0.3">
      <c r="B287" s="4" t="str">
        <f t="shared" si="114"/>
        <v xml:space="preserve">  </v>
      </c>
      <c r="C287" s="36"/>
      <c r="D287" s="17" t="str">
        <f t="shared" si="123"/>
        <v xml:space="preserve">  </v>
      </c>
      <c r="E287" s="17">
        <f t="shared" si="108"/>
        <v>0</v>
      </c>
      <c r="F287" s="17" t="str">
        <f t="shared" si="115"/>
        <v xml:space="preserve">  </v>
      </c>
      <c r="G287" s="17" t="str">
        <f t="shared" si="116"/>
        <v xml:space="preserve">  </v>
      </c>
      <c r="I287" s="45"/>
      <c r="J287" s="46" t="str">
        <f t="shared" si="124"/>
        <v xml:space="preserve">  </v>
      </c>
      <c r="K287" s="24" t="str">
        <f t="shared" si="117"/>
        <v xml:space="preserve">  </v>
      </c>
      <c r="L287" s="35" t="str">
        <f t="shared" si="118"/>
        <v xml:space="preserve">  </v>
      </c>
      <c r="M287" s="35" t="str">
        <f t="shared" si="125"/>
        <v xml:space="preserve">  </v>
      </c>
      <c r="N287" s="35" t="str">
        <f t="shared" si="109"/>
        <v xml:space="preserve">  </v>
      </c>
      <c r="O287" s="35" t="str">
        <f t="shared" si="110"/>
        <v xml:space="preserve">  </v>
      </c>
      <c r="P287" s="35" t="str">
        <f t="shared" si="112"/>
        <v xml:space="preserve">  </v>
      </c>
      <c r="Q287" s="36"/>
      <c r="R287" s="49"/>
      <c r="S287" s="47" t="str">
        <f t="shared" si="119"/>
        <v xml:space="preserve">  </v>
      </c>
      <c r="T287" s="48" t="str">
        <f t="shared" si="113"/>
        <v xml:space="preserve">  </v>
      </c>
      <c r="U287" s="49"/>
      <c r="V287" s="24" t="str">
        <f t="shared" si="120"/>
        <v xml:space="preserve">  </v>
      </c>
      <c r="W287" s="24" t="str">
        <f t="shared" si="121"/>
        <v xml:space="preserve">  </v>
      </c>
      <c r="X287" s="36"/>
      <c r="Y287" s="17" t="str">
        <f t="shared" si="126"/>
        <v xml:space="preserve">  </v>
      </c>
      <c r="Z287" s="17" t="str">
        <f t="shared" si="122"/>
        <v xml:space="preserve">  </v>
      </c>
      <c r="AA287" s="35" t="str">
        <f t="shared" si="111"/>
        <v xml:space="preserve">  </v>
      </c>
      <c r="AB287" s="35" t="str">
        <f t="shared" si="127"/>
        <v xml:space="preserve">  </v>
      </c>
      <c r="AC287" s="35" t="str">
        <f t="shared" si="128"/>
        <v xml:space="preserve">  </v>
      </c>
      <c r="AD287" s="36"/>
      <c r="AE287" s="17" t="str">
        <f t="shared" si="129"/>
        <v xml:space="preserve">  </v>
      </c>
      <c r="AF287" s="35" t="str">
        <f t="shared" si="130"/>
        <v xml:space="preserve">  </v>
      </c>
      <c r="AG287" s="35" t="str">
        <f t="shared" si="131"/>
        <v xml:space="preserve">  </v>
      </c>
      <c r="AH287" s="35" t="str">
        <f t="shared" si="132"/>
        <v xml:space="preserve">  </v>
      </c>
    </row>
    <row r="288" spans="2:34" ht="15.6" x14ac:dyDescent="0.3">
      <c r="B288" s="4" t="str">
        <f t="shared" si="114"/>
        <v xml:space="preserve">  </v>
      </c>
      <c r="C288" s="36"/>
      <c r="D288" s="17" t="str">
        <f t="shared" si="123"/>
        <v xml:space="preserve">  </v>
      </c>
      <c r="E288" s="17">
        <f t="shared" si="108"/>
        <v>0</v>
      </c>
      <c r="F288" s="17" t="str">
        <f t="shared" si="115"/>
        <v xml:space="preserve">  </v>
      </c>
      <c r="G288" s="17" t="str">
        <f t="shared" si="116"/>
        <v xml:space="preserve">  </v>
      </c>
      <c r="I288" s="45"/>
      <c r="J288" s="46" t="str">
        <f t="shared" si="124"/>
        <v xml:space="preserve">  </v>
      </c>
      <c r="K288" s="24" t="str">
        <f t="shared" si="117"/>
        <v xml:space="preserve">  </v>
      </c>
      <c r="L288" s="35" t="str">
        <f t="shared" si="118"/>
        <v xml:space="preserve">  </v>
      </c>
      <c r="M288" s="35" t="str">
        <f t="shared" si="125"/>
        <v xml:space="preserve">  </v>
      </c>
      <c r="N288" s="35" t="str">
        <f t="shared" si="109"/>
        <v xml:space="preserve">  </v>
      </c>
      <c r="O288" s="35" t="str">
        <f t="shared" si="110"/>
        <v xml:space="preserve">  </v>
      </c>
      <c r="P288" s="35" t="str">
        <f t="shared" si="112"/>
        <v xml:space="preserve">  </v>
      </c>
      <c r="Q288" s="36"/>
      <c r="R288" s="49"/>
      <c r="S288" s="47" t="str">
        <f t="shared" si="119"/>
        <v xml:space="preserve">  </v>
      </c>
      <c r="T288" s="48" t="str">
        <f t="shared" si="113"/>
        <v xml:space="preserve">  </v>
      </c>
      <c r="U288" s="49"/>
      <c r="V288" s="24" t="str">
        <f t="shared" si="120"/>
        <v xml:space="preserve">  </v>
      </c>
      <c r="W288" s="24" t="str">
        <f t="shared" si="121"/>
        <v xml:space="preserve">  </v>
      </c>
      <c r="X288" s="36"/>
      <c r="Y288" s="17" t="str">
        <f t="shared" si="126"/>
        <v xml:space="preserve">  </v>
      </c>
      <c r="Z288" s="17" t="str">
        <f t="shared" si="122"/>
        <v xml:space="preserve">  </v>
      </c>
      <c r="AA288" s="35" t="str">
        <f t="shared" si="111"/>
        <v xml:space="preserve">  </v>
      </c>
      <c r="AB288" s="35" t="str">
        <f t="shared" si="127"/>
        <v xml:space="preserve">  </v>
      </c>
      <c r="AC288" s="35" t="str">
        <f t="shared" si="128"/>
        <v xml:space="preserve">  </v>
      </c>
      <c r="AD288" s="36"/>
      <c r="AE288" s="17" t="str">
        <f t="shared" si="129"/>
        <v xml:space="preserve">  </v>
      </c>
      <c r="AF288" s="35" t="str">
        <f t="shared" si="130"/>
        <v xml:space="preserve">  </v>
      </c>
      <c r="AG288" s="35" t="str">
        <f t="shared" si="131"/>
        <v xml:space="preserve">  </v>
      </c>
      <c r="AH288" s="35" t="str">
        <f t="shared" si="132"/>
        <v xml:space="preserve">  </v>
      </c>
    </row>
    <row r="289" spans="2:34" ht="15.6" x14ac:dyDescent="0.3">
      <c r="B289" s="4" t="str">
        <f t="shared" si="114"/>
        <v xml:space="preserve">  </v>
      </c>
      <c r="C289" s="36"/>
      <c r="D289" s="17" t="str">
        <f t="shared" si="123"/>
        <v xml:space="preserve">  </v>
      </c>
      <c r="E289" s="17">
        <f t="shared" si="108"/>
        <v>0</v>
      </c>
      <c r="F289" s="17" t="str">
        <f t="shared" si="115"/>
        <v xml:space="preserve">  </v>
      </c>
      <c r="G289" s="17" t="str">
        <f t="shared" si="116"/>
        <v xml:space="preserve">  </v>
      </c>
      <c r="I289" s="45"/>
      <c r="J289" s="46" t="str">
        <f t="shared" si="124"/>
        <v xml:space="preserve">  </v>
      </c>
      <c r="K289" s="24" t="str">
        <f t="shared" si="117"/>
        <v xml:space="preserve">  </v>
      </c>
      <c r="L289" s="35" t="str">
        <f t="shared" si="118"/>
        <v xml:space="preserve">  </v>
      </c>
      <c r="M289" s="35" t="str">
        <f t="shared" si="125"/>
        <v xml:space="preserve">  </v>
      </c>
      <c r="N289" s="35" t="str">
        <f t="shared" si="109"/>
        <v xml:space="preserve">  </v>
      </c>
      <c r="O289" s="35" t="str">
        <f t="shared" si="110"/>
        <v xml:space="preserve">  </v>
      </c>
      <c r="P289" s="35" t="str">
        <f t="shared" si="112"/>
        <v xml:space="preserve">  </v>
      </c>
      <c r="Q289" s="36"/>
      <c r="R289" s="49"/>
      <c r="S289" s="47" t="str">
        <f t="shared" si="119"/>
        <v xml:space="preserve">  </v>
      </c>
      <c r="T289" s="48" t="str">
        <f t="shared" si="113"/>
        <v xml:space="preserve">  </v>
      </c>
      <c r="U289" s="49"/>
      <c r="V289" s="24" t="str">
        <f t="shared" si="120"/>
        <v xml:space="preserve">  </v>
      </c>
      <c r="W289" s="24" t="str">
        <f t="shared" si="121"/>
        <v xml:space="preserve">  </v>
      </c>
      <c r="X289" s="36"/>
      <c r="Y289" s="17" t="str">
        <f t="shared" si="126"/>
        <v xml:space="preserve">  </v>
      </c>
      <c r="Z289" s="17" t="str">
        <f t="shared" si="122"/>
        <v xml:space="preserve">  </v>
      </c>
      <c r="AA289" s="35" t="str">
        <f t="shared" si="111"/>
        <v xml:space="preserve">  </v>
      </c>
      <c r="AB289" s="35" t="str">
        <f t="shared" si="127"/>
        <v xml:space="preserve">  </v>
      </c>
      <c r="AC289" s="35" t="str">
        <f t="shared" si="128"/>
        <v xml:space="preserve">  </v>
      </c>
      <c r="AD289" s="36"/>
      <c r="AE289" s="17" t="str">
        <f t="shared" si="129"/>
        <v xml:space="preserve">  </v>
      </c>
      <c r="AF289" s="35" t="str">
        <f t="shared" si="130"/>
        <v xml:space="preserve">  </v>
      </c>
      <c r="AG289" s="35" t="str">
        <f t="shared" si="131"/>
        <v xml:space="preserve">  </v>
      </c>
      <c r="AH289" s="35" t="str">
        <f t="shared" si="132"/>
        <v xml:space="preserve">  </v>
      </c>
    </row>
    <row r="290" spans="2:34" ht="15.6" x14ac:dyDescent="0.3">
      <c r="B290" s="4" t="str">
        <f t="shared" si="114"/>
        <v xml:space="preserve">  </v>
      </c>
      <c r="C290" s="36"/>
      <c r="D290" s="17" t="str">
        <f t="shared" si="123"/>
        <v xml:space="preserve">  </v>
      </c>
      <c r="E290" s="17">
        <f t="shared" si="108"/>
        <v>0</v>
      </c>
      <c r="F290" s="17" t="str">
        <f t="shared" si="115"/>
        <v xml:space="preserve">  </v>
      </c>
      <c r="G290" s="17" t="str">
        <f t="shared" si="116"/>
        <v xml:space="preserve">  </v>
      </c>
      <c r="I290" s="45"/>
      <c r="J290" s="46" t="str">
        <f t="shared" si="124"/>
        <v xml:space="preserve">  </v>
      </c>
      <c r="K290" s="24" t="str">
        <f t="shared" si="117"/>
        <v xml:space="preserve">  </v>
      </c>
      <c r="L290" s="35" t="str">
        <f t="shared" si="118"/>
        <v xml:space="preserve">  </v>
      </c>
      <c r="M290" s="35" t="str">
        <f t="shared" si="125"/>
        <v xml:space="preserve">  </v>
      </c>
      <c r="N290" s="35" t="str">
        <f t="shared" si="109"/>
        <v xml:space="preserve">  </v>
      </c>
      <c r="O290" s="35" t="str">
        <f t="shared" si="110"/>
        <v xml:space="preserve">  </v>
      </c>
      <c r="P290" s="35" t="str">
        <f t="shared" si="112"/>
        <v xml:space="preserve">  </v>
      </c>
      <c r="Q290" s="36"/>
      <c r="R290" s="49"/>
      <c r="S290" s="47" t="str">
        <f t="shared" si="119"/>
        <v xml:space="preserve">  </v>
      </c>
      <c r="T290" s="48" t="str">
        <f t="shared" si="113"/>
        <v xml:space="preserve">  </v>
      </c>
      <c r="U290" s="49"/>
      <c r="V290" s="24" t="str">
        <f t="shared" si="120"/>
        <v xml:space="preserve">  </v>
      </c>
      <c r="W290" s="24" t="str">
        <f t="shared" si="121"/>
        <v xml:space="preserve">  </v>
      </c>
      <c r="X290" s="36"/>
      <c r="Y290" s="17" t="str">
        <f t="shared" si="126"/>
        <v xml:space="preserve">  </v>
      </c>
      <c r="Z290" s="17" t="str">
        <f t="shared" si="122"/>
        <v xml:space="preserve">  </v>
      </c>
      <c r="AA290" s="35" t="str">
        <f t="shared" si="111"/>
        <v xml:space="preserve">  </v>
      </c>
      <c r="AB290" s="35" t="str">
        <f t="shared" si="127"/>
        <v xml:space="preserve">  </v>
      </c>
      <c r="AC290" s="35" t="str">
        <f t="shared" si="128"/>
        <v xml:space="preserve">  </v>
      </c>
      <c r="AD290" s="36"/>
      <c r="AE290" s="17" t="str">
        <f t="shared" si="129"/>
        <v xml:space="preserve">  </v>
      </c>
      <c r="AF290" s="35" t="str">
        <f t="shared" si="130"/>
        <v xml:space="preserve">  </v>
      </c>
      <c r="AG290" s="35" t="str">
        <f t="shared" si="131"/>
        <v xml:space="preserve">  </v>
      </c>
      <c r="AH290" s="35" t="str">
        <f t="shared" si="132"/>
        <v xml:space="preserve">  </v>
      </c>
    </row>
    <row r="291" spans="2:34" ht="15.6" x14ac:dyDescent="0.3">
      <c r="B291" s="4" t="str">
        <f t="shared" si="114"/>
        <v xml:space="preserve">  </v>
      </c>
      <c r="C291" s="36"/>
      <c r="D291" s="17" t="str">
        <f t="shared" si="123"/>
        <v xml:space="preserve">  </v>
      </c>
      <c r="E291" s="17">
        <f t="shared" si="108"/>
        <v>0</v>
      </c>
      <c r="F291" s="17" t="str">
        <f t="shared" si="115"/>
        <v xml:space="preserve">  </v>
      </c>
      <c r="G291" s="17" t="str">
        <f t="shared" si="116"/>
        <v xml:space="preserve">  </v>
      </c>
      <c r="I291" s="45"/>
      <c r="J291" s="46" t="str">
        <f t="shared" si="124"/>
        <v xml:space="preserve">  </v>
      </c>
      <c r="K291" s="24" t="str">
        <f t="shared" si="117"/>
        <v xml:space="preserve">  </v>
      </c>
      <c r="L291" s="35" t="str">
        <f t="shared" si="118"/>
        <v xml:space="preserve">  </v>
      </c>
      <c r="M291" s="35" t="str">
        <f t="shared" si="125"/>
        <v xml:space="preserve">  </v>
      </c>
      <c r="N291" s="35" t="str">
        <f t="shared" si="109"/>
        <v xml:space="preserve">  </v>
      </c>
      <c r="O291" s="35" t="str">
        <f t="shared" si="110"/>
        <v xml:space="preserve">  </v>
      </c>
      <c r="P291" s="35" t="str">
        <f t="shared" si="112"/>
        <v xml:space="preserve">  </v>
      </c>
      <c r="Q291" s="36"/>
      <c r="R291" s="49"/>
      <c r="S291" s="47" t="str">
        <f t="shared" si="119"/>
        <v xml:space="preserve">  </v>
      </c>
      <c r="T291" s="48" t="str">
        <f t="shared" si="113"/>
        <v xml:space="preserve">  </v>
      </c>
      <c r="U291" s="49"/>
      <c r="V291" s="24" t="str">
        <f t="shared" si="120"/>
        <v xml:space="preserve">  </v>
      </c>
      <c r="W291" s="24" t="str">
        <f t="shared" si="121"/>
        <v xml:space="preserve">  </v>
      </c>
      <c r="X291" s="36"/>
      <c r="Y291" s="17" t="str">
        <f t="shared" si="126"/>
        <v xml:space="preserve">  </v>
      </c>
      <c r="Z291" s="17" t="str">
        <f t="shared" si="122"/>
        <v xml:space="preserve">  </v>
      </c>
      <c r="AA291" s="35" t="str">
        <f t="shared" si="111"/>
        <v xml:space="preserve">  </v>
      </c>
      <c r="AB291" s="35" t="str">
        <f t="shared" si="127"/>
        <v xml:space="preserve">  </v>
      </c>
      <c r="AC291" s="35" t="str">
        <f t="shared" si="128"/>
        <v xml:space="preserve">  </v>
      </c>
      <c r="AD291" s="36"/>
      <c r="AE291" s="17" t="str">
        <f t="shared" si="129"/>
        <v xml:space="preserve">  </v>
      </c>
      <c r="AF291" s="35" t="str">
        <f t="shared" si="130"/>
        <v xml:space="preserve">  </v>
      </c>
      <c r="AG291" s="35" t="str">
        <f t="shared" si="131"/>
        <v xml:space="preserve">  </v>
      </c>
      <c r="AH291" s="35" t="str">
        <f t="shared" si="132"/>
        <v xml:space="preserve">  </v>
      </c>
    </row>
    <row r="292" spans="2:34" ht="15.6" x14ac:dyDescent="0.3">
      <c r="B292" s="4" t="str">
        <f t="shared" si="114"/>
        <v xml:space="preserve">  </v>
      </c>
      <c r="C292" s="36"/>
      <c r="D292" s="17" t="str">
        <f t="shared" si="123"/>
        <v xml:space="preserve">  </v>
      </c>
      <c r="E292" s="17">
        <f t="shared" si="108"/>
        <v>0</v>
      </c>
      <c r="F292" s="17" t="str">
        <f t="shared" si="115"/>
        <v xml:space="preserve">  </v>
      </c>
      <c r="G292" s="17" t="str">
        <f t="shared" si="116"/>
        <v xml:space="preserve">  </v>
      </c>
      <c r="I292" s="45"/>
      <c r="J292" s="46" t="str">
        <f t="shared" si="124"/>
        <v xml:space="preserve">  </v>
      </c>
      <c r="K292" s="24" t="str">
        <f t="shared" si="117"/>
        <v xml:space="preserve">  </v>
      </c>
      <c r="L292" s="35" t="str">
        <f t="shared" si="118"/>
        <v xml:space="preserve">  </v>
      </c>
      <c r="M292" s="35" t="str">
        <f t="shared" si="125"/>
        <v xml:space="preserve">  </v>
      </c>
      <c r="N292" s="35" t="str">
        <f t="shared" si="109"/>
        <v xml:space="preserve">  </v>
      </c>
      <c r="O292" s="35" t="str">
        <f t="shared" si="110"/>
        <v xml:space="preserve">  </v>
      </c>
      <c r="P292" s="35" t="str">
        <f t="shared" si="112"/>
        <v xml:space="preserve">  </v>
      </c>
      <c r="Q292" s="36"/>
      <c r="R292" s="49"/>
      <c r="S292" s="47" t="str">
        <f t="shared" si="119"/>
        <v xml:space="preserve">  </v>
      </c>
      <c r="T292" s="48" t="str">
        <f t="shared" si="113"/>
        <v xml:space="preserve">  </v>
      </c>
      <c r="U292" s="49"/>
      <c r="V292" s="24" t="str">
        <f t="shared" si="120"/>
        <v xml:space="preserve">  </v>
      </c>
      <c r="W292" s="24" t="str">
        <f t="shared" si="121"/>
        <v xml:space="preserve">  </v>
      </c>
      <c r="X292" s="36"/>
      <c r="Y292" s="17" t="str">
        <f t="shared" si="126"/>
        <v xml:space="preserve">  </v>
      </c>
      <c r="Z292" s="17" t="str">
        <f t="shared" si="122"/>
        <v xml:space="preserve">  </v>
      </c>
      <c r="AA292" s="35" t="str">
        <f t="shared" si="111"/>
        <v xml:space="preserve">  </v>
      </c>
      <c r="AB292" s="35" t="str">
        <f t="shared" si="127"/>
        <v xml:space="preserve">  </v>
      </c>
      <c r="AC292" s="35" t="str">
        <f t="shared" si="128"/>
        <v xml:space="preserve">  </v>
      </c>
      <c r="AD292" s="36"/>
      <c r="AE292" s="17" t="str">
        <f t="shared" si="129"/>
        <v xml:space="preserve">  </v>
      </c>
      <c r="AF292" s="35" t="str">
        <f t="shared" si="130"/>
        <v xml:space="preserve">  </v>
      </c>
      <c r="AG292" s="35" t="str">
        <f t="shared" si="131"/>
        <v xml:space="preserve">  </v>
      </c>
      <c r="AH292" s="35" t="str">
        <f t="shared" si="132"/>
        <v xml:space="preserve">  </v>
      </c>
    </row>
    <row r="293" spans="2:34" ht="15.6" x14ac:dyDescent="0.3">
      <c r="B293" s="4" t="str">
        <f t="shared" si="114"/>
        <v xml:space="preserve">  </v>
      </c>
      <c r="C293" s="36"/>
      <c r="D293" s="17" t="str">
        <f t="shared" si="123"/>
        <v xml:space="preserve">  </v>
      </c>
      <c r="E293" s="17">
        <f t="shared" si="108"/>
        <v>0</v>
      </c>
      <c r="F293" s="17" t="str">
        <f t="shared" si="115"/>
        <v xml:space="preserve">  </v>
      </c>
      <c r="G293" s="17" t="str">
        <f t="shared" si="116"/>
        <v xml:space="preserve">  </v>
      </c>
      <c r="I293" s="45"/>
      <c r="J293" s="46" t="str">
        <f t="shared" si="124"/>
        <v xml:space="preserve">  </v>
      </c>
      <c r="K293" s="24" t="str">
        <f t="shared" si="117"/>
        <v xml:space="preserve">  </v>
      </c>
      <c r="L293" s="35" t="str">
        <f t="shared" si="118"/>
        <v xml:space="preserve">  </v>
      </c>
      <c r="M293" s="35" t="str">
        <f t="shared" si="125"/>
        <v xml:space="preserve">  </v>
      </c>
      <c r="N293" s="35" t="str">
        <f t="shared" si="109"/>
        <v xml:space="preserve">  </v>
      </c>
      <c r="O293" s="35" t="str">
        <f t="shared" si="110"/>
        <v xml:space="preserve">  </v>
      </c>
      <c r="P293" s="35" t="str">
        <f t="shared" si="112"/>
        <v xml:space="preserve">  </v>
      </c>
      <c r="Q293" s="36"/>
      <c r="R293" s="49"/>
      <c r="S293" s="47" t="str">
        <f t="shared" si="119"/>
        <v xml:space="preserve">  </v>
      </c>
      <c r="T293" s="48" t="str">
        <f t="shared" si="113"/>
        <v xml:space="preserve">  </v>
      </c>
      <c r="U293" s="49"/>
      <c r="V293" s="24" t="str">
        <f t="shared" si="120"/>
        <v xml:space="preserve">  </v>
      </c>
      <c r="W293" s="24" t="str">
        <f t="shared" si="121"/>
        <v xml:space="preserve">  </v>
      </c>
      <c r="X293" s="36"/>
      <c r="Y293" s="17" t="str">
        <f t="shared" si="126"/>
        <v xml:space="preserve">  </v>
      </c>
      <c r="Z293" s="17" t="str">
        <f t="shared" si="122"/>
        <v xml:space="preserve">  </v>
      </c>
      <c r="AA293" s="35" t="str">
        <f t="shared" si="111"/>
        <v xml:space="preserve">  </v>
      </c>
      <c r="AB293" s="35" t="str">
        <f t="shared" si="127"/>
        <v xml:space="preserve">  </v>
      </c>
      <c r="AC293" s="35" t="str">
        <f t="shared" si="128"/>
        <v xml:space="preserve">  </v>
      </c>
      <c r="AD293" s="36"/>
      <c r="AE293" s="17" t="str">
        <f t="shared" si="129"/>
        <v xml:space="preserve">  </v>
      </c>
      <c r="AF293" s="35" t="str">
        <f t="shared" si="130"/>
        <v xml:space="preserve">  </v>
      </c>
      <c r="AG293" s="35" t="str">
        <f t="shared" si="131"/>
        <v xml:space="preserve">  </v>
      </c>
      <c r="AH293" s="35" t="str">
        <f t="shared" si="132"/>
        <v xml:space="preserve">  </v>
      </c>
    </row>
    <row r="294" spans="2:34" ht="15.6" x14ac:dyDescent="0.3">
      <c r="B294" s="4" t="str">
        <f t="shared" si="114"/>
        <v xml:space="preserve">  </v>
      </c>
      <c r="C294" s="36"/>
      <c r="D294" s="17" t="str">
        <f t="shared" si="123"/>
        <v xml:space="preserve">  </v>
      </c>
      <c r="E294" s="17">
        <f t="shared" si="108"/>
        <v>0</v>
      </c>
      <c r="F294" s="17" t="str">
        <f t="shared" si="115"/>
        <v xml:space="preserve">  </v>
      </c>
      <c r="G294" s="17" t="str">
        <f t="shared" si="116"/>
        <v xml:space="preserve">  </v>
      </c>
      <c r="I294" s="45"/>
      <c r="J294" s="46" t="str">
        <f t="shared" si="124"/>
        <v xml:space="preserve">  </v>
      </c>
      <c r="K294" s="24" t="str">
        <f t="shared" si="117"/>
        <v xml:space="preserve">  </v>
      </c>
      <c r="L294" s="35" t="str">
        <f t="shared" si="118"/>
        <v xml:space="preserve">  </v>
      </c>
      <c r="M294" s="35" t="str">
        <f t="shared" si="125"/>
        <v xml:space="preserve">  </v>
      </c>
      <c r="N294" s="35" t="str">
        <f t="shared" si="109"/>
        <v xml:space="preserve">  </v>
      </c>
      <c r="O294" s="35" t="str">
        <f t="shared" si="110"/>
        <v xml:space="preserve">  </v>
      </c>
      <c r="P294" s="35" t="str">
        <f t="shared" si="112"/>
        <v xml:space="preserve">  </v>
      </c>
      <c r="Q294" s="36"/>
      <c r="R294" s="49"/>
      <c r="S294" s="47" t="str">
        <f t="shared" si="119"/>
        <v xml:space="preserve">  </v>
      </c>
      <c r="T294" s="48" t="str">
        <f t="shared" si="113"/>
        <v xml:space="preserve">  </v>
      </c>
      <c r="U294" s="49"/>
      <c r="V294" s="24" t="str">
        <f t="shared" si="120"/>
        <v xml:space="preserve">  </v>
      </c>
      <c r="W294" s="24" t="str">
        <f t="shared" si="121"/>
        <v xml:space="preserve">  </v>
      </c>
      <c r="X294" s="36"/>
      <c r="Y294" s="17" t="str">
        <f t="shared" si="126"/>
        <v xml:space="preserve">  </v>
      </c>
      <c r="Z294" s="17" t="str">
        <f t="shared" si="122"/>
        <v xml:space="preserve">  </v>
      </c>
      <c r="AA294" s="35" t="str">
        <f t="shared" si="111"/>
        <v xml:space="preserve">  </v>
      </c>
      <c r="AB294" s="35" t="str">
        <f t="shared" si="127"/>
        <v xml:space="preserve">  </v>
      </c>
      <c r="AC294" s="35" t="str">
        <f t="shared" si="128"/>
        <v xml:space="preserve">  </v>
      </c>
      <c r="AD294" s="36"/>
      <c r="AE294" s="17" t="str">
        <f t="shared" si="129"/>
        <v xml:space="preserve">  </v>
      </c>
      <c r="AF294" s="35" t="str">
        <f t="shared" si="130"/>
        <v xml:space="preserve">  </v>
      </c>
      <c r="AG294" s="35" t="str">
        <f t="shared" si="131"/>
        <v xml:space="preserve">  </v>
      </c>
      <c r="AH294" s="35" t="str">
        <f t="shared" si="132"/>
        <v xml:space="preserve">  </v>
      </c>
    </row>
    <row r="295" spans="2:34" ht="15.6" x14ac:dyDescent="0.3">
      <c r="B295" s="4" t="str">
        <f t="shared" si="114"/>
        <v xml:space="preserve">  </v>
      </c>
      <c r="C295" s="36"/>
      <c r="D295" s="17" t="str">
        <f t="shared" si="123"/>
        <v xml:space="preserve">  </v>
      </c>
      <c r="E295" s="17">
        <f t="shared" si="108"/>
        <v>0</v>
      </c>
      <c r="F295" s="17" t="str">
        <f t="shared" si="115"/>
        <v xml:space="preserve">  </v>
      </c>
      <c r="G295" s="17" t="str">
        <f t="shared" si="116"/>
        <v xml:space="preserve">  </v>
      </c>
      <c r="I295" s="45"/>
      <c r="J295" s="46" t="str">
        <f t="shared" si="124"/>
        <v xml:space="preserve">  </v>
      </c>
      <c r="K295" s="24" t="str">
        <f t="shared" si="117"/>
        <v xml:space="preserve">  </v>
      </c>
      <c r="L295" s="35" t="str">
        <f t="shared" si="118"/>
        <v xml:space="preserve">  </v>
      </c>
      <c r="M295" s="35" t="str">
        <f t="shared" si="125"/>
        <v xml:space="preserve">  </v>
      </c>
      <c r="N295" s="35" t="str">
        <f t="shared" si="109"/>
        <v xml:space="preserve">  </v>
      </c>
      <c r="O295" s="35" t="str">
        <f t="shared" si="110"/>
        <v xml:space="preserve">  </v>
      </c>
      <c r="P295" s="35" t="str">
        <f t="shared" si="112"/>
        <v xml:space="preserve">  </v>
      </c>
      <c r="Q295" s="36"/>
      <c r="R295" s="49"/>
      <c r="S295" s="47" t="str">
        <f t="shared" si="119"/>
        <v xml:space="preserve">  </v>
      </c>
      <c r="T295" s="48" t="str">
        <f t="shared" si="113"/>
        <v xml:space="preserve">  </v>
      </c>
      <c r="U295" s="49"/>
      <c r="V295" s="24" t="str">
        <f t="shared" si="120"/>
        <v xml:space="preserve">  </v>
      </c>
      <c r="W295" s="24" t="str">
        <f t="shared" si="121"/>
        <v xml:space="preserve">  </v>
      </c>
      <c r="X295" s="36"/>
      <c r="Y295" s="17" t="str">
        <f t="shared" si="126"/>
        <v xml:space="preserve">  </v>
      </c>
      <c r="Z295" s="17" t="str">
        <f t="shared" si="122"/>
        <v xml:space="preserve">  </v>
      </c>
      <c r="AA295" s="35" t="str">
        <f t="shared" si="111"/>
        <v xml:space="preserve">  </v>
      </c>
      <c r="AB295" s="35" t="str">
        <f t="shared" si="127"/>
        <v xml:space="preserve">  </v>
      </c>
      <c r="AC295" s="35" t="str">
        <f t="shared" si="128"/>
        <v xml:space="preserve">  </v>
      </c>
      <c r="AD295" s="36"/>
      <c r="AE295" s="17" t="str">
        <f t="shared" si="129"/>
        <v xml:space="preserve">  </v>
      </c>
      <c r="AF295" s="35" t="str">
        <f t="shared" si="130"/>
        <v xml:space="preserve">  </v>
      </c>
      <c r="AG295" s="35" t="str">
        <f t="shared" si="131"/>
        <v xml:space="preserve">  </v>
      </c>
      <c r="AH295" s="35" t="str">
        <f t="shared" si="132"/>
        <v xml:space="preserve">  </v>
      </c>
    </row>
    <row r="296" spans="2:34" ht="15.6" x14ac:dyDescent="0.3">
      <c r="B296" s="4" t="str">
        <f t="shared" si="114"/>
        <v xml:space="preserve">  </v>
      </c>
      <c r="C296" s="36"/>
      <c r="D296" s="17" t="str">
        <f t="shared" si="123"/>
        <v xml:space="preserve">  </v>
      </c>
      <c r="E296" s="17">
        <f t="shared" si="108"/>
        <v>0</v>
      </c>
      <c r="F296" s="17" t="str">
        <f t="shared" si="115"/>
        <v xml:space="preserve">  </v>
      </c>
      <c r="G296" s="17" t="str">
        <f t="shared" si="116"/>
        <v xml:space="preserve">  </v>
      </c>
      <c r="I296" s="45"/>
      <c r="J296" s="46" t="str">
        <f t="shared" si="124"/>
        <v xml:space="preserve">  </v>
      </c>
      <c r="K296" s="24" t="str">
        <f t="shared" si="117"/>
        <v xml:space="preserve">  </v>
      </c>
      <c r="L296" s="35" t="str">
        <f t="shared" si="118"/>
        <v xml:space="preserve">  </v>
      </c>
      <c r="M296" s="35" t="str">
        <f t="shared" si="125"/>
        <v xml:space="preserve">  </v>
      </c>
      <c r="N296" s="35" t="str">
        <f t="shared" si="109"/>
        <v xml:space="preserve">  </v>
      </c>
      <c r="O296" s="35" t="str">
        <f t="shared" si="110"/>
        <v xml:space="preserve">  </v>
      </c>
      <c r="P296" s="35" t="str">
        <f t="shared" si="112"/>
        <v xml:space="preserve">  </v>
      </c>
      <c r="Q296" s="36"/>
      <c r="R296" s="49"/>
      <c r="S296" s="47" t="str">
        <f t="shared" si="119"/>
        <v xml:space="preserve">  </v>
      </c>
      <c r="T296" s="48" t="str">
        <f t="shared" si="113"/>
        <v xml:space="preserve">  </v>
      </c>
      <c r="U296" s="49"/>
      <c r="V296" s="24" t="str">
        <f t="shared" si="120"/>
        <v xml:space="preserve">  </v>
      </c>
      <c r="W296" s="24" t="str">
        <f t="shared" si="121"/>
        <v xml:space="preserve">  </v>
      </c>
      <c r="X296" s="36"/>
      <c r="Y296" s="17" t="str">
        <f t="shared" si="126"/>
        <v xml:space="preserve">  </v>
      </c>
      <c r="Z296" s="17" t="str">
        <f t="shared" si="122"/>
        <v xml:space="preserve">  </v>
      </c>
      <c r="AA296" s="35" t="str">
        <f t="shared" si="111"/>
        <v xml:space="preserve">  </v>
      </c>
      <c r="AB296" s="35" t="str">
        <f t="shared" si="127"/>
        <v xml:space="preserve">  </v>
      </c>
      <c r="AC296" s="35" t="str">
        <f t="shared" si="128"/>
        <v xml:space="preserve">  </v>
      </c>
      <c r="AD296" s="36"/>
      <c r="AE296" s="17" t="str">
        <f t="shared" si="129"/>
        <v xml:space="preserve">  </v>
      </c>
      <c r="AF296" s="35" t="str">
        <f t="shared" si="130"/>
        <v xml:space="preserve">  </v>
      </c>
      <c r="AG296" s="35" t="str">
        <f t="shared" si="131"/>
        <v xml:space="preserve">  </v>
      </c>
      <c r="AH296" s="35" t="str">
        <f t="shared" si="132"/>
        <v xml:space="preserve">  </v>
      </c>
    </row>
    <row r="297" spans="2:34" ht="15.6" x14ac:dyDescent="0.3">
      <c r="B297" s="4" t="str">
        <f t="shared" si="114"/>
        <v xml:space="preserve">  </v>
      </c>
      <c r="C297" s="36"/>
      <c r="D297" s="17" t="str">
        <f t="shared" si="123"/>
        <v xml:space="preserve">  </v>
      </c>
      <c r="E297" s="17">
        <f t="shared" si="108"/>
        <v>0</v>
      </c>
      <c r="F297" s="17" t="str">
        <f t="shared" si="115"/>
        <v xml:space="preserve">  </v>
      </c>
      <c r="G297" s="17" t="str">
        <f t="shared" si="116"/>
        <v xml:space="preserve">  </v>
      </c>
      <c r="I297" s="45"/>
      <c r="J297" s="46" t="str">
        <f t="shared" si="124"/>
        <v xml:space="preserve">  </v>
      </c>
      <c r="K297" s="24" t="str">
        <f t="shared" si="117"/>
        <v xml:space="preserve">  </v>
      </c>
      <c r="L297" s="35" t="str">
        <f t="shared" si="118"/>
        <v xml:space="preserve">  </v>
      </c>
      <c r="M297" s="35" t="str">
        <f t="shared" si="125"/>
        <v xml:space="preserve">  </v>
      </c>
      <c r="N297" s="35" t="str">
        <f t="shared" si="109"/>
        <v xml:space="preserve">  </v>
      </c>
      <c r="O297" s="35" t="str">
        <f t="shared" si="110"/>
        <v xml:space="preserve">  </v>
      </c>
      <c r="P297" s="35" t="str">
        <f t="shared" si="112"/>
        <v xml:space="preserve">  </v>
      </c>
      <c r="Q297" s="36"/>
      <c r="R297" s="49"/>
      <c r="S297" s="47" t="str">
        <f t="shared" si="119"/>
        <v xml:space="preserve">  </v>
      </c>
      <c r="T297" s="48" t="str">
        <f t="shared" si="113"/>
        <v xml:space="preserve">  </v>
      </c>
      <c r="U297" s="49"/>
      <c r="V297" s="24" t="str">
        <f t="shared" si="120"/>
        <v xml:space="preserve">  </v>
      </c>
      <c r="W297" s="24" t="str">
        <f t="shared" si="121"/>
        <v xml:space="preserve">  </v>
      </c>
      <c r="X297" s="36"/>
      <c r="Y297" s="17" t="str">
        <f t="shared" si="126"/>
        <v xml:space="preserve">  </v>
      </c>
      <c r="Z297" s="17" t="str">
        <f t="shared" si="122"/>
        <v xml:space="preserve">  </v>
      </c>
      <c r="AA297" s="35" t="str">
        <f t="shared" si="111"/>
        <v xml:space="preserve">  </v>
      </c>
      <c r="AB297" s="35" t="str">
        <f t="shared" si="127"/>
        <v xml:space="preserve">  </v>
      </c>
      <c r="AC297" s="35" t="str">
        <f t="shared" si="128"/>
        <v xml:space="preserve">  </v>
      </c>
      <c r="AD297" s="36"/>
      <c r="AE297" s="17" t="str">
        <f t="shared" si="129"/>
        <v xml:space="preserve">  </v>
      </c>
      <c r="AF297" s="35" t="str">
        <f t="shared" si="130"/>
        <v xml:space="preserve">  </v>
      </c>
      <c r="AG297" s="35" t="str">
        <f t="shared" si="131"/>
        <v xml:space="preserve">  </v>
      </c>
      <c r="AH297" s="35" t="str">
        <f t="shared" si="132"/>
        <v xml:space="preserve">  </v>
      </c>
    </row>
    <row r="298" spans="2:34" ht="15.6" x14ac:dyDescent="0.3">
      <c r="B298" s="4" t="str">
        <f t="shared" si="114"/>
        <v xml:space="preserve">  </v>
      </c>
      <c r="C298" s="36"/>
      <c r="D298" s="17" t="str">
        <f t="shared" si="123"/>
        <v xml:space="preserve">  </v>
      </c>
      <c r="E298" s="17">
        <f t="shared" si="108"/>
        <v>0</v>
      </c>
      <c r="F298" s="17" t="str">
        <f t="shared" si="115"/>
        <v xml:space="preserve">  </v>
      </c>
      <c r="G298" s="17" t="str">
        <f t="shared" si="116"/>
        <v xml:space="preserve">  </v>
      </c>
      <c r="I298" s="45"/>
      <c r="J298" s="46" t="str">
        <f t="shared" si="124"/>
        <v xml:space="preserve">  </v>
      </c>
      <c r="K298" s="24" t="str">
        <f t="shared" si="117"/>
        <v xml:space="preserve">  </v>
      </c>
      <c r="L298" s="35" t="str">
        <f t="shared" si="118"/>
        <v xml:space="preserve">  </v>
      </c>
      <c r="M298" s="35" t="str">
        <f t="shared" si="125"/>
        <v xml:space="preserve">  </v>
      </c>
      <c r="N298" s="35" t="str">
        <f t="shared" si="109"/>
        <v xml:space="preserve">  </v>
      </c>
      <c r="O298" s="35" t="str">
        <f t="shared" si="110"/>
        <v xml:space="preserve">  </v>
      </c>
      <c r="P298" s="35" t="str">
        <f t="shared" si="112"/>
        <v xml:space="preserve">  </v>
      </c>
      <c r="Q298" s="36"/>
      <c r="R298" s="49"/>
      <c r="S298" s="47" t="str">
        <f t="shared" si="119"/>
        <v xml:space="preserve">  </v>
      </c>
      <c r="T298" s="48" t="str">
        <f t="shared" si="113"/>
        <v xml:space="preserve">  </v>
      </c>
      <c r="U298" s="49"/>
      <c r="V298" s="24" t="str">
        <f t="shared" si="120"/>
        <v xml:space="preserve">  </v>
      </c>
      <c r="W298" s="24" t="str">
        <f t="shared" si="121"/>
        <v xml:space="preserve">  </v>
      </c>
      <c r="X298" s="36"/>
      <c r="Y298" s="17" t="str">
        <f t="shared" si="126"/>
        <v xml:space="preserve">  </v>
      </c>
      <c r="Z298" s="17" t="str">
        <f t="shared" si="122"/>
        <v xml:space="preserve">  </v>
      </c>
      <c r="AA298" s="35" t="str">
        <f t="shared" si="111"/>
        <v xml:space="preserve">  </v>
      </c>
      <c r="AB298" s="35" t="str">
        <f t="shared" si="127"/>
        <v xml:space="preserve">  </v>
      </c>
      <c r="AC298" s="35" t="str">
        <f t="shared" si="128"/>
        <v xml:space="preserve">  </v>
      </c>
      <c r="AD298" s="36"/>
      <c r="AE298" s="17" t="str">
        <f t="shared" si="129"/>
        <v xml:space="preserve">  </v>
      </c>
      <c r="AF298" s="35" t="str">
        <f t="shared" si="130"/>
        <v xml:space="preserve">  </v>
      </c>
      <c r="AG298" s="35" t="str">
        <f t="shared" si="131"/>
        <v xml:space="preserve">  </v>
      </c>
      <c r="AH298" s="35" t="str">
        <f t="shared" si="132"/>
        <v xml:space="preserve">  </v>
      </c>
    </row>
    <row r="299" spans="2:34" ht="15.6" x14ac:dyDescent="0.3">
      <c r="B299" s="4" t="str">
        <f t="shared" si="114"/>
        <v xml:space="preserve">  </v>
      </c>
      <c r="C299" s="36"/>
      <c r="D299" s="17" t="str">
        <f t="shared" si="123"/>
        <v xml:space="preserve">  </v>
      </c>
      <c r="E299" s="17">
        <f t="shared" si="108"/>
        <v>0</v>
      </c>
      <c r="F299" s="17" t="str">
        <f t="shared" si="115"/>
        <v xml:space="preserve">  </v>
      </c>
      <c r="G299" s="17" t="str">
        <f t="shared" si="116"/>
        <v xml:space="preserve">  </v>
      </c>
      <c r="I299" s="45"/>
      <c r="J299" s="46" t="str">
        <f t="shared" si="124"/>
        <v xml:space="preserve">  </v>
      </c>
      <c r="K299" s="24" t="str">
        <f t="shared" si="117"/>
        <v xml:space="preserve">  </v>
      </c>
      <c r="L299" s="35" t="str">
        <f t="shared" si="118"/>
        <v xml:space="preserve">  </v>
      </c>
      <c r="M299" s="35" t="str">
        <f t="shared" si="125"/>
        <v xml:space="preserve">  </v>
      </c>
      <c r="N299" s="35" t="str">
        <f t="shared" si="109"/>
        <v xml:space="preserve">  </v>
      </c>
      <c r="O299" s="35" t="str">
        <f t="shared" si="110"/>
        <v xml:space="preserve">  </v>
      </c>
      <c r="P299" s="35" t="str">
        <f t="shared" si="112"/>
        <v xml:space="preserve">  </v>
      </c>
      <c r="Q299" s="36"/>
      <c r="R299" s="49"/>
      <c r="S299" s="47" t="str">
        <f t="shared" si="119"/>
        <v xml:space="preserve">  </v>
      </c>
      <c r="T299" s="48" t="str">
        <f t="shared" si="113"/>
        <v xml:space="preserve">  </v>
      </c>
      <c r="U299" s="49"/>
      <c r="V299" s="24" t="str">
        <f t="shared" si="120"/>
        <v xml:space="preserve">  </v>
      </c>
      <c r="W299" s="24" t="str">
        <f t="shared" si="121"/>
        <v xml:space="preserve">  </v>
      </c>
      <c r="X299" s="36"/>
      <c r="Y299" s="17" t="str">
        <f t="shared" si="126"/>
        <v xml:space="preserve">  </v>
      </c>
      <c r="Z299" s="17" t="str">
        <f t="shared" si="122"/>
        <v xml:space="preserve">  </v>
      </c>
      <c r="AA299" s="35" t="str">
        <f t="shared" si="111"/>
        <v xml:space="preserve">  </v>
      </c>
      <c r="AB299" s="35" t="str">
        <f t="shared" si="127"/>
        <v xml:space="preserve">  </v>
      </c>
      <c r="AC299" s="35" t="str">
        <f t="shared" si="128"/>
        <v xml:space="preserve">  </v>
      </c>
      <c r="AD299" s="36"/>
      <c r="AE299" s="17" t="str">
        <f t="shared" si="129"/>
        <v xml:space="preserve">  </v>
      </c>
      <c r="AF299" s="35" t="str">
        <f t="shared" si="130"/>
        <v xml:space="preserve">  </v>
      </c>
      <c r="AG299" s="35" t="str">
        <f t="shared" si="131"/>
        <v xml:space="preserve">  </v>
      </c>
      <c r="AH299" s="35" t="str">
        <f t="shared" si="132"/>
        <v xml:space="preserve">  </v>
      </c>
    </row>
    <row r="300" spans="2:34" ht="15.6" x14ac:dyDescent="0.3">
      <c r="B300" s="4" t="str">
        <f t="shared" si="114"/>
        <v xml:space="preserve">  </v>
      </c>
      <c r="C300" s="36"/>
      <c r="D300" s="17" t="str">
        <f t="shared" si="123"/>
        <v xml:space="preserve">  </v>
      </c>
      <c r="E300" s="17">
        <f t="shared" si="108"/>
        <v>0</v>
      </c>
      <c r="F300" s="17" t="str">
        <f t="shared" si="115"/>
        <v xml:space="preserve">  </v>
      </c>
      <c r="G300" s="17" t="str">
        <f t="shared" si="116"/>
        <v xml:space="preserve">  </v>
      </c>
      <c r="I300" s="45"/>
      <c r="J300" s="46" t="str">
        <f t="shared" si="124"/>
        <v xml:space="preserve">  </v>
      </c>
      <c r="K300" s="24" t="str">
        <f t="shared" si="117"/>
        <v xml:space="preserve">  </v>
      </c>
      <c r="L300" s="35" t="str">
        <f t="shared" si="118"/>
        <v xml:space="preserve">  </v>
      </c>
      <c r="M300" s="35" t="str">
        <f t="shared" si="125"/>
        <v xml:space="preserve">  </v>
      </c>
      <c r="N300" s="35" t="str">
        <f t="shared" si="109"/>
        <v xml:space="preserve">  </v>
      </c>
      <c r="O300" s="35" t="str">
        <f t="shared" si="110"/>
        <v xml:space="preserve">  </v>
      </c>
      <c r="P300" s="35" t="str">
        <f t="shared" si="112"/>
        <v xml:space="preserve">  </v>
      </c>
      <c r="Q300" s="36"/>
      <c r="R300" s="49"/>
      <c r="S300" s="47" t="str">
        <f t="shared" si="119"/>
        <v xml:space="preserve">  </v>
      </c>
      <c r="T300" s="48" t="str">
        <f t="shared" si="113"/>
        <v xml:space="preserve">  </v>
      </c>
      <c r="U300" s="49"/>
      <c r="V300" s="24" t="str">
        <f t="shared" si="120"/>
        <v xml:space="preserve">  </v>
      </c>
      <c r="W300" s="24" t="str">
        <f t="shared" si="121"/>
        <v xml:space="preserve">  </v>
      </c>
      <c r="X300" s="36"/>
      <c r="Y300" s="17" t="str">
        <f t="shared" si="126"/>
        <v xml:space="preserve">  </v>
      </c>
      <c r="Z300" s="17" t="str">
        <f t="shared" si="122"/>
        <v xml:space="preserve">  </v>
      </c>
      <c r="AA300" s="35" t="str">
        <f t="shared" si="111"/>
        <v xml:space="preserve">  </v>
      </c>
      <c r="AB300" s="35" t="str">
        <f t="shared" si="127"/>
        <v xml:space="preserve">  </v>
      </c>
      <c r="AC300" s="35" t="str">
        <f t="shared" si="128"/>
        <v xml:space="preserve">  </v>
      </c>
      <c r="AD300" s="36"/>
      <c r="AE300" s="17" t="str">
        <f t="shared" si="129"/>
        <v xml:space="preserve">  </v>
      </c>
      <c r="AF300" s="35" t="str">
        <f t="shared" si="130"/>
        <v xml:space="preserve">  </v>
      </c>
      <c r="AG300" s="35" t="str">
        <f t="shared" si="131"/>
        <v xml:space="preserve">  </v>
      </c>
      <c r="AH300" s="35" t="str">
        <f t="shared" si="132"/>
        <v xml:space="preserve">  </v>
      </c>
    </row>
    <row r="301" spans="2:34" ht="15.6" x14ac:dyDescent="0.3">
      <c r="B301" s="4" t="str">
        <f t="shared" si="114"/>
        <v xml:space="preserve">  </v>
      </c>
      <c r="C301" s="36"/>
      <c r="D301" s="17" t="str">
        <f t="shared" si="123"/>
        <v xml:space="preserve">  </v>
      </c>
      <c r="E301" s="17">
        <f t="shared" si="108"/>
        <v>0</v>
      </c>
      <c r="F301" s="17" t="str">
        <f t="shared" si="115"/>
        <v xml:space="preserve">  </v>
      </c>
      <c r="G301" s="17" t="str">
        <f t="shared" si="116"/>
        <v xml:space="preserve">  </v>
      </c>
      <c r="I301" s="45"/>
      <c r="J301" s="46" t="str">
        <f t="shared" si="124"/>
        <v xml:space="preserve">  </v>
      </c>
      <c r="K301" s="24" t="str">
        <f t="shared" si="117"/>
        <v xml:space="preserve">  </v>
      </c>
      <c r="L301" s="35" t="str">
        <f t="shared" si="118"/>
        <v xml:space="preserve">  </v>
      </c>
      <c r="M301" s="35" t="str">
        <f t="shared" si="125"/>
        <v xml:space="preserve">  </v>
      </c>
      <c r="N301" s="35" t="str">
        <f t="shared" si="109"/>
        <v xml:space="preserve">  </v>
      </c>
      <c r="O301" s="35" t="str">
        <f t="shared" si="110"/>
        <v xml:space="preserve">  </v>
      </c>
      <c r="P301" s="35" t="str">
        <f t="shared" si="112"/>
        <v xml:space="preserve">  </v>
      </c>
      <c r="Q301" s="36"/>
      <c r="R301" s="49"/>
      <c r="S301" s="47" t="str">
        <f t="shared" si="119"/>
        <v xml:space="preserve">  </v>
      </c>
      <c r="T301" s="48" t="str">
        <f t="shared" si="113"/>
        <v xml:space="preserve">  </v>
      </c>
      <c r="U301" s="49"/>
      <c r="V301" s="24" t="str">
        <f t="shared" si="120"/>
        <v xml:space="preserve">  </v>
      </c>
      <c r="W301" s="24" t="str">
        <f t="shared" si="121"/>
        <v xml:space="preserve">  </v>
      </c>
      <c r="X301" s="36"/>
      <c r="Y301" s="17" t="str">
        <f t="shared" si="126"/>
        <v xml:space="preserve">  </v>
      </c>
      <c r="Z301" s="17" t="str">
        <f t="shared" si="122"/>
        <v xml:space="preserve">  </v>
      </c>
      <c r="AA301" s="35" t="str">
        <f t="shared" si="111"/>
        <v xml:space="preserve">  </v>
      </c>
      <c r="AB301" s="35" t="str">
        <f t="shared" si="127"/>
        <v xml:space="preserve">  </v>
      </c>
      <c r="AC301" s="35" t="str">
        <f t="shared" si="128"/>
        <v xml:space="preserve">  </v>
      </c>
      <c r="AD301" s="36"/>
      <c r="AE301" s="17" t="str">
        <f t="shared" si="129"/>
        <v xml:space="preserve">  </v>
      </c>
      <c r="AF301" s="35" t="str">
        <f t="shared" si="130"/>
        <v xml:space="preserve">  </v>
      </c>
      <c r="AG301" s="35" t="str">
        <f t="shared" si="131"/>
        <v xml:space="preserve">  </v>
      </c>
      <c r="AH301" s="35" t="str">
        <f t="shared" si="132"/>
        <v xml:space="preserve">  </v>
      </c>
    </row>
    <row r="302" spans="2:34" ht="15.6" x14ac:dyDescent="0.3">
      <c r="B302" s="4" t="str">
        <f t="shared" si="114"/>
        <v xml:space="preserve">  </v>
      </c>
      <c r="C302" s="36"/>
      <c r="D302" s="17" t="str">
        <f t="shared" si="123"/>
        <v xml:space="preserve">  </v>
      </c>
      <c r="E302" s="17">
        <f t="shared" si="108"/>
        <v>0</v>
      </c>
      <c r="F302" s="17" t="str">
        <f t="shared" si="115"/>
        <v xml:space="preserve">  </v>
      </c>
      <c r="G302" s="17" t="str">
        <f t="shared" si="116"/>
        <v xml:space="preserve">  </v>
      </c>
      <c r="I302" s="45"/>
      <c r="J302" s="46" t="str">
        <f t="shared" si="124"/>
        <v xml:space="preserve">  </v>
      </c>
      <c r="K302" s="24" t="str">
        <f t="shared" si="117"/>
        <v xml:space="preserve">  </v>
      </c>
      <c r="L302" s="35" t="str">
        <f t="shared" si="118"/>
        <v xml:space="preserve">  </v>
      </c>
      <c r="M302" s="35" t="str">
        <f t="shared" si="125"/>
        <v xml:space="preserve">  </v>
      </c>
      <c r="N302" s="35" t="str">
        <f t="shared" si="109"/>
        <v xml:space="preserve">  </v>
      </c>
      <c r="O302" s="35" t="str">
        <f t="shared" si="110"/>
        <v xml:space="preserve">  </v>
      </c>
      <c r="P302" s="35" t="str">
        <f t="shared" si="112"/>
        <v xml:space="preserve">  </v>
      </c>
      <c r="Q302" s="36"/>
      <c r="R302" s="49"/>
      <c r="S302" s="47" t="str">
        <f t="shared" si="119"/>
        <v xml:space="preserve">  </v>
      </c>
      <c r="T302" s="48" t="str">
        <f t="shared" si="113"/>
        <v xml:space="preserve">  </v>
      </c>
      <c r="U302" s="49"/>
      <c r="V302" s="24" t="str">
        <f t="shared" si="120"/>
        <v xml:space="preserve">  </v>
      </c>
      <c r="W302" s="24" t="str">
        <f t="shared" si="121"/>
        <v xml:space="preserve">  </v>
      </c>
      <c r="X302" s="36"/>
      <c r="Y302" s="17" t="str">
        <f t="shared" si="126"/>
        <v xml:space="preserve">  </v>
      </c>
      <c r="Z302" s="17" t="str">
        <f t="shared" si="122"/>
        <v xml:space="preserve">  </v>
      </c>
      <c r="AA302" s="35" t="str">
        <f t="shared" si="111"/>
        <v xml:space="preserve">  </v>
      </c>
      <c r="AB302" s="35" t="str">
        <f t="shared" si="127"/>
        <v xml:space="preserve">  </v>
      </c>
      <c r="AC302" s="35" t="str">
        <f t="shared" si="128"/>
        <v xml:space="preserve">  </v>
      </c>
      <c r="AD302" s="36"/>
      <c r="AE302" s="17" t="str">
        <f t="shared" si="129"/>
        <v xml:space="preserve">  </v>
      </c>
      <c r="AF302" s="35" t="str">
        <f t="shared" si="130"/>
        <v xml:space="preserve">  </v>
      </c>
      <c r="AG302" s="35" t="str">
        <f t="shared" si="131"/>
        <v xml:space="preserve">  </v>
      </c>
      <c r="AH302" s="35" t="str">
        <f t="shared" si="132"/>
        <v xml:space="preserve">  </v>
      </c>
    </row>
    <row r="303" spans="2:34" ht="15.6" x14ac:dyDescent="0.3">
      <c r="B303" s="4" t="str">
        <f t="shared" si="114"/>
        <v xml:space="preserve">  </v>
      </c>
      <c r="C303" s="36"/>
      <c r="D303" s="17" t="str">
        <f t="shared" si="123"/>
        <v xml:space="preserve">  </v>
      </c>
      <c r="E303" s="17">
        <f t="shared" si="108"/>
        <v>0</v>
      </c>
      <c r="F303" s="17" t="str">
        <f t="shared" si="115"/>
        <v xml:space="preserve">  </v>
      </c>
      <c r="G303" s="17" t="str">
        <f t="shared" si="116"/>
        <v xml:space="preserve">  </v>
      </c>
      <c r="I303" s="45"/>
      <c r="J303" s="46" t="str">
        <f t="shared" si="124"/>
        <v xml:space="preserve">  </v>
      </c>
      <c r="K303" s="24" t="str">
        <f t="shared" si="117"/>
        <v xml:space="preserve">  </v>
      </c>
      <c r="L303" s="35" t="str">
        <f t="shared" si="118"/>
        <v xml:space="preserve">  </v>
      </c>
      <c r="M303" s="35" t="str">
        <f t="shared" si="125"/>
        <v xml:space="preserve">  </v>
      </c>
      <c r="N303" s="35" t="str">
        <f t="shared" si="109"/>
        <v xml:space="preserve">  </v>
      </c>
      <c r="O303" s="35" t="str">
        <f t="shared" si="110"/>
        <v xml:space="preserve">  </v>
      </c>
      <c r="P303" s="35" t="str">
        <f t="shared" si="112"/>
        <v xml:space="preserve">  </v>
      </c>
      <c r="Q303" s="36"/>
      <c r="R303" s="49"/>
      <c r="S303" s="47" t="str">
        <f t="shared" si="119"/>
        <v xml:space="preserve">  </v>
      </c>
      <c r="T303" s="48" t="str">
        <f t="shared" si="113"/>
        <v xml:space="preserve">  </v>
      </c>
      <c r="U303" s="49"/>
      <c r="V303" s="24" t="str">
        <f t="shared" si="120"/>
        <v xml:space="preserve">  </v>
      </c>
      <c r="W303" s="24" t="str">
        <f t="shared" si="121"/>
        <v xml:space="preserve">  </v>
      </c>
      <c r="X303" s="36"/>
      <c r="Y303" s="17" t="str">
        <f t="shared" si="126"/>
        <v xml:space="preserve">  </v>
      </c>
      <c r="Z303" s="17" t="str">
        <f t="shared" si="122"/>
        <v xml:space="preserve">  </v>
      </c>
      <c r="AA303" s="35" t="str">
        <f t="shared" si="111"/>
        <v xml:space="preserve">  </v>
      </c>
      <c r="AB303" s="35" t="str">
        <f t="shared" si="127"/>
        <v xml:space="preserve">  </v>
      </c>
      <c r="AC303" s="35" t="str">
        <f t="shared" si="128"/>
        <v xml:space="preserve">  </v>
      </c>
      <c r="AD303" s="36"/>
      <c r="AE303" s="17" t="str">
        <f t="shared" si="129"/>
        <v xml:space="preserve">  </v>
      </c>
      <c r="AF303" s="35" t="str">
        <f t="shared" si="130"/>
        <v xml:space="preserve">  </v>
      </c>
      <c r="AG303" s="35" t="str">
        <f t="shared" si="131"/>
        <v xml:space="preserve">  </v>
      </c>
      <c r="AH303" s="35" t="str">
        <f t="shared" si="132"/>
        <v xml:space="preserve">  </v>
      </c>
    </row>
    <row r="304" spans="2:34" ht="15.6" x14ac:dyDescent="0.3">
      <c r="B304" s="4" t="str">
        <f t="shared" si="114"/>
        <v xml:space="preserve">  </v>
      </c>
      <c r="C304" s="36"/>
      <c r="D304" s="17" t="str">
        <f t="shared" si="123"/>
        <v xml:space="preserve">  </v>
      </c>
      <c r="E304" s="17">
        <f t="shared" si="108"/>
        <v>0</v>
      </c>
      <c r="F304" s="17" t="str">
        <f t="shared" si="115"/>
        <v xml:space="preserve">  </v>
      </c>
      <c r="G304" s="17" t="str">
        <f t="shared" si="116"/>
        <v xml:space="preserve">  </v>
      </c>
      <c r="I304" s="45"/>
      <c r="J304" s="46" t="str">
        <f t="shared" si="124"/>
        <v xml:space="preserve">  </v>
      </c>
      <c r="K304" s="24" t="str">
        <f t="shared" si="117"/>
        <v xml:space="preserve">  </v>
      </c>
      <c r="L304" s="35" t="str">
        <f t="shared" si="118"/>
        <v xml:space="preserve">  </v>
      </c>
      <c r="M304" s="35" t="str">
        <f t="shared" si="125"/>
        <v xml:space="preserve">  </v>
      </c>
      <c r="N304" s="35" t="str">
        <f t="shared" si="109"/>
        <v xml:space="preserve">  </v>
      </c>
      <c r="O304" s="35" t="str">
        <f t="shared" si="110"/>
        <v xml:space="preserve">  </v>
      </c>
      <c r="P304" s="35" t="str">
        <f t="shared" si="112"/>
        <v xml:space="preserve">  </v>
      </c>
      <c r="Q304" s="36"/>
      <c r="R304" s="49"/>
      <c r="S304" s="47" t="str">
        <f t="shared" si="119"/>
        <v xml:space="preserve">  </v>
      </c>
      <c r="T304" s="48" t="str">
        <f t="shared" si="113"/>
        <v xml:space="preserve">  </v>
      </c>
      <c r="U304" s="49"/>
      <c r="V304" s="24" t="str">
        <f t="shared" si="120"/>
        <v xml:space="preserve">  </v>
      </c>
      <c r="W304" s="24" t="str">
        <f t="shared" si="121"/>
        <v xml:space="preserve">  </v>
      </c>
      <c r="X304" s="36"/>
      <c r="Y304" s="17" t="str">
        <f t="shared" si="126"/>
        <v xml:space="preserve">  </v>
      </c>
      <c r="Z304" s="17" t="str">
        <f t="shared" si="122"/>
        <v xml:space="preserve">  </v>
      </c>
      <c r="AA304" s="35" t="str">
        <f t="shared" si="111"/>
        <v xml:space="preserve">  </v>
      </c>
      <c r="AB304" s="35" t="str">
        <f t="shared" si="127"/>
        <v xml:space="preserve">  </v>
      </c>
      <c r="AC304" s="35" t="str">
        <f t="shared" si="128"/>
        <v xml:space="preserve">  </v>
      </c>
      <c r="AD304" s="36"/>
      <c r="AE304" s="17" t="str">
        <f t="shared" si="129"/>
        <v xml:space="preserve">  </v>
      </c>
      <c r="AF304" s="35" t="str">
        <f t="shared" si="130"/>
        <v xml:space="preserve">  </v>
      </c>
      <c r="AG304" s="35" t="str">
        <f t="shared" si="131"/>
        <v xml:space="preserve">  </v>
      </c>
      <c r="AH304" s="35" t="str">
        <f t="shared" si="132"/>
        <v xml:space="preserve">  </v>
      </c>
    </row>
    <row r="305" spans="2:34" ht="15.6" x14ac:dyDescent="0.3">
      <c r="B305" s="4" t="str">
        <f t="shared" si="114"/>
        <v xml:space="preserve">  </v>
      </c>
      <c r="C305" s="36"/>
      <c r="D305" s="17" t="str">
        <f t="shared" si="123"/>
        <v xml:space="preserve">  </v>
      </c>
      <c r="E305" s="17">
        <f t="shared" si="108"/>
        <v>0</v>
      </c>
      <c r="F305" s="17" t="str">
        <f t="shared" si="115"/>
        <v xml:space="preserve">  </v>
      </c>
      <c r="G305" s="17" t="str">
        <f t="shared" si="116"/>
        <v xml:space="preserve">  </v>
      </c>
      <c r="I305" s="45"/>
      <c r="J305" s="46" t="str">
        <f t="shared" si="124"/>
        <v xml:space="preserve">  </v>
      </c>
      <c r="K305" s="24" t="str">
        <f t="shared" si="117"/>
        <v xml:space="preserve">  </v>
      </c>
      <c r="L305" s="35" t="str">
        <f t="shared" si="118"/>
        <v xml:space="preserve">  </v>
      </c>
      <c r="M305" s="35" t="str">
        <f t="shared" si="125"/>
        <v xml:space="preserve">  </v>
      </c>
      <c r="N305" s="35" t="str">
        <f t="shared" si="109"/>
        <v xml:space="preserve">  </v>
      </c>
      <c r="O305" s="35" t="str">
        <f t="shared" si="110"/>
        <v xml:space="preserve">  </v>
      </c>
      <c r="P305" s="35" t="str">
        <f t="shared" si="112"/>
        <v xml:space="preserve">  </v>
      </c>
      <c r="Q305" s="36"/>
      <c r="R305" s="49"/>
      <c r="S305" s="47" t="str">
        <f t="shared" si="119"/>
        <v xml:space="preserve">  </v>
      </c>
      <c r="T305" s="48" t="str">
        <f t="shared" si="113"/>
        <v xml:space="preserve">  </v>
      </c>
      <c r="U305" s="49"/>
      <c r="V305" s="24" t="str">
        <f t="shared" si="120"/>
        <v xml:space="preserve">  </v>
      </c>
      <c r="W305" s="24" t="str">
        <f t="shared" si="121"/>
        <v xml:space="preserve">  </v>
      </c>
      <c r="X305" s="36"/>
      <c r="Y305" s="17" t="str">
        <f t="shared" si="126"/>
        <v xml:space="preserve">  </v>
      </c>
      <c r="Z305" s="17" t="str">
        <f t="shared" si="122"/>
        <v xml:space="preserve">  </v>
      </c>
      <c r="AA305" s="35" t="str">
        <f t="shared" si="111"/>
        <v xml:space="preserve">  </v>
      </c>
      <c r="AB305" s="35" t="str">
        <f t="shared" si="127"/>
        <v xml:space="preserve">  </v>
      </c>
      <c r="AC305" s="35" t="str">
        <f t="shared" si="128"/>
        <v xml:space="preserve">  </v>
      </c>
      <c r="AD305" s="36"/>
      <c r="AE305" s="17" t="str">
        <f t="shared" si="129"/>
        <v xml:space="preserve">  </v>
      </c>
      <c r="AF305" s="35" t="str">
        <f t="shared" si="130"/>
        <v xml:space="preserve">  </v>
      </c>
      <c r="AG305" s="35" t="str">
        <f t="shared" si="131"/>
        <v xml:space="preserve">  </v>
      </c>
      <c r="AH305" s="35" t="str">
        <f t="shared" si="132"/>
        <v xml:space="preserve">  </v>
      </c>
    </row>
    <row r="306" spans="2:34" ht="15.6" x14ac:dyDescent="0.3">
      <c r="B306" s="4" t="str">
        <f t="shared" si="114"/>
        <v xml:space="preserve">  </v>
      </c>
      <c r="C306" s="36"/>
      <c r="D306" s="17" t="str">
        <f t="shared" si="123"/>
        <v xml:space="preserve">  </v>
      </c>
      <c r="E306" s="17">
        <f t="shared" si="108"/>
        <v>0</v>
      </c>
      <c r="F306" s="17" t="str">
        <f t="shared" si="115"/>
        <v xml:space="preserve">  </v>
      </c>
      <c r="G306" s="17" t="str">
        <f t="shared" si="116"/>
        <v xml:space="preserve">  </v>
      </c>
      <c r="I306" s="45"/>
      <c r="J306" s="46" t="str">
        <f t="shared" si="124"/>
        <v xml:space="preserve">  </v>
      </c>
      <c r="K306" s="24" t="str">
        <f t="shared" si="117"/>
        <v xml:space="preserve">  </v>
      </c>
      <c r="L306" s="35" t="str">
        <f t="shared" si="118"/>
        <v xml:space="preserve">  </v>
      </c>
      <c r="M306" s="35" t="str">
        <f t="shared" si="125"/>
        <v xml:space="preserve">  </v>
      </c>
      <c r="N306" s="35" t="str">
        <f t="shared" si="109"/>
        <v xml:space="preserve">  </v>
      </c>
      <c r="O306" s="35" t="str">
        <f t="shared" si="110"/>
        <v xml:space="preserve">  </v>
      </c>
      <c r="P306" s="35" t="str">
        <f t="shared" si="112"/>
        <v xml:space="preserve">  </v>
      </c>
      <c r="Q306" s="36"/>
      <c r="R306" s="49"/>
      <c r="S306" s="47" t="str">
        <f t="shared" si="119"/>
        <v xml:space="preserve">  </v>
      </c>
      <c r="T306" s="48" t="str">
        <f t="shared" si="113"/>
        <v xml:space="preserve">  </v>
      </c>
      <c r="U306" s="49"/>
      <c r="V306" s="24" t="str">
        <f t="shared" si="120"/>
        <v xml:space="preserve">  </v>
      </c>
      <c r="W306" s="24" t="str">
        <f t="shared" si="121"/>
        <v xml:space="preserve">  </v>
      </c>
      <c r="X306" s="36"/>
      <c r="Y306" s="17" t="str">
        <f t="shared" si="126"/>
        <v xml:space="preserve">  </v>
      </c>
      <c r="Z306" s="17" t="str">
        <f t="shared" si="122"/>
        <v xml:space="preserve">  </v>
      </c>
      <c r="AA306" s="35" t="str">
        <f t="shared" si="111"/>
        <v xml:space="preserve">  </v>
      </c>
      <c r="AB306" s="35" t="str">
        <f t="shared" si="127"/>
        <v xml:space="preserve">  </v>
      </c>
      <c r="AC306" s="35" t="str">
        <f t="shared" si="128"/>
        <v xml:space="preserve">  </v>
      </c>
      <c r="AD306" s="36"/>
      <c r="AE306" s="17" t="str">
        <f t="shared" si="129"/>
        <v xml:space="preserve">  </v>
      </c>
      <c r="AF306" s="35" t="str">
        <f t="shared" si="130"/>
        <v xml:space="preserve">  </v>
      </c>
      <c r="AG306" s="35" t="str">
        <f t="shared" si="131"/>
        <v xml:space="preserve">  </v>
      </c>
      <c r="AH306" s="35" t="str">
        <f t="shared" si="132"/>
        <v xml:space="preserve">  </v>
      </c>
    </row>
    <row r="307" spans="2:34" ht="15.6" x14ac:dyDescent="0.3">
      <c r="B307" s="4" t="str">
        <f t="shared" si="114"/>
        <v xml:space="preserve">  </v>
      </c>
      <c r="C307" s="36"/>
      <c r="D307" s="17" t="str">
        <f t="shared" si="123"/>
        <v xml:space="preserve">  </v>
      </c>
      <c r="E307" s="17">
        <f t="shared" si="108"/>
        <v>0</v>
      </c>
      <c r="F307" s="17" t="str">
        <f t="shared" si="115"/>
        <v xml:space="preserve">  </v>
      </c>
      <c r="G307" s="17" t="str">
        <f t="shared" si="116"/>
        <v xml:space="preserve">  </v>
      </c>
      <c r="I307" s="45"/>
      <c r="J307" s="46" t="str">
        <f t="shared" si="124"/>
        <v xml:space="preserve">  </v>
      </c>
      <c r="K307" s="24" t="str">
        <f t="shared" si="117"/>
        <v xml:space="preserve">  </v>
      </c>
      <c r="L307" s="35" t="str">
        <f t="shared" si="118"/>
        <v xml:space="preserve">  </v>
      </c>
      <c r="M307" s="35" t="str">
        <f t="shared" si="125"/>
        <v xml:space="preserve">  </v>
      </c>
      <c r="N307" s="35" t="str">
        <f t="shared" si="109"/>
        <v xml:space="preserve">  </v>
      </c>
      <c r="O307" s="35" t="str">
        <f t="shared" si="110"/>
        <v xml:space="preserve">  </v>
      </c>
      <c r="P307" s="35" t="str">
        <f t="shared" si="112"/>
        <v xml:space="preserve">  </v>
      </c>
      <c r="Q307" s="36"/>
      <c r="R307" s="49"/>
      <c r="S307" s="47" t="str">
        <f t="shared" si="119"/>
        <v xml:space="preserve">  </v>
      </c>
      <c r="T307" s="48" t="str">
        <f t="shared" si="113"/>
        <v xml:space="preserve">  </v>
      </c>
      <c r="U307" s="49"/>
      <c r="V307" s="24" t="str">
        <f t="shared" si="120"/>
        <v xml:space="preserve">  </v>
      </c>
      <c r="W307" s="24" t="str">
        <f t="shared" si="121"/>
        <v xml:space="preserve">  </v>
      </c>
      <c r="X307" s="36"/>
      <c r="Y307" s="17" t="str">
        <f t="shared" si="126"/>
        <v xml:space="preserve">  </v>
      </c>
      <c r="Z307" s="17" t="str">
        <f t="shared" si="122"/>
        <v xml:space="preserve">  </v>
      </c>
      <c r="AA307" s="35" t="str">
        <f t="shared" si="111"/>
        <v xml:space="preserve">  </v>
      </c>
      <c r="AB307" s="35" t="str">
        <f t="shared" si="127"/>
        <v xml:space="preserve">  </v>
      </c>
      <c r="AC307" s="35" t="str">
        <f t="shared" si="128"/>
        <v xml:space="preserve">  </v>
      </c>
      <c r="AD307" s="36"/>
      <c r="AE307" s="17" t="str">
        <f t="shared" si="129"/>
        <v xml:space="preserve">  </v>
      </c>
      <c r="AF307" s="35" t="str">
        <f t="shared" si="130"/>
        <v xml:space="preserve">  </v>
      </c>
      <c r="AG307" s="35" t="str">
        <f t="shared" si="131"/>
        <v xml:space="preserve">  </v>
      </c>
      <c r="AH307" s="35" t="str">
        <f t="shared" si="132"/>
        <v xml:space="preserve">  </v>
      </c>
    </row>
    <row r="308" spans="2:34" ht="15.6" x14ac:dyDescent="0.3">
      <c r="B308" s="4" t="str">
        <f t="shared" si="114"/>
        <v xml:space="preserve">  </v>
      </c>
      <c r="C308" s="36"/>
      <c r="D308" s="17" t="str">
        <f t="shared" si="123"/>
        <v xml:space="preserve">  </v>
      </c>
      <c r="E308" s="17">
        <f t="shared" si="108"/>
        <v>0</v>
      </c>
      <c r="F308" s="17" t="str">
        <f t="shared" si="115"/>
        <v xml:space="preserve">  </v>
      </c>
      <c r="G308" s="17" t="str">
        <f t="shared" si="116"/>
        <v xml:space="preserve">  </v>
      </c>
      <c r="I308" s="45"/>
      <c r="J308" s="46" t="str">
        <f t="shared" si="124"/>
        <v xml:space="preserve">  </v>
      </c>
      <c r="K308" s="24" t="str">
        <f t="shared" si="117"/>
        <v xml:space="preserve">  </v>
      </c>
      <c r="L308" s="35" t="str">
        <f t="shared" si="118"/>
        <v xml:space="preserve">  </v>
      </c>
      <c r="M308" s="35" t="str">
        <f t="shared" si="125"/>
        <v xml:space="preserve">  </v>
      </c>
      <c r="N308" s="35" t="str">
        <f t="shared" si="109"/>
        <v xml:space="preserve">  </v>
      </c>
      <c r="O308" s="35" t="str">
        <f t="shared" si="110"/>
        <v xml:space="preserve">  </v>
      </c>
      <c r="P308" s="35" t="str">
        <f t="shared" si="112"/>
        <v xml:space="preserve">  </v>
      </c>
      <c r="Q308" s="36"/>
      <c r="R308" s="49"/>
      <c r="S308" s="47" t="str">
        <f t="shared" si="119"/>
        <v xml:space="preserve">  </v>
      </c>
      <c r="T308" s="48" t="str">
        <f t="shared" si="113"/>
        <v xml:space="preserve">  </v>
      </c>
      <c r="U308" s="49"/>
      <c r="V308" s="24" t="str">
        <f t="shared" si="120"/>
        <v xml:space="preserve">  </v>
      </c>
      <c r="W308" s="24" t="str">
        <f t="shared" si="121"/>
        <v xml:space="preserve">  </v>
      </c>
      <c r="X308" s="36"/>
      <c r="Y308" s="17" t="str">
        <f t="shared" si="126"/>
        <v xml:space="preserve">  </v>
      </c>
      <c r="Z308" s="17" t="str">
        <f t="shared" si="122"/>
        <v xml:space="preserve">  </v>
      </c>
      <c r="AA308" s="35" t="str">
        <f t="shared" si="111"/>
        <v xml:space="preserve">  </v>
      </c>
      <c r="AB308" s="35" t="str">
        <f t="shared" si="127"/>
        <v xml:space="preserve">  </v>
      </c>
      <c r="AC308" s="35" t="str">
        <f t="shared" si="128"/>
        <v xml:space="preserve">  </v>
      </c>
      <c r="AD308" s="36"/>
      <c r="AE308" s="17" t="str">
        <f t="shared" si="129"/>
        <v xml:space="preserve">  </v>
      </c>
      <c r="AF308" s="35" t="str">
        <f t="shared" si="130"/>
        <v xml:space="preserve">  </v>
      </c>
      <c r="AG308" s="35" t="str">
        <f t="shared" si="131"/>
        <v xml:space="preserve">  </v>
      </c>
      <c r="AH308" s="35" t="str">
        <f t="shared" si="132"/>
        <v xml:space="preserve">  </v>
      </c>
    </row>
    <row r="309" spans="2:34" ht="15.6" x14ac:dyDescent="0.3">
      <c r="B309" s="4" t="str">
        <f t="shared" si="114"/>
        <v xml:space="preserve">  </v>
      </c>
      <c r="C309" s="36"/>
      <c r="D309" s="17" t="str">
        <f t="shared" si="123"/>
        <v xml:space="preserve">  </v>
      </c>
      <c r="E309" s="17">
        <f t="shared" si="108"/>
        <v>0</v>
      </c>
      <c r="F309" s="17" t="str">
        <f t="shared" si="115"/>
        <v xml:space="preserve">  </v>
      </c>
      <c r="G309" s="17" t="str">
        <f t="shared" si="116"/>
        <v xml:space="preserve">  </v>
      </c>
      <c r="I309" s="45"/>
      <c r="J309" s="46" t="str">
        <f t="shared" si="124"/>
        <v xml:space="preserve">  </v>
      </c>
      <c r="K309" s="24" t="str">
        <f t="shared" si="117"/>
        <v xml:space="preserve">  </v>
      </c>
      <c r="L309" s="35" t="str">
        <f t="shared" si="118"/>
        <v xml:space="preserve">  </v>
      </c>
      <c r="M309" s="35" t="str">
        <f t="shared" si="125"/>
        <v xml:space="preserve">  </v>
      </c>
      <c r="N309" s="35" t="str">
        <f t="shared" si="109"/>
        <v xml:space="preserve">  </v>
      </c>
      <c r="O309" s="35" t="str">
        <f t="shared" si="110"/>
        <v xml:space="preserve">  </v>
      </c>
      <c r="P309" s="35" t="str">
        <f t="shared" si="112"/>
        <v xml:space="preserve">  </v>
      </c>
      <c r="Q309" s="36"/>
      <c r="R309" s="49"/>
      <c r="S309" s="47" t="str">
        <f t="shared" si="119"/>
        <v xml:space="preserve">  </v>
      </c>
      <c r="T309" s="48" t="str">
        <f t="shared" si="113"/>
        <v xml:space="preserve">  </v>
      </c>
      <c r="U309" s="49"/>
      <c r="V309" s="24" t="str">
        <f t="shared" si="120"/>
        <v xml:space="preserve">  </v>
      </c>
      <c r="W309" s="24" t="str">
        <f t="shared" si="121"/>
        <v xml:space="preserve">  </v>
      </c>
      <c r="X309" s="36"/>
      <c r="Y309" s="17" t="str">
        <f t="shared" si="126"/>
        <v xml:space="preserve">  </v>
      </c>
      <c r="Z309" s="17" t="str">
        <f t="shared" si="122"/>
        <v xml:space="preserve">  </v>
      </c>
      <c r="AA309" s="35" t="str">
        <f t="shared" si="111"/>
        <v xml:space="preserve">  </v>
      </c>
      <c r="AB309" s="35" t="str">
        <f t="shared" si="127"/>
        <v xml:space="preserve">  </v>
      </c>
      <c r="AC309" s="35" t="str">
        <f t="shared" si="128"/>
        <v xml:space="preserve">  </v>
      </c>
      <c r="AD309" s="36"/>
      <c r="AE309" s="17" t="str">
        <f t="shared" si="129"/>
        <v xml:space="preserve">  </v>
      </c>
      <c r="AF309" s="35" t="str">
        <f t="shared" si="130"/>
        <v xml:space="preserve">  </v>
      </c>
      <c r="AG309" s="35" t="str">
        <f t="shared" si="131"/>
        <v xml:space="preserve">  </v>
      </c>
      <c r="AH309" s="35" t="str">
        <f t="shared" si="132"/>
        <v xml:space="preserve">  </v>
      </c>
    </row>
    <row r="310" spans="2:34" ht="15.6" x14ac:dyDescent="0.3">
      <c r="B310" s="4" t="str">
        <f t="shared" si="114"/>
        <v xml:space="preserve">  </v>
      </c>
      <c r="C310" s="36"/>
      <c r="D310" s="17" t="str">
        <f t="shared" si="123"/>
        <v xml:space="preserve">  </v>
      </c>
      <c r="E310" s="17">
        <f t="shared" si="108"/>
        <v>0</v>
      </c>
      <c r="F310" s="17" t="str">
        <f t="shared" si="115"/>
        <v xml:space="preserve">  </v>
      </c>
      <c r="G310" s="17" t="str">
        <f t="shared" si="116"/>
        <v xml:space="preserve">  </v>
      </c>
      <c r="I310" s="45"/>
      <c r="J310" s="46" t="str">
        <f t="shared" si="124"/>
        <v xml:space="preserve">  </v>
      </c>
      <c r="K310" s="24" t="str">
        <f t="shared" si="117"/>
        <v xml:space="preserve">  </v>
      </c>
      <c r="L310" s="35" t="str">
        <f t="shared" si="118"/>
        <v xml:space="preserve">  </v>
      </c>
      <c r="M310" s="35" t="str">
        <f t="shared" si="125"/>
        <v xml:space="preserve">  </v>
      </c>
      <c r="N310" s="35" t="str">
        <f t="shared" si="109"/>
        <v xml:space="preserve">  </v>
      </c>
      <c r="O310" s="35" t="str">
        <f t="shared" si="110"/>
        <v xml:space="preserve">  </v>
      </c>
      <c r="P310" s="35" t="str">
        <f t="shared" si="112"/>
        <v xml:space="preserve">  </v>
      </c>
      <c r="Q310" s="36"/>
      <c r="R310" s="49"/>
      <c r="S310" s="47" t="str">
        <f t="shared" si="119"/>
        <v xml:space="preserve">  </v>
      </c>
      <c r="T310" s="48" t="str">
        <f t="shared" si="113"/>
        <v xml:space="preserve">  </v>
      </c>
      <c r="U310" s="49"/>
      <c r="V310" s="24" t="str">
        <f t="shared" si="120"/>
        <v xml:space="preserve">  </v>
      </c>
      <c r="W310" s="24" t="str">
        <f t="shared" si="121"/>
        <v xml:space="preserve">  </v>
      </c>
      <c r="X310" s="36"/>
      <c r="Y310" s="17" t="str">
        <f t="shared" si="126"/>
        <v xml:space="preserve">  </v>
      </c>
      <c r="Z310" s="17" t="str">
        <f t="shared" si="122"/>
        <v xml:space="preserve">  </v>
      </c>
      <c r="AA310" s="35" t="str">
        <f t="shared" si="111"/>
        <v xml:space="preserve">  </v>
      </c>
      <c r="AB310" s="35" t="str">
        <f t="shared" si="127"/>
        <v xml:space="preserve">  </v>
      </c>
      <c r="AC310" s="35" t="str">
        <f t="shared" si="128"/>
        <v xml:space="preserve">  </v>
      </c>
      <c r="AD310" s="36"/>
      <c r="AE310" s="17" t="str">
        <f t="shared" si="129"/>
        <v xml:space="preserve">  </v>
      </c>
      <c r="AF310" s="35" t="str">
        <f t="shared" si="130"/>
        <v xml:space="preserve">  </v>
      </c>
      <c r="AG310" s="35" t="str">
        <f t="shared" si="131"/>
        <v xml:space="preserve">  </v>
      </c>
      <c r="AH310" s="35" t="str">
        <f t="shared" si="132"/>
        <v xml:space="preserve">  </v>
      </c>
    </row>
    <row r="311" spans="2:34" ht="15.6" x14ac:dyDescent="0.3">
      <c r="B311" s="4" t="str">
        <f t="shared" si="114"/>
        <v xml:space="preserve">  </v>
      </c>
      <c r="C311" s="36"/>
      <c r="D311" s="17" t="str">
        <f t="shared" si="123"/>
        <v xml:space="preserve">  </v>
      </c>
      <c r="E311" s="17">
        <f t="shared" si="108"/>
        <v>0</v>
      </c>
      <c r="F311" s="17" t="str">
        <f t="shared" si="115"/>
        <v xml:space="preserve">  </v>
      </c>
      <c r="G311" s="17" t="str">
        <f t="shared" si="116"/>
        <v xml:space="preserve">  </v>
      </c>
      <c r="I311" s="45"/>
      <c r="J311" s="46" t="str">
        <f t="shared" si="124"/>
        <v xml:space="preserve">  </v>
      </c>
      <c r="K311" s="24" t="str">
        <f t="shared" si="117"/>
        <v xml:space="preserve">  </v>
      </c>
      <c r="L311" s="35" t="str">
        <f t="shared" si="118"/>
        <v xml:space="preserve">  </v>
      </c>
      <c r="M311" s="35" t="str">
        <f t="shared" si="125"/>
        <v xml:space="preserve">  </v>
      </c>
      <c r="N311" s="35" t="str">
        <f t="shared" si="109"/>
        <v xml:space="preserve">  </v>
      </c>
      <c r="O311" s="35" t="str">
        <f t="shared" si="110"/>
        <v xml:space="preserve">  </v>
      </c>
      <c r="P311" s="35" t="str">
        <f t="shared" si="112"/>
        <v xml:space="preserve">  </v>
      </c>
      <c r="Q311" s="36"/>
      <c r="R311" s="49"/>
      <c r="S311" s="47" t="str">
        <f t="shared" si="119"/>
        <v xml:space="preserve">  </v>
      </c>
      <c r="T311" s="48" t="str">
        <f t="shared" si="113"/>
        <v xml:space="preserve">  </v>
      </c>
      <c r="U311" s="49"/>
      <c r="V311" s="24" t="str">
        <f t="shared" si="120"/>
        <v xml:space="preserve">  </v>
      </c>
      <c r="W311" s="24" t="str">
        <f t="shared" si="121"/>
        <v xml:space="preserve">  </v>
      </c>
      <c r="X311" s="36"/>
      <c r="Y311" s="17" t="str">
        <f t="shared" si="126"/>
        <v xml:space="preserve">  </v>
      </c>
      <c r="Z311" s="17" t="str">
        <f t="shared" si="122"/>
        <v xml:space="preserve">  </v>
      </c>
      <c r="AA311" s="35" t="str">
        <f t="shared" si="111"/>
        <v xml:space="preserve">  </v>
      </c>
      <c r="AB311" s="35" t="str">
        <f t="shared" si="127"/>
        <v xml:space="preserve">  </v>
      </c>
      <c r="AC311" s="35" t="str">
        <f t="shared" si="128"/>
        <v xml:space="preserve">  </v>
      </c>
      <c r="AD311" s="36"/>
      <c r="AE311" s="17" t="str">
        <f t="shared" si="129"/>
        <v xml:space="preserve">  </v>
      </c>
      <c r="AF311" s="35" t="str">
        <f t="shared" si="130"/>
        <v xml:space="preserve">  </v>
      </c>
      <c r="AG311" s="35" t="str">
        <f t="shared" si="131"/>
        <v xml:space="preserve">  </v>
      </c>
      <c r="AH311" s="35" t="str">
        <f t="shared" si="132"/>
        <v xml:space="preserve">  </v>
      </c>
    </row>
    <row r="312" spans="2:34" ht="15.6" x14ac:dyDescent="0.3">
      <c r="B312" s="4" t="str">
        <f t="shared" si="114"/>
        <v xml:space="preserve">  </v>
      </c>
      <c r="C312" s="36"/>
      <c r="D312" s="17" t="str">
        <f t="shared" si="123"/>
        <v xml:space="preserve">  </v>
      </c>
      <c r="E312" s="17">
        <f t="shared" si="108"/>
        <v>0</v>
      </c>
      <c r="F312" s="17" t="str">
        <f t="shared" si="115"/>
        <v xml:space="preserve">  </v>
      </c>
      <c r="G312" s="17" t="str">
        <f t="shared" si="116"/>
        <v xml:space="preserve">  </v>
      </c>
      <c r="I312" s="45"/>
      <c r="J312" s="46" t="str">
        <f t="shared" si="124"/>
        <v xml:space="preserve">  </v>
      </c>
      <c r="K312" s="24" t="str">
        <f t="shared" si="117"/>
        <v xml:space="preserve">  </v>
      </c>
      <c r="L312" s="35" t="str">
        <f t="shared" si="118"/>
        <v xml:space="preserve">  </v>
      </c>
      <c r="M312" s="35" t="str">
        <f t="shared" si="125"/>
        <v xml:space="preserve">  </v>
      </c>
      <c r="N312" s="35" t="str">
        <f t="shared" si="109"/>
        <v xml:space="preserve">  </v>
      </c>
      <c r="O312" s="35" t="str">
        <f t="shared" si="110"/>
        <v xml:space="preserve">  </v>
      </c>
      <c r="P312" s="35" t="str">
        <f t="shared" si="112"/>
        <v xml:space="preserve">  </v>
      </c>
      <c r="Q312" s="36"/>
      <c r="R312" s="49"/>
      <c r="S312" s="47" t="str">
        <f t="shared" si="119"/>
        <v xml:space="preserve">  </v>
      </c>
      <c r="T312" s="48" t="str">
        <f t="shared" si="113"/>
        <v xml:space="preserve">  </v>
      </c>
      <c r="U312" s="49"/>
      <c r="V312" s="24" t="str">
        <f t="shared" si="120"/>
        <v xml:space="preserve">  </v>
      </c>
      <c r="W312" s="24" t="str">
        <f t="shared" si="121"/>
        <v xml:space="preserve">  </v>
      </c>
      <c r="X312" s="36"/>
      <c r="Y312" s="17" t="str">
        <f t="shared" si="126"/>
        <v xml:space="preserve">  </v>
      </c>
      <c r="Z312" s="17" t="str">
        <f t="shared" si="122"/>
        <v xml:space="preserve">  </v>
      </c>
      <c r="AA312" s="35" t="str">
        <f t="shared" si="111"/>
        <v xml:space="preserve">  </v>
      </c>
      <c r="AB312" s="35" t="str">
        <f t="shared" si="127"/>
        <v xml:space="preserve">  </v>
      </c>
      <c r="AC312" s="35" t="str">
        <f t="shared" si="128"/>
        <v xml:space="preserve">  </v>
      </c>
      <c r="AD312" s="36"/>
      <c r="AE312" s="17" t="str">
        <f t="shared" si="129"/>
        <v xml:space="preserve">  </v>
      </c>
      <c r="AF312" s="35" t="str">
        <f t="shared" si="130"/>
        <v xml:space="preserve">  </v>
      </c>
      <c r="AG312" s="35" t="str">
        <f t="shared" si="131"/>
        <v xml:space="preserve">  </v>
      </c>
      <c r="AH312" s="35" t="str">
        <f t="shared" si="132"/>
        <v xml:space="preserve">  </v>
      </c>
    </row>
    <row r="313" spans="2:34" ht="15.6" x14ac:dyDescent="0.3">
      <c r="B313" s="4" t="str">
        <f t="shared" si="114"/>
        <v xml:space="preserve">  </v>
      </c>
      <c r="C313" s="36"/>
      <c r="D313" s="17" t="str">
        <f t="shared" si="123"/>
        <v xml:space="preserve">  </v>
      </c>
      <c r="E313" s="17">
        <f t="shared" si="108"/>
        <v>0</v>
      </c>
      <c r="F313" s="17" t="str">
        <f t="shared" si="115"/>
        <v xml:space="preserve">  </v>
      </c>
      <c r="G313" s="17" t="str">
        <f t="shared" si="116"/>
        <v xml:space="preserve">  </v>
      </c>
      <c r="I313" s="45"/>
      <c r="J313" s="46" t="str">
        <f t="shared" si="124"/>
        <v xml:space="preserve">  </v>
      </c>
      <c r="K313" s="24" t="str">
        <f t="shared" si="117"/>
        <v xml:space="preserve">  </v>
      </c>
      <c r="L313" s="35" t="str">
        <f t="shared" si="118"/>
        <v xml:space="preserve">  </v>
      </c>
      <c r="M313" s="35" t="str">
        <f t="shared" si="125"/>
        <v xml:space="preserve">  </v>
      </c>
      <c r="N313" s="35" t="str">
        <f t="shared" si="109"/>
        <v xml:space="preserve">  </v>
      </c>
      <c r="O313" s="35" t="str">
        <f t="shared" si="110"/>
        <v xml:space="preserve">  </v>
      </c>
      <c r="P313" s="35" t="str">
        <f t="shared" si="112"/>
        <v xml:space="preserve">  </v>
      </c>
      <c r="Q313" s="36"/>
      <c r="R313" s="49"/>
      <c r="S313" s="47" t="str">
        <f t="shared" si="119"/>
        <v xml:space="preserve">  </v>
      </c>
      <c r="T313" s="48" t="str">
        <f t="shared" si="113"/>
        <v xml:space="preserve">  </v>
      </c>
      <c r="U313" s="49"/>
      <c r="V313" s="24" t="str">
        <f t="shared" si="120"/>
        <v xml:space="preserve">  </v>
      </c>
      <c r="W313" s="24" t="str">
        <f t="shared" si="121"/>
        <v xml:space="preserve">  </v>
      </c>
      <c r="X313" s="36"/>
      <c r="Y313" s="17" t="str">
        <f t="shared" si="126"/>
        <v xml:space="preserve">  </v>
      </c>
      <c r="Z313" s="17" t="str">
        <f t="shared" si="122"/>
        <v xml:space="preserve">  </v>
      </c>
      <c r="AA313" s="35" t="str">
        <f t="shared" si="111"/>
        <v xml:space="preserve">  </v>
      </c>
      <c r="AB313" s="35" t="str">
        <f t="shared" si="127"/>
        <v xml:space="preserve">  </v>
      </c>
      <c r="AC313" s="35" t="str">
        <f t="shared" si="128"/>
        <v xml:space="preserve">  </v>
      </c>
      <c r="AD313" s="36"/>
      <c r="AE313" s="17" t="str">
        <f t="shared" si="129"/>
        <v xml:space="preserve">  </v>
      </c>
      <c r="AF313" s="35" t="str">
        <f t="shared" si="130"/>
        <v xml:space="preserve">  </v>
      </c>
      <c r="AG313" s="35" t="str">
        <f t="shared" si="131"/>
        <v xml:space="preserve">  </v>
      </c>
      <c r="AH313" s="35" t="str">
        <f t="shared" si="132"/>
        <v xml:space="preserve">  </v>
      </c>
    </row>
    <row r="314" spans="2:34" ht="15.6" x14ac:dyDescent="0.3">
      <c r="B314" s="4" t="str">
        <f t="shared" si="114"/>
        <v xml:space="preserve">  </v>
      </c>
      <c r="C314" s="36"/>
      <c r="D314" s="17" t="str">
        <f t="shared" si="123"/>
        <v xml:space="preserve">  </v>
      </c>
      <c r="E314" s="17">
        <f t="shared" si="108"/>
        <v>0</v>
      </c>
      <c r="F314" s="17" t="str">
        <f t="shared" si="115"/>
        <v xml:space="preserve">  </v>
      </c>
      <c r="G314" s="17" t="str">
        <f t="shared" si="116"/>
        <v xml:space="preserve">  </v>
      </c>
      <c r="I314" s="45"/>
      <c r="J314" s="46" t="str">
        <f t="shared" si="124"/>
        <v xml:space="preserve">  </v>
      </c>
      <c r="K314" s="24" t="str">
        <f t="shared" si="117"/>
        <v xml:space="preserve">  </v>
      </c>
      <c r="L314" s="35" t="str">
        <f t="shared" si="118"/>
        <v xml:space="preserve">  </v>
      </c>
      <c r="M314" s="35" t="str">
        <f t="shared" si="125"/>
        <v xml:space="preserve">  </v>
      </c>
      <c r="N314" s="35" t="str">
        <f t="shared" si="109"/>
        <v xml:space="preserve">  </v>
      </c>
      <c r="O314" s="35" t="str">
        <f t="shared" si="110"/>
        <v xml:space="preserve">  </v>
      </c>
      <c r="P314" s="35" t="str">
        <f t="shared" si="112"/>
        <v xml:space="preserve">  </v>
      </c>
      <c r="Q314" s="36"/>
      <c r="R314" s="49"/>
      <c r="S314" s="47" t="str">
        <f t="shared" si="119"/>
        <v xml:space="preserve">  </v>
      </c>
      <c r="T314" s="48" t="str">
        <f t="shared" si="113"/>
        <v xml:space="preserve">  </v>
      </c>
      <c r="U314" s="49"/>
      <c r="V314" s="24" t="str">
        <f t="shared" si="120"/>
        <v xml:space="preserve">  </v>
      </c>
      <c r="W314" s="24" t="str">
        <f t="shared" si="121"/>
        <v xml:space="preserve">  </v>
      </c>
      <c r="X314" s="36"/>
      <c r="Y314" s="17" t="str">
        <f t="shared" si="126"/>
        <v xml:space="preserve">  </v>
      </c>
      <c r="Z314" s="17" t="str">
        <f t="shared" si="122"/>
        <v xml:space="preserve">  </v>
      </c>
      <c r="AA314" s="35" t="str">
        <f t="shared" si="111"/>
        <v xml:space="preserve">  </v>
      </c>
      <c r="AB314" s="35" t="str">
        <f t="shared" si="127"/>
        <v xml:space="preserve">  </v>
      </c>
      <c r="AC314" s="35" t="str">
        <f t="shared" si="128"/>
        <v xml:space="preserve">  </v>
      </c>
      <c r="AD314" s="36"/>
      <c r="AE314" s="17" t="str">
        <f t="shared" si="129"/>
        <v xml:space="preserve">  </v>
      </c>
      <c r="AF314" s="35" t="str">
        <f t="shared" si="130"/>
        <v xml:space="preserve">  </v>
      </c>
      <c r="AG314" s="35" t="str">
        <f t="shared" si="131"/>
        <v xml:space="preserve">  </v>
      </c>
      <c r="AH314" s="35" t="str">
        <f t="shared" si="132"/>
        <v xml:space="preserve">  </v>
      </c>
    </row>
    <row r="315" spans="2:34" ht="15.6" x14ac:dyDescent="0.3">
      <c r="B315" s="4" t="str">
        <f t="shared" si="114"/>
        <v xml:space="preserve">  </v>
      </c>
      <c r="C315" s="36"/>
      <c r="D315" s="17" t="str">
        <f t="shared" si="123"/>
        <v xml:space="preserve">  </v>
      </c>
      <c r="E315" s="17">
        <f t="shared" si="108"/>
        <v>0</v>
      </c>
      <c r="F315" s="17" t="str">
        <f t="shared" si="115"/>
        <v xml:space="preserve">  </v>
      </c>
      <c r="G315" s="17" t="str">
        <f t="shared" si="116"/>
        <v xml:space="preserve">  </v>
      </c>
      <c r="I315" s="45"/>
      <c r="J315" s="46" t="str">
        <f t="shared" si="124"/>
        <v xml:space="preserve">  </v>
      </c>
      <c r="K315" s="24" t="str">
        <f t="shared" si="117"/>
        <v xml:space="preserve">  </v>
      </c>
      <c r="L315" s="35" t="str">
        <f t="shared" si="118"/>
        <v xml:space="preserve">  </v>
      </c>
      <c r="M315" s="35" t="str">
        <f t="shared" si="125"/>
        <v xml:space="preserve">  </v>
      </c>
      <c r="N315" s="35" t="str">
        <f t="shared" si="109"/>
        <v xml:space="preserve">  </v>
      </c>
      <c r="O315" s="35" t="str">
        <f t="shared" si="110"/>
        <v xml:space="preserve">  </v>
      </c>
      <c r="P315" s="35" t="str">
        <f t="shared" si="112"/>
        <v xml:space="preserve">  </v>
      </c>
      <c r="Q315" s="36"/>
      <c r="R315" s="49"/>
      <c r="S315" s="47" t="str">
        <f t="shared" si="119"/>
        <v xml:space="preserve">  </v>
      </c>
      <c r="T315" s="48" t="str">
        <f t="shared" si="113"/>
        <v xml:space="preserve">  </v>
      </c>
      <c r="U315" s="49"/>
      <c r="V315" s="24" t="str">
        <f t="shared" si="120"/>
        <v xml:space="preserve">  </v>
      </c>
      <c r="W315" s="24" t="str">
        <f t="shared" si="121"/>
        <v xml:space="preserve">  </v>
      </c>
      <c r="X315" s="36"/>
      <c r="Y315" s="17" t="str">
        <f t="shared" si="126"/>
        <v xml:space="preserve">  </v>
      </c>
      <c r="Z315" s="17" t="str">
        <f t="shared" si="122"/>
        <v xml:space="preserve">  </v>
      </c>
      <c r="AA315" s="35" t="str">
        <f t="shared" si="111"/>
        <v xml:space="preserve">  </v>
      </c>
      <c r="AB315" s="35" t="str">
        <f t="shared" si="127"/>
        <v xml:space="preserve">  </v>
      </c>
      <c r="AC315" s="35" t="str">
        <f t="shared" si="128"/>
        <v xml:space="preserve">  </v>
      </c>
      <c r="AD315" s="36"/>
      <c r="AE315" s="17" t="str">
        <f t="shared" si="129"/>
        <v xml:space="preserve">  </v>
      </c>
      <c r="AF315" s="35" t="str">
        <f t="shared" si="130"/>
        <v xml:space="preserve">  </v>
      </c>
      <c r="AG315" s="35" t="str">
        <f t="shared" si="131"/>
        <v xml:space="preserve">  </v>
      </c>
      <c r="AH315" s="35" t="str">
        <f t="shared" si="132"/>
        <v xml:space="preserve">  </v>
      </c>
    </row>
    <row r="316" spans="2:34" ht="15.6" x14ac:dyDescent="0.3">
      <c r="B316" s="4" t="str">
        <f t="shared" si="114"/>
        <v xml:space="preserve">  </v>
      </c>
      <c r="C316" s="36"/>
      <c r="D316" s="17" t="str">
        <f t="shared" si="123"/>
        <v xml:space="preserve">  </v>
      </c>
      <c r="E316" s="17">
        <f t="shared" si="108"/>
        <v>0</v>
      </c>
      <c r="F316" s="17" t="str">
        <f t="shared" si="115"/>
        <v xml:space="preserve">  </v>
      </c>
      <c r="G316" s="17" t="str">
        <f t="shared" si="116"/>
        <v xml:space="preserve">  </v>
      </c>
      <c r="I316" s="45"/>
      <c r="J316" s="46" t="str">
        <f t="shared" si="124"/>
        <v xml:space="preserve">  </v>
      </c>
      <c r="K316" s="24" t="str">
        <f t="shared" si="117"/>
        <v xml:space="preserve">  </v>
      </c>
      <c r="L316" s="35" t="str">
        <f t="shared" si="118"/>
        <v xml:space="preserve">  </v>
      </c>
      <c r="M316" s="35" t="str">
        <f t="shared" si="125"/>
        <v xml:space="preserve">  </v>
      </c>
      <c r="N316" s="35" t="str">
        <f t="shared" si="109"/>
        <v xml:space="preserve">  </v>
      </c>
      <c r="O316" s="35" t="str">
        <f t="shared" si="110"/>
        <v xml:space="preserve">  </v>
      </c>
      <c r="P316" s="35" t="str">
        <f t="shared" si="112"/>
        <v xml:space="preserve">  </v>
      </c>
      <c r="Q316" s="36"/>
      <c r="R316" s="49"/>
      <c r="S316" s="47" t="str">
        <f t="shared" si="119"/>
        <v xml:space="preserve">  </v>
      </c>
      <c r="T316" s="48" t="str">
        <f t="shared" si="113"/>
        <v xml:space="preserve">  </v>
      </c>
      <c r="U316" s="49"/>
      <c r="V316" s="24" t="str">
        <f t="shared" si="120"/>
        <v xml:space="preserve">  </v>
      </c>
      <c r="W316" s="24" t="str">
        <f t="shared" si="121"/>
        <v xml:space="preserve">  </v>
      </c>
      <c r="X316" s="36"/>
      <c r="Y316" s="17" t="str">
        <f t="shared" si="126"/>
        <v xml:space="preserve">  </v>
      </c>
      <c r="Z316" s="17" t="str">
        <f t="shared" si="122"/>
        <v xml:space="preserve">  </v>
      </c>
      <c r="AA316" s="35" t="str">
        <f t="shared" si="111"/>
        <v xml:space="preserve">  </v>
      </c>
      <c r="AB316" s="35" t="str">
        <f t="shared" si="127"/>
        <v xml:space="preserve">  </v>
      </c>
      <c r="AC316" s="35" t="str">
        <f t="shared" si="128"/>
        <v xml:space="preserve">  </v>
      </c>
      <c r="AD316" s="36"/>
      <c r="AE316" s="17" t="str">
        <f t="shared" si="129"/>
        <v xml:space="preserve">  </v>
      </c>
      <c r="AF316" s="35" t="str">
        <f t="shared" si="130"/>
        <v xml:space="preserve">  </v>
      </c>
      <c r="AG316" s="35" t="str">
        <f t="shared" si="131"/>
        <v xml:space="preserve">  </v>
      </c>
      <c r="AH316" s="35" t="str">
        <f t="shared" si="132"/>
        <v xml:space="preserve">  </v>
      </c>
    </row>
    <row r="317" spans="2:34" ht="15.6" x14ac:dyDescent="0.3">
      <c r="B317" s="4" t="str">
        <f t="shared" si="114"/>
        <v xml:space="preserve">  </v>
      </c>
      <c r="C317" s="36"/>
      <c r="D317" s="17" t="str">
        <f t="shared" si="123"/>
        <v xml:space="preserve">  </v>
      </c>
      <c r="E317" s="17">
        <f t="shared" si="108"/>
        <v>0</v>
      </c>
      <c r="F317" s="17" t="str">
        <f t="shared" si="115"/>
        <v xml:space="preserve">  </v>
      </c>
      <c r="G317" s="17" t="str">
        <f t="shared" si="116"/>
        <v xml:space="preserve">  </v>
      </c>
      <c r="I317" s="45"/>
      <c r="J317" s="46" t="str">
        <f t="shared" si="124"/>
        <v xml:space="preserve">  </v>
      </c>
      <c r="K317" s="24" t="str">
        <f t="shared" si="117"/>
        <v xml:space="preserve">  </v>
      </c>
      <c r="L317" s="35" t="str">
        <f t="shared" si="118"/>
        <v xml:space="preserve">  </v>
      </c>
      <c r="M317" s="35" t="str">
        <f t="shared" si="125"/>
        <v xml:space="preserve">  </v>
      </c>
      <c r="N317" s="35" t="str">
        <f t="shared" si="109"/>
        <v xml:space="preserve">  </v>
      </c>
      <c r="O317" s="35" t="str">
        <f t="shared" si="110"/>
        <v xml:space="preserve">  </v>
      </c>
      <c r="P317" s="35" t="str">
        <f t="shared" si="112"/>
        <v xml:space="preserve">  </v>
      </c>
      <c r="Q317" s="36"/>
      <c r="R317" s="49"/>
      <c r="S317" s="47" t="str">
        <f t="shared" si="119"/>
        <v xml:space="preserve">  </v>
      </c>
      <c r="T317" s="48" t="str">
        <f t="shared" si="113"/>
        <v xml:space="preserve">  </v>
      </c>
      <c r="U317" s="49"/>
      <c r="V317" s="24" t="str">
        <f t="shared" si="120"/>
        <v xml:space="preserve">  </v>
      </c>
      <c r="W317" s="24" t="str">
        <f t="shared" si="121"/>
        <v xml:space="preserve">  </v>
      </c>
      <c r="X317" s="36"/>
      <c r="Y317" s="17" t="str">
        <f t="shared" si="126"/>
        <v xml:space="preserve">  </v>
      </c>
      <c r="Z317" s="17" t="str">
        <f t="shared" si="122"/>
        <v xml:space="preserve">  </v>
      </c>
      <c r="AA317" s="35" t="str">
        <f t="shared" si="111"/>
        <v xml:space="preserve">  </v>
      </c>
      <c r="AB317" s="35" t="str">
        <f t="shared" si="127"/>
        <v xml:space="preserve">  </v>
      </c>
      <c r="AC317" s="35" t="str">
        <f t="shared" si="128"/>
        <v xml:space="preserve">  </v>
      </c>
      <c r="AD317" s="36"/>
      <c r="AE317" s="17" t="str">
        <f t="shared" si="129"/>
        <v xml:space="preserve">  </v>
      </c>
      <c r="AF317" s="35" t="str">
        <f t="shared" si="130"/>
        <v xml:space="preserve">  </v>
      </c>
      <c r="AG317" s="35" t="str">
        <f t="shared" si="131"/>
        <v xml:space="preserve">  </v>
      </c>
      <c r="AH317" s="35" t="str">
        <f t="shared" si="132"/>
        <v xml:space="preserve">  </v>
      </c>
    </row>
    <row r="318" spans="2:34" ht="15.6" x14ac:dyDescent="0.3">
      <c r="B318" s="4" t="str">
        <f t="shared" si="114"/>
        <v xml:space="preserve">  </v>
      </c>
      <c r="C318" s="36"/>
      <c r="D318" s="17" t="str">
        <f t="shared" si="123"/>
        <v xml:space="preserve">  </v>
      </c>
      <c r="E318" s="17">
        <f t="shared" si="108"/>
        <v>0</v>
      </c>
      <c r="F318" s="17" t="str">
        <f t="shared" si="115"/>
        <v xml:space="preserve">  </v>
      </c>
      <c r="G318" s="17" t="str">
        <f t="shared" si="116"/>
        <v xml:space="preserve">  </v>
      </c>
      <c r="I318" s="45"/>
      <c r="J318" s="46" t="str">
        <f t="shared" si="124"/>
        <v xml:space="preserve">  </v>
      </c>
      <c r="K318" s="24" t="str">
        <f t="shared" si="117"/>
        <v xml:space="preserve">  </v>
      </c>
      <c r="L318" s="35" t="str">
        <f t="shared" si="118"/>
        <v xml:space="preserve">  </v>
      </c>
      <c r="M318" s="35" t="str">
        <f t="shared" si="125"/>
        <v xml:space="preserve">  </v>
      </c>
      <c r="N318" s="35" t="str">
        <f t="shared" si="109"/>
        <v xml:space="preserve">  </v>
      </c>
      <c r="O318" s="35" t="str">
        <f t="shared" si="110"/>
        <v xml:space="preserve">  </v>
      </c>
      <c r="P318" s="35" t="str">
        <f t="shared" si="112"/>
        <v xml:space="preserve">  </v>
      </c>
      <c r="Q318" s="36"/>
      <c r="R318" s="49"/>
      <c r="S318" s="47" t="str">
        <f t="shared" si="119"/>
        <v xml:space="preserve">  </v>
      </c>
      <c r="T318" s="48" t="str">
        <f t="shared" si="113"/>
        <v xml:space="preserve">  </v>
      </c>
      <c r="U318" s="49"/>
      <c r="V318" s="24" t="str">
        <f t="shared" si="120"/>
        <v xml:space="preserve">  </v>
      </c>
      <c r="W318" s="24" t="str">
        <f t="shared" si="121"/>
        <v xml:space="preserve">  </v>
      </c>
      <c r="X318" s="36"/>
      <c r="Y318" s="17" t="str">
        <f t="shared" si="126"/>
        <v xml:space="preserve">  </v>
      </c>
      <c r="Z318" s="17" t="str">
        <f t="shared" si="122"/>
        <v xml:space="preserve">  </v>
      </c>
      <c r="AA318" s="35" t="str">
        <f t="shared" si="111"/>
        <v xml:space="preserve">  </v>
      </c>
      <c r="AB318" s="35" t="str">
        <f t="shared" si="127"/>
        <v xml:space="preserve">  </v>
      </c>
      <c r="AC318" s="35" t="str">
        <f t="shared" si="128"/>
        <v xml:space="preserve">  </v>
      </c>
      <c r="AD318" s="36"/>
      <c r="AE318" s="17" t="str">
        <f t="shared" si="129"/>
        <v xml:space="preserve">  </v>
      </c>
      <c r="AF318" s="35" t="str">
        <f t="shared" si="130"/>
        <v xml:space="preserve">  </v>
      </c>
      <c r="AG318" s="35" t="str">
        <f t="shared" si="131"/>
        <v xml:space="preserve">  </v>
      </c>
      <c r="AH318" s="35" t="str">
        <f t="shared" si="132"/>
        <v xml:space="preserve">  </v>
      </c>
    </row>
    <row r="319" spans="2:34" ht="15.6" x14ac:dyDescent="0.3">
      <c r="B319" s="4" t="str">
        <f t="shared" si="114"/>
        <v xml:space="preserve">  </v>
      </c>
      <c r="C319" s="36"/>
      <c r="D319" s="17" t="str">
        <f t="shared" si="123"/>
        <v xml:space="preserve">  </v>
      </c>
      <c r="E319" s="17">
        <f t="shared" si="108"/>
        <v>0</v>
      </c>
      <c r="F319" s="17" t="str">
        <f t="shared" si="115"/>
        <v xml:space="preserve">  </v>
      </c>
      <c r="G319" s="17" t="str">
        <f t="shared" si="116"/>
        <v xml:space="preserve">  </v>
      </c>
      <c r="I319" s="45"/>
      <c r="J319" s="46" t="str">
        <f t="shared" si="124"/>
        <v xml:space="preserve">  </v>
      </c>
      <c r="K319" s="24" t="str">
        <f t="shared" si="117"/>
        <v xml:space="preserve">  </v>
      </c>
      <c r="L319" s="35" t="str">
        <f t="shared" si="118"/>
        <v xml:space="preserve">  </v>
      </c>
      <c r="M319" s="35" t="str">
        <f t="shared" si="125"/>
        <v xml:space="preserve">  </v>
      </c>
      <c r="N319" s="35" t="str">
        <f t="shared" si="109"/>
        <v xml:space="preserve">  </v>
      </c>
      <c r="O319" s="35" t="str">
        <f t="shared" si="110"/>
        <v xml:space="preserve">  </v>
      </c>
      <c r="P319" s="35" t="str">
        <f t="shared" si="112"/>
        <v xml:space="preserve">  </v>
      </c>
      <c r="Q319" s="36"/>
      <c r="R319" s="49"/>
      <c r="S319" s="47" t="str">
        <f t="shared" si="119"/>
        <v xml:space="preserve">  </v>
      </c>
      <c r="T319" s="48" t="str">
        <f t="shared" si="113"/>
        <v xml:space="preserve">  </v>
      </c>
      <c r="U319" s="49"/>
      <c r="V319" s="24" t="str">
        <f t="shared" si="120"/>
        <v xml:space="preserve">  </v>
      </c>
      <c r="W319" s="24" t="str">
        <f t="shared" si="121"/>
        <v xml:space="preserve">  </v>
      </c>
      <c r="X319" s="36"/>
      <c r="Y319" s="17" t="str">
        <f t="shared" si="126"/>
        <v xml:space="preserve">  </v>
      </c>
      <c r="Z319" s="17" t="str">
        <f t="shared" si="122"/>
        <v xml:space="preserve">  </v>
      </c>
      <c r="AA319" s="35" t="str">
        <f t="shared" si="111"/>
        <v xml:space="preserve">  </v>
      </c>
      <c r="AB319" s="35" t="str">
        <f t="shared" si="127"/>
        <v xml:space="preserve">  </v>
      </c>
      <c r="AC319" s="35" t="str">
        <f t="shared" si="128"/>
        <v xml:space="preserve">  </v>
      </c>
      <c r="AD319" s="36"/>
      <c r="AE319" s="17" t="str">
        <f t="shared" si="129"/>
        <v xml:space="preserve">  </v>
      </c>
      <c r="AF319" s="35" t="str">
        <f t="shared" si="130"/>
        <v xml:space="preserve">  </v>
      </c>
      <c r="AG319" s="35" t="str">
        <f t="shared" si="131"/>
        <v xml:space="preserve">  </v>
      </c>
      <c r="AH319" s="35" t="str">
        <f t="shared" si="132"/>
        <v xml:space="preserve">  </v>
      </c>
    </row>
    <row r="320" spans="2:34" ht="15.6" x14ac:dyDescent="0.3">
      <c r="B320" s="4" t="str">
        <f t="shared" si="114"/>
        <v xml:space="preserve">  </v>
      </c>
      <c r="C320" s="36"/>
      <c r="D320" s="17" t="str">
        <f t="shared" si="123"/>
        <v xml:space="preserve">  </v>
      </c>
      <c r="E320" s="17">
        <f t="shared" si="108"/>
        <v>0</v>
      </c>
      <c r="F320" s="17" t="str">
        <f t="shared" si="115"/>
        <v xml:space="preserve">  </v>
      </c>
      <c r="G320" s="17" t="str">
        <f t="shared" si="116"/>
        <v xml:space="preserve">  </v>
      </c>
      <c r="I320" s="45"/>
      <c r="J320" s="46" t="str">
        <f t="shared" si="124"/>
        <v xml:space="preserve">  </v>
      </c>
      <c r="K320" s="24" t="str">
        <f t="shared" si="117"/>
        <v xml:space="preserve">  </v>
      </c>
      <c r="L320" s="35" t="str">
        <f t="shared" si="118"/>
        <v xml:space="preserve">  </v>
      </c>
      <c r="M320" s="35" t="str">
        <f t="shared" si="125"/>
        <v xml:space="preserve">  </v>
      </c>
      <c r="N320" s="35" t="str">
        <f t="shared" si="109"/>
        <v xml:space="preserve">  </v>
      </c>
      <c r="O320" s="35" t="str">
        <f t="shared" si="110"/>
        <v xml:space="preserve">  </v>
      </c>
      <c r="P320" s="35" t="str">
        <f t="shared" si="112"/>
        <v xml:space="preserve">  </v>
      </c>
      <c r="Q320" s="36"/>
      <c r="R320" s="49"/>
      <c r="S320" s="47" t="str">
        <f t="shared" si="119"/>
        <v xml:space="preserve">  </v>
      </c>
      <c r="T320" s="48" t="str">
        <f t="shared" si="113"/>
        <v xml:space="preserve">  </v>
      </c>
      <c r="U320" s="49"/>
      <c r="V320" s="24" t="str">
        <f t="shared" si="120"/>
        <v xml:space="preserve">  </v>
      </c>
      <c r="W320" s="24" t="str">
        <f t="shared" si="121"/>
        <v xml:space="preserve">  </v>
      </c>
      <c r="X320" s="36"/>
      <c r="Y320" s="17" t="str">
        <f t="shared" si="126"/>
        <v xml:space="preserve">  </v>
      </c>
      <c r="Z320" s="17" t="str">
        <f t="shared" si="122"/>
        <v xml:space="preserve">  </v>
      </c>
      <c r="AA320" s="35" t="str">
        <f t="shared" si="111"/>
        <v xml:space="preserve">  </v>
      </c>
      <c r="AB320" s="35" t="str">
        <f t="shared" si="127"/>
        <v xml:space="preserve">  </v>
      </c>
      <c r="AC320" s="35" t="str">
        <f t="shared" si="128"/>
        <v xml:space="preserve">  </v>
      </c>
      <c r="AD320" s="36"/>
      <c r="AE320" s="17" t="str">
        <f t="shared" si="129"/>
        <v xml:space="preserve">  </v>
      </c>
      <c r="AF320" s="35" t="str">
        <f t="shared" si="130"/>
        <v xml:space="preserve">  </v>
      </c>
      <c r="AG320" s="35" t="str">
        <f t="shared" si="131"/>
        <v xml:space="preserve">  </v>
      </c>
      <c r="AH320" s="35" t="str">
        <f t="shared" si="132"/>
        <v xml:space="preserve">  </v>
      </c>
    </row>
    <row r="321" spans="2:34" ht="15.6" x14ac:dyDescent="0.3">
      <c r="B321" s="4" t="str">
        <f t="shared" si="114"/>
        <v xml:space="preserve">  </v>
      </c>
      <c r="C321" s="36"/>
      <c r="D321" s="17" t="str">
        <f t="shared" si="123"/>
        <v xml:space="preserve">  </v>
      </c>
      <c r="E321" s="17">
        <f t="shared" si="108"/>
        <v>0</v>
      </c>
      <c r="F321" s="17" t="str">
        <f t="shared" si="115"/>
        <v xml:space="preserve">  </v>
      </c>
      <c r="G321" s="17" t="str">
        <f t="shared" si="116"/>
        <v xml:space="preserve">  </v>
      </c>
      <c r="I321" s="45"/>
      <c r="J321" s="46" t="str">
        <f t="shared" si="124"/>
        <v xml:space="preserve">  </v>
      </c>
      <c r="K321" s="24" t="str">
        <f t="shared" si="117"/>
        <v xml:space="preserve">  </v>
      </c>
      <c r="L321" s="35" t="str">
        <f t="shared" si="118"/>
        <v xml:space="preserve">  </v>
      </c>
      <c r="M321" s="35" t="str">
        <f t="shared" si="125"/>
        <v xml:space="preserve">  </v>
      </c>
      <c r="N321" s="35" t="str">
        <f t="shared" si="109"/>
        <v xml:space="preserve">  </v>
      </c>
      <c r="O321" s="35" t="str">
        <f t="shared" si="110"/>
        <v xml:space="preserve">  </v>
      </c>
      <c r="P321" s="35" t="str">
        <f t="shared" si="112"/>
        <v xml:space="preserve">  </v>
      </c>
      <c r="Q321" s="36"/>
      <c r="R321" s="49"/>
      <c r="S321" s="47" t="str">
        <f t="shared" si="119"/>
        <v xml:space="preserve">  </v>
      </c>
      <c r="T321" s="48" t="str">
        <f t="shared" si="113"/>
        <v xml:space="preserve">  </v>
      </c>
      <c r="U321" s="49"/>
      <c r="V321" s="24" t="str">
        <f t="shared" si="120"/>
        <v xml:space="preserve">  </v>
      </c>
      <c r="W321" s="24" t="str">
        <f t="shared" si="121"/>
        <v xml:space="preserve">  </v>
      </c>
      <c r="X321" s="36"/>
      <c r="Y321" s="17" t="str">
        <f t="shared" si="126"/>
        <v xml:space="preserve">  </v>
      </c>
      <c r="Z321" s="17" t="str">
        <f t="shared" si="122"/>
        <v xml:space="preserve">  </v>
      </c>
      <c r="AA321" s="35" t="str">
        <f t="shared" si="111"/>
        <v xml:space="preserve">  </v>
      </c>
      <c r="AB321" s="35" t="str">
        <f t="shared" si="127"/>
        <v xml:space="preserve">  </v>
      </c>
      <c r="AC321" s="35" t="str">
        <f t="shared" si="128"/>
        <v xml:space="preserve">  </v>
      </c>
      <c r="AD321" s="36"/>
      <c r="AE321" s="17" t="str">
        <f t="shared" si="129"/>
        <v xml:space="preserve">  </v>
      </c>
      <c r="AF321" s="35" t="str">
        <f t="shared" si="130"/>
        <v xml:space="preserve">  </v>
      </c>
      <c r="AG321" s="35" t="str">
        <f t="shared" si="131"/>
        <v xml:space="preserve">  </v>
      </c>
      <c r="AH321" s="35" t="str">
        <f t="shared" si="132"/>
        <v xml:space="preserve">  </v>
      </c>
    </row>
    <row r="322" spans="2:34" ht="15.6" x14ac:dyDescent="0.3">
      <c r="B322" s="4" t="str">
        <f t="shared" si="114"/>
        <v xml:space="preserve">  </v>
      </c>
      <c r="C322" s="36"/>
      <c r="D322" s="17" t="str">
        <f t="shared" si="123"/>
        <v xml:space="preserve">  </v>
      </c>
      <c r="E322" s="17">
        <f t="shared" ref="E322:E385" si="133">IFERROR(VALUE(D322),0)</f>
        <v>0</v>
      </c>
      <c r="F322" s="17" t="str">
        <f t="shared" si="115"/>
        <v xml:space="preserve">  </v>
      </c>
      <c r="G322" s="17" t="str">
        <f t="shared" si="116"/>
        <v xml:space="preserve">  </v>
      </c>
      <c r="I322" s="45"/>
      <c r="J322" s="46" t="str">
        <f t="shared" si="124"/>
        <v xml:space="preserve">  </v>
      </c>
      <c r="K322" s="24" t="str">
        <f t="shared" si="117"/>
        <v xml:space="preserve">  </v>
      </c>
      <c r="L322" s="35" t="str">
        <f t="shared" si="118"/>
        <v xml:space="preserve">  </v>
      </c>
      <c r="M322" s="35" t="str">
        <f t="shared" si="125"/>
        <v xml:space="preserve">  </v>
      </c>
      <c r="N322" s="35" t="str">
        <f t="shared" si="109"/>
        <v xml:space="preserve">  </v>
      </c>
      <c r="O322" s="35" t="str">
        <f t="shared" si="110"/>
        <v xml:space="preserve">  </v>
      </c>
      <c r="P322" s="35" t="str">
        <f t="shared" si="112"/>
        <v xml:space="preserve">  </v>
      </c>
      <c r="Q322" s="36"/>
      <c r="R322" s="49"/>
      <c r="S322" s="47" t="str">
        <f t="shared" si="119"/>
        <v xml:space="preserve">  </v>
      </c>
      <c r="T322" s="48" t="str">
        <f t="shared" si="113"/>
        <v xml:space="preserve">  </v>
      </c>
      <c r="U322" s="49"/>
      <c r="V322" s="24" t="str">
        <f t="shared" si="120"/>
        <v xml:space="preserve">  </v>
      </c>
      <c r="W322" s="24" t="str">
        <f t="shared" si="121"/>
        <v xml:space="preserve">  </v>
      </c>
      <c r="X322" s="36"/>
      <c r="Y322" s="17" t="str">
        <f t="shared" si="126"/>
        <v xml:space="preserve">  </v>
      </c>
      <c r="Z322" s="17" t="str">
        <f t="shared" si="122"/>
        <v xml:space="preserve">  </v>
      </c>
      <c r="AA322" s="35" t="str">
        <f t="shared" si="111"/>
        <v xml:space="preserve">  </v>
      </c>
      <c r="AB322" s="35" t="str">
        <f t="shared" si="127"/>
        <v xml:space="preserve">  </v>
      </c>
      <c r="AC322" s="35" t="str">
        <f t="shared" si="128"/>
        <v xml:space="preserve">  </v>
      </c>
      <c r="AD322" s="36"/>
      <c r="AE322" s="17" t="str">
        <f t="shared" si="129"/>
        <v xml:space="preserve">  </v>
      </c>
      <c r="AF322" s="35" t="str">
        <f t="shared" si="130"/>
        <v xml:space="preserve">  </v>
      </c>
      <c r="AG322" s="35" t="str">
        <f t="shared" si="131"/>
        <v xml:space="preserve">  </v>
      </c>
      <c r="AH322" s="35" t="str">
        <f t="shared" si="132"/>
        <v xml:space="preserve">  </v>
      </c>
    </row>
    <row r="323" spans="2:34" ht="15.6" x14ac:dyDescent="0.3">
      <c r="B323" s="4" t="str">
        <f t="shared" si="114"/>
        <v xml:space="preserve">  </v>
      </c>
      <c r="C323" s="36"/>
      <c r="D323" s="17" t="str">
        <f t="shared" si="123"/>
        <v xml:space="preserve">  </v>
      </c>
      <c r="E323" s="17">
        <f t="shared" si="133"/>
        <v>0</v>
      </c>
      <c r="F323" s="17" t="str">
        <f t="shared" si="115"/>
        <v xml:space="preserve">  </v>
      </c>
      <c r="G323" s="17" t="str">
        <f t="shared" si="116"/>
        <v xml:space="preserve">  </v>
      </c>
      <c r="I323" s="45"/>
      <c r="J323" s="46" t="str">
        <f t="shared" si="124"/>
        <v xml:space="preserve">  </v>
      </c>
      <c r="K323" s="24" t="str">
        <f t="shared" si="117"/>
        <v xml:space="preserve">  </v>
      </c>
      <c r="L323" s="35" t="str">
        <f t="shared" si="118"/>
        <v xml:space="preserve">  </v>
      </c>
      <c r="M323" s="35" t="str">
        <f t="shared" si="125"/>
        <v xml:space="preserve">  </v>
      </c>
      <c r="N323" s="35" t="str">
        <f t="shared" si="109"/>
        <v xml:space="preserve">  </v>
      </c>
      <c r="O323" s="35" t="str">
        <f t="shared" si="110"/>
        <v xml:space="preserve">  </v>
      </c>
      <c r="P323" s="35" t="str">
        <f t="shared" si="112"/>
        <v xml:space="preserve">  </v>
      </c>
      <c r="Q323" s="36"/>
      <c r="R323" s="49"/>
      <c r="S323" s="47" t="str">
        <f t="shared" si="119"/>
        <v xml:space="preserve">  </v>
      </c>
      <c r="T323" s="48" t="str">
        <f t="shared" si="113"/>
        <v xml:space="preserve">  </v>
      </c>
      <c r="U323" s="49"/>
      <c r="V323" s="24" t="str">
        <f t="shared" si="120"/>
        <v xml:space="preserve">  </v>
      </c>
      <c r="W323" s="24" t="str">
        <f t="shared" si="121"/>
        <v xml:space="preserve">  </v>
      </c>
      <c r="X323" s="36"/>
      <c r="Y323" s="17" t="str">
        <f t="shared" si="126"/>
        <v xml:space="preserve">  </v>
      </c>
      <c r="Z323" s="17" t="str">
        <f t="shared" si="122"/>
        <v xml:space="preserve">  </v>
      </c>
      <c r="AA323" s="35" t="str">
        <f t="shared" si="111"/>
        <v xml:space="preserve">  </v>
      </c>
      <c r="AB323" s="35" t="str">
        <f t="shared" si="127"/>
        <v xml:space="preserve">  </v>
      </c>
      <c r="AC323" s="35" t="str">
        <f t="shared" si="128"/>
        <v xml:space="preserve">  </v>
      </c>
      <c r="AD323" s="36"/>
      <c r="AE323" s="17" t="str">
        <f t="shared" si="129"/>
        <v xml:space="preserve">  </v>
      </c>
      <c r="AF323" s="35" t="str">
        <f t="shared" si="130"/>
        <v xml:space="preserve">  </v>
      </c>
      <c r="AG323" s="35" t="str">
        <f t="shared" si="131"/>
        <v xml:space="preserve">  </v>
      </c>
      <c r="AH323" s="35" t="str">
        <f t="shared" si="132"/>
        <v xml:space="preserve">  </v>
      </c>
    </row>
    <row r="324" spans="2:34" ht="15.6" x14ac:dyDescent="0.3">
      <c r="B324" s="4" t="str">
        <f t="shared" si="114"/>
        <v xml:space="preserve">  </v>
      </c>
      <c r="C324" s="36"/>
      <c r="D324" s="17" t="str">
        <f t="shared" si="123"/>
        <v xml:space="preserve">  </v>
      </c>
      <c r="E324" s="17">
        <f t="shared" si="133"/>
        <v>0</v>
      </c>
      <c r="F324" s="17" t="str">
        <f t="shared" si="115"/>
        <v xml:space="preserve">  </v>
      </c>
      <c r="G324" s="17" t="str">
        <f t="shared" si="116"/>
        <v xml:space="preserve">  </v>
      </c>
      <c r="I324" s="45"/>
      <c r="J324" s="46" t="str">
        <f t="shared" si="124"/>
        <v xml:space="preserve">  </v>
      </c>
      <c r="K324" s="24" t="str">
        <f t="shared" si="117"/>
        <v xml:space="preserve">  </v>
      </c>
      <c r="L324" s="35" t="str">
        <f t="shared" si="118"/>
        <v xml:space="preserve">  </v>
      </c>
      <c r="M324" s="35" t="str">
        <f t="shared" si="125"/>
        <v xml:space="preserve">  </v>
      </c>
      <c r="N324" s="35" t="str">
        <f t="shared" si="109"/>
        <v xml:space="preserve">  </v>
      </c>
      <c r="O324" s="35" t="str">
        <f t="shared" si="110"/>
        <v xml:space="preserve">  </v>
      </c>
      <c r="P324" s="35" t="str">
        <f t="shared" si="112"/>
        <v xml:space="preserve">  </v>
      </c>
      <c r="Q324" s="36"/>
      <c r="R324" s="49"/>
      <c r="S324" s="47" t="str">
        <f t="shared" si="119"/>
        <v xml:space="preserve">  </v>
      </c>
      <c r="T324" s="48" t="str">
        <f t="shared" si="113"/>
        <v xml:space="preserve">  </v>
      </c>
      <c r="U324" s="49"/>
      <c r="V324" s="24" t="str">
        <f t="shared" si="120"/>
        <v xml:space="preserve">  </v>
      </c>
      <c r="W324" s="24" t="str">
        <f t="shared" si="121"/>
        <v xml:space="preserve">  </v>
      </c>
      <c r="X324" s="36"/>
      <c r="Y324" s="17" t="str">
        <f t="shared" si="126"/>
        <v xml:space="preserve">  </v>
      </c>
      <c r="Z324" s="17" t="str">
        <f t="shared" si="122"/>
        <v xml:space="preserve">  </v>
      </c>
      <c r="AA324" s="35" t="str">
        <f t="shared" si="111"/>
        <v xml:space="preserve">  </v>
      </c>
      <c r="AB324" s="35" t="str">
        <f t="shared" si="127"/>
        <v xml:space="preserve">  </v>
      </c>
      <c r="AC324" s="35" t="str">
        <f t="shared" si="128"/>
        <v xml:space="preserve">  </v>
      </c>
      <c r="AD324" s="36"/>
      <c r="AE324" s="17" t="str">
        <f t="shared" si="129"/>
        <v xml:space="preserve">  </v>
      </c>
      <c r="AF324" s="35" t="str">
        <f t="shared" si="130"/>
        <v xml:space="preserve">  </v>
      </c>
      <c r="AG324" s="35" t="str">
        <f t="shared" si="131"/>
        <v xml:space="preserve">  </v>
      </c>
      <c r="AH324" s="35" t="str">
        <f t="shared" si="132"/>
        <v xml:space="preserve">  </v>
      </c>
    </row>
    <row r="325" spans="2:34" ht="15.6" x14ac:dyDescent="0.3">
      <c r="B325" s="4" t="str">
        <f t="shared" si="114"/>
        <v xml:space="preserve">  </v>
      </c>
      <c r="C325" s="36"/>
      <c r="D325" s="17" t="str">
        <f t="shared" si="123"/>
        <v xml:space="preserve">  </v>
      </c>
      <c r="E325" s="17">
        <f t="shared" si="133"/>
        <v>0</v>
      </c>
      <c r="F325" s="17" t="str">
        <f t="shared" si="115"/>
        <v xml:space="preserve">  </v>
      </c>
      <c r="G325" s="17" t="str">
        <f t="shared" si="116"/>
        <v xml:space="preserve">  </v>
      </c>
      <c r="I325" s="45"/>
      <c r="J325" s="46" t="str">
        <f t="shared" si="124"/>
        <v xml:space="preserve">  </v>
      </c>
      <c r="K325" s="24" t="str">
        <f t="shared" si="117"/>
        <v xml:space="preserve">  </v>
      </c>
      <c r="L325" s="35" t="str">
        <f t="shared" si="118"/>
        <v xml:space="preserve">  </v>
      </c>
      <c r="M325" s="35" t="str">
        <f t="shared" si="125"/>
        <v xml:space="preserve">  </v>
      </c>
      <c r="N325" s="35" t="str">
        <f t="shared" si="109"/>
        <v xml:space="preserve">  </v>
      </c>
      <c r="O325" s="35" t="str">
        <f t="shared" si="110"/>
        <v xml:space="preserve">  </v>
      </c>
      <c r="P325" s="35" t="str">
        <f t="shared" si="112"/>
        <v xml:space="preserve">  </v>
      </c>
      <c r="Q325" s="36"/>
      <c r="R325" s="49"/>
      <c r="S325" s="47" t="str">
        <f t="shared" si="119"/>
        <v xml:space="preserve">  </v>
      </c>
      <c r="T325" s="48" t="str">
        <f t="shared" si="113"/>
        <v xml:space="preserve">  </v>
      </c>
      <c r="U325" s="49"/>
      <c r="V325" s="24" t="str">
        <f t="shared" si="120"/>
        <v xml:space="preserve">  </v>
      </c>
      <c r="W325" s="24" t="str">
        <f t="shared" si="121"/>
        <v xml:space="preserve">  </v>
      </c>
      <c r="X325" s="36"/>
      <c r="Y325" s="17" t="str">
        <f t="shared" si="126"/>
        <v xml:space="preserve">  </v>
      </c>
      <c r="Z325" s="17" t="str">
        <f t="shared" si="122"/>
        <v xml:space="preserve">  </v>
      </c>
      <c r="AA325" s="35" t="str">
        <f t="shared" si="111"/>
        <v xml:space="preserve">  </v>
      </c>
      <c r="AB325" s="35" t="str">
        <f t="shared" si="127"/>
        <v xml:space="preserve">  </v>
      </c>
      <c r="AC325" s="35" t="str">
        <f t="shared" si="128"/>
        <v xml:space="preserve">  </v>
      </c>
      <c r="AD325" s="36"/>
      <c r="AE325" s="17" t="str">
        <f t="shared" si="129"/>
        <v xml:space="preserve">  </v>
      </c>
      <c r="AF325" s="35" t="str">
        <f t="shared" si="130"/>
        <v xml:space="preserve">  </v>
      </c>
      <c r="AG325" s="35" t="str">
        <f t="shared" si="131"/>
        <v xml:space="preserve">  </v>
      </c>
      <c r="AH325" s="35" t="str">
        <f t="shared" si="132"/>
        <v xml:space="preserve">  </v>
      </c>
    </row>
    <row r="326" spans="2:34" ht="15.6" x14ac:dyDescent="0.3">
      <c r="B326" s="4" t="str">
        <f t="shared" si="114"/>
        <v xml:space="preserve">  </v>
      </c>
      <c r="C326" s="36"/>
      <c r="D326" s="17" t="str">
        <f t="shared" si="123"/>
        <v xml:space="preserve">  </v>
      </c>
      <c r="E326" s="17">
        <f t="shared" si="133"/>
        <v>0</v>
      </c>
      <c r="F326" s="17" t="str">
        <f t="shared" si="115"/>
        <v xml:space="preserve">  </v>
      </c>
      <c r="G326" s="17" t="str">
        <f t="shared" si="116"/>
        <v xml:space="preserve">  </v>
      </c>
      <c r="I326" s="45"/>
      <c r="J326" s="46" t="str">
        <f t="shared" si="124"/>
        <v xml:space="preserve">  </v>
      </c>
      <c r="K326" s="24" t="str">
        <f t="shared" si="117"/>
        <v xml:space="preserve">  </v>
      </c>
      <c r="L326" s="35" t="str">
        <f t="shared" si="118"/>
        <v xml:space="preserve">  </v>
      </c>
      <c r="M326" s="35" t="str">
        <f t="shared" si="125"/>
        <v xml:space="preserve">  </v>
      </c>
      <c r="N326" s="35" t="str">
        <f t="shared" si="109"/>
        <v xml:space="preserve">  </v>
      </c>
      <c r="O326" s="35" t="str">
        <f t="shared" si="110"/>
        <v xml:space="preserve">  </v>
      </c>
      <c r="P326" s="35" t="str">
        <f t="shared" si="112"/>
        <v xml:space="preserve">  </v>
      </c>
      <c r="Q326" s="36"/>
      <c r="R326" s="49"/>
      <c r="S326" s="47" t="str">
        <f t="shared" si="119"/>
        <v xml:space="preserve">  </v>
      </c>
      <c r="T326" s="48" t="str">
        <f t="shared" si="113"/>
        <v xml:space="preserve">  </v>
      </c>
      <c r="U326" s="49"/>
      <c r="V326" s="24" t="str">
        <f t="shared" si="120"/>
        <v xml:space="preserve">  </v>
      </c>
      <c r="W326" s="24" t="str">
        <f t="shared" si="121"/>
        <v xml:space="preserve">  </v>
      </c>
      <c r="X326" s="36"/>
      <c r="Y326" s="17" t="str">
        <f t="shared" si="126"/>
        <v xml:space="preserve">  </v>
      </c>
      <c r="Z326" s="17" t="str">
        <f t="shared" si="122"/>
        <v xml:space="preserve">  </v>
      </c>
      <c r="AA326" s="35" t="str">
        <f t="shared" si="111"/>
        <v xml:space="preserve">  </v>
      </c>
      <c r="AB326" s="35" t="str">
        <f t="shared" si="127"/>
        <v xml:space="preserve">  </v>
      </c>
      <c r="AC326" s="35" t="str">
        <f t="shared" si="128"/>
        <v xml:space="preserve">  </v>
      </c>
      <c r="AD326" s="36"/>
      <c r="AE326" s="17" t="str">
        <f t="shared" si="129"/>
        <v xml:space="preserve">  </v>
      </c>
      <c r="AF326" s="35" t="str">
        <f t="shared" si="130"/>
        <v xml:space="preserve">  </v>
      </c>
      <c r="AG326" s="35" t="str">
        <f t="shared" si="131"/>
        <v xml:space="preserve">  </v>
      </c>
      <c r="AH326" s="35" t="str">
        <f t="shared" si="132"/>
        <v xml:space="preserve">  </v>
      </c>
    </row>
    <row r="327" spans="2:34" ht="15.6" x14ac:dyDescent="0.3">
      <c r="B327" s="4" t="str">
        <f t="shared" si="114"/>
        <v xml:space="preserve">  </v>
      </c>
      <c r="C327" s="36"/>
      <c r="D327" s="17" t="str">
        <f t="shared" si="123"/>
        <v xml:space="preserve">  </v>
      </c>
      <c r="E327" s="17">
        <f t="shared" si="133"/>
        <v>0</v>
      </c>
      <c r="F327" s="17" t="str">
        <f t="shared" si="115"/>
        <v xml:space="preserve">  </v>
      </c>
      <c r="G327" s="17" t="str">
        <f t="shared" si="116"/>
        <v xml:space="preserve">  </v>
      </c>
      <c r="I327" s="45"/>
      <c r="J327" s="46" t="str">
        <f t="shared" si="124"/>
        <v xml:space="preserve">  </v>
      </c>
      <c r="K327" s="24" t="str">
        <f t="shared" si="117"/>
        <v xml:space="preserve">  </v>
      </c>
      <c r="L327" s="35" t="str">
        <f t="shared" si="118"/>
        <v xml:space="preserve">  </v>
      </c>
      <c r="M327" s="35" t="str">
        <f t="shared" si="125"/>
        <v xml:space="preserve">  </v>
      </c>
      <c r="N327" s="35" t="str">
        <f t="shared" ref="N327:N390" si="134">IFERROR(-I327+M327,"  ")</f>
        <v xml:space="preserve">  </v>
      </c>
      <c r="O327" s="35" t="str">
        <f t="shared" ref="O327:O390" si="135">IFERROR(L327+N327,"  ")</f>
        <v xml:space="preserve">  </v>
      </c>
      <c r="P327" s="35" t="str">
        <f t="shared" si="112"/>
        <v xml:space="preserve">  </v>
      </c>
      <c r="Q327" s="36"/>
      <c r="R327" s="49"/>
      <c r="S327" s="47" t="str">
        <f t="shared" si="119"/>
        <v xml:space="preserve">  </v>
      </c>
      <c r="T327" s="48" t="str">
        <f t="shared" si="113"/>
        <v xml:space="preserve">  </v>
      </c>
      <c r="U327" s="49"/>
      <c r="V327" s="24" t="str">
        <f t="shared" si="120"/>
        <v xml:space="preserve">  </v>
      </c>
      <c r="W327" s="24" t="str">
        <f t="shared" si="121"/>
        <v xml:space="preserve">  </v>
      </c>
      <c r="X327" s="36"/>
      <c r="Y327" s="17" t="str">
        <f t="shared" si="126"/>
        <v xml:space="preserve">  </v>
      </c>
      <c r="Z327" s="17" t="str">
        <f t="shared" si="122"/>
        <v xml:space="preserve">  </v>
      </c>
      <c r="AA327" s="35" t="str">
        <f t="shared" si="111"/>
        <v xml:space="preserve">  </v>
      </c>
      <c r="AB327" s="35" t="str">
        <f t="shared" si="127"/>
        <v xml:space="preserve">  </v>
      </c>
      <c r="AC327" s="35" t="str">
        <f t="shared" si="128"/>
        <v xml:space="preserve">  </v>
      </c>
      <c r="AD327" s="36"/>
      <c r="AE327" s="17" t="str">
        <f t="shared" si="129"/>
        <v xml:space="preserve">  </v>
      </c>
      <c r="AF327" s="35" t="str">
        <f t="shared" si="130"/>
        <v xml:space="preserve">  </v>
      </c>
      <c r="AG327" s="35" t="str">
        <f t="shared" si="131"/>
        <v xml:space="preserve">  </v>
      </c>
      <c r="AH327" s="35" t="str">
        <f t="shared" si="132"/>
        <v xml:space="preserve">  </v>
      </c>
    </row>
    <row r="328" spans="2:34" ht="15.6" x14ac:dyDescent="0.3">
      <c r="B328" s="4" t="str">
        <f t="shared" si="114"/>
        <v xml:space="preserve">  </v>
      </c>
      <c r="C328" s="36"/>
      <c r="D328" s="17" t="str">
        <f t="shared" si="123"/>
        <v xml:space="preserve">  </v>
      </c>
      <c r="E328" s="17">
        <f t="shared" si="133"/>
        <v>0</v>
      </c>
      <c r="F328" s="17" t="str">
        <f t="shared" si="115"/>
        <v xml:space="preserve">  </v>
      </c>
      <c r="G328" s="17" t="str">
        <f t="shared" si="116"/>
        <v xml:space="preserve">  </v>
      </c>
      <c r="I328" s="45"/>
      <c r="J328" s="46" t="str">
        <f t="shared" si="124"/>
        <v xml:space="preserve">  </v>
      </c>
      <c r="K328" s="24" t="str">
        <f t="shared" si="117"/>
        <v xml:space="preserve">  </v>
      </c>
      <c r="L328" s="35" t="str">
        <f t="shared" si="118"/>
        <v xml:space="preserve">  </v>
      </c>
      <c r="M328" s="35" t="str">
        <f t="shared" si="125"/>
        <v xml:space="preserve">  </v>
      </c>
      <c r="N328" s="35" t="str">
        <f t="shared" si="134"/>
        <v xml:space="preserve">  </v>
      </c>
      <c r="O328" s="35" t="str">
        <f t="shared" si="135"/>
        <v xml:space="preserve">  </v>
      </c>
      <c r="P328" s="35" t="str">
        <f t="shared" si="112"/>
        <v xml:space="preserve">  </v>
      </c>
      <c r="Q328" s="36"/>
      <c r="R328" s="49"/>
      <c r="S328" s="47" t="str">
        <f t="shared" si="119"/>
        <v xml:space="preserve">  </v>
      </c>
      <c r="T328" s="48" t="str">
        <f t="shared" si="113"/>
        <v xml:space="preserve">  </v>
      </c>
      <c r="U328" s="49"/>
      <c r="V328" s="24" t="str">
        <f t="shared" si="120"/>
        <v xml:space="preserve">  </v>
      </c>
      <c r="W328" s="24" t="str">
        <f t="shared" si="121"/>
        <v xml:space="preserve">  </v>
      </c>
      <c r="X328" s="36"/>
      <c r="Y328" s="17" t="str">
        <f t="shared" si="126"/>
        <v xml:space="preserve">  </v>
      </c>
      <c r="Z328" s="17" t="str">
        <f t="shared" si="122"/>
        <v xml:space="preserve">  </v>
      </c>
      <c r="AA328" s="35" t="str">
        <f t="shared" ref="AA328:AA391" si="136">IF(AC327&gt;0,AC327,"  ")</f>
        <v xml:space="preserve">  </v>
      </c>
      <c r="AB328" s="35" t="str">
        <f t="shared" si="127"/>
        <v xml:space="preserve">  </v>
      </c>
      <c r="AC328" s="35" t="str">
        <f t="shared" si="128"/>
        <v xml:space="preserve">  </v>
      </c>
      <c r="AD328" s="36"/>
      <c r="AE328" s="17" t="str">
        <f t="shared" si="129"/>
        <v xml:space="preserve">  </v>
      </c>
      <c r="AF328" s="35" t="str">
        <f t="shared" si="130"/>
        <v xml:space="preserve">  </v>
      </c>
      <c r="AG328" s="35" t="str">
        <f t="shared" si="131"/>
        <v xml:space="preserve">  </v>
      </c>
      <c r="AH328" s="35" t="str">
        <f t="shared" si="132"/>
        <v xml:space="preserve">  </v>
      </c>
    </row>
    <row r="329" spans="2:34" ht="15.6" x14ac:dyDescent="0.3">
      <c r="B329" s="4" t="str">
        <f t="shared" si="114"/>
        <v xml:space="preserve">  </v>
      </c>
      <c r="C329" s="36"/>
      <c r="D329" s="17" t="str">
        <f t="shared" si="123"/>
        <v xml:space="preserve">  </v>
      </c>
      <c r="E329" s="17">
        <f t="shared" si="133"/>
        <v>0</v>
      </c>
      <c r="F329" s="17" t="str">
        <f t="shared" si="115"/>
        <v xml:space="preserve">  </v>
      </c>
      <c r="G329" s="17" t="str">
        <f t="shared" si="116"/>
        <v xml:space="preserve">  </v>
      </c>
      <c r="I329" s="45"/>
      <c r="J329" s="46" t="str">
        <f t="shared" si="124"/>
        <v xml:space="preserve">  </v>
      </c>
      <c r="K329" s="24" t="str">
        <f t="shared" si="117"/>
        <v xml:space="preserve">  </v>
      </c>
      <c r="L329" s="35" t="str">
        <f t="shared" si="118"/>
        <v xml:space="preserve">  </v>
      </c>
      <c r="M329" s="35" t="str">
        <f t="shared" si="125"/>
        <v xml:space="preserve">  </v>
      </c>
      <c r="N329" s="35" t="str">
        <f t="shared" si="134"/>
        <v xml:space="preserve">  </v>
      </c>
      <c r="O329" s="35" t="str">
        <f t="shared" si="135"/>
        <v xml:space="preserve">  </v>
      </c>
      <c r="P329" s="35" t="str">
        <f t="shared" si="112"/>
        <v xml:space="preserve">  </v>
      </c>
      <c r="Q329" s="36"/>
      <c r="R329" s="49"/>
      <c r="S329" s="47" t="str">
        <f t="shared" si="119"/>
        <v xml:space="preserve">  </v>
      </c>
      <c r="T329" s="48" t="str">
        <f t="shared" si="113"/>
        <v xml:space="preserve">  </v>
      </c>
      <c r="U329" s="49"/>
      <c r="V329" s="24" t="str">
        <f t="shared" si="120"/>
        <v xml:space="preserve">  </v>
      </c>
      <c r="W329" s="24" t="str">
        <f t="shared" si="121"/>
        <v xml:space="preserve">  </v>
      </c>
      <c r="X329" s="36"/>
      <c r="Y329" s="17" t="str">
        <f t="shared" si="126"/>
        <v xml:space="preserve">  </v>
      </c>
      <c r="Z329" s="17" t="str">
        <f t="shared" si="122"/>
        <v xml:space="preserve">  </v>
      </c>
      <c r="AA329" s="35" t="str">
        <f t="shared" si="136"/>
        <v xml:space="preserve">  </v>
      </c>
      <c r="AB329" s="35" t="str">
        <f t="shared" si="127"/>
        <v xml:space="preserve">  </v>
      </c>
      <c r="AC329" s="35" t="str">
        <f t="shared" si="128"/>
        <v xml:space="preserve">  </v>
      </c>
      <c r="AD329" s="36"/>
      <c r="AE329" s="17" t="str">
        <f t="shared" si="129"/>
        <v xml:space="preserve">  </v>
      </c>
      <c r="AF329" s="35" t="str">
        <f t="shared" si="130"/>
        <v xml:space="preserve">  </v>
      </c>
      <c r="AG329" s="35" t="str">
        <f t="shared" si="131"/>
        <v xml:space="preserve">  </v>
      </c>
      <c r="AH329" s="35" t="str">
        <f t="shared" si="132"/>
        <v xml:space="preserve">  </v>
      </c>
    </row>
    <row r="330" spans="2:34" ht="15.6" x14ac:dyDescent="0.3">
      <c r="B330" s="4" t="str">
        <f t="shared" si="114"/>
        <v xml:space="preserve">  </v>
      </c>
      <c r="C330" s="36"/>
      <c r="D330" s="17" t="str">
        <f t="shared" si="123"/>
        <v xml:space="preserve">  </v>
      </c>
      <c r="E330" s="17">
        <f t="shared" si="133"/>
        <v>0</v>
      </c>
      <c r="F330" s="17" t="str">
        <f t="shared" si="115"/>
        <v xml:space="preserve">  </v>
      </c>
      <c r="G330" s="17" t="str">
        <f t="shared" si="116"/>
        <v xml:space="preserve">  </v>
      </c>
      <c r="I330" s="45"/>
      <c r="J330" s="46" t="str">
        <f t="shared" si="124"/>
        <v xml:space="preserve">  </v>
      </c>
      <c r="K330" s="24" t="str">
        <f t="shared" si="117"/>
        <v xml:space="preserve">  </v>
      </c>
      <c r="L330" s="35" t="str">
        <f t="shared" si="118"/>
        <v xml:space="preserve">  </v>
      </c>
      <c r="M330" s="35" t="str">
        <f t="shared" si="125"/>
        <v xml:space="preserve">  </v>
      </c>
      <c r="N330" s="35" t="str">
        <f t="shared" si="134"/>
        <v xml:space="preserve">  </v>
      </c>
      <c r="O330" s="35" t="str">
        <f t="shared" si="135"/>
        <v xml:space="preserve">  </v>
      </c>
      <c r="P330" s="35" t="str">
        <f t="shared" si="112"/>
        <v xml:space="preserve">  </v>
      </c>
      <c r="Q330" s="36"/>
      <c r="R330" s="49"/>
      <c r="S330" s="47" t="str">
        <f t="shared" si="119"/>
        <v xml:space="preserve">  </v>
      </c>
      <c r="T330" s="48" t="str">
        <f t="shared" si="113"/>
        <v xml:space="preserve">  </v>
      </c>
      <c r="U330" s="49"/>
      <c r="V330" s="24" t="str">
        <f t="shared" si="120"/>
        <v xml:space="preserve">  </v>
      </c>
      <c r="W330" s="24" t="str">
        <f t="shared" si="121"/>
        <v xml:space="preserve">  </v>
      </c>
      <c r="X330" s="36"/>
      <c r="Y330" s="17" t="str">
        <f t="shared" si="126"/>
        <v xml:space="preserve">  </v>
      </c>
      <c r="Z330" s="17" t="str">
        <f t="shared" si="122"/>
        <v xml:space="preserve">  </v>
      </c>
      <c r="AA330" s="35" t="str">
        <f t="shared" si="136"/>
        <v xml:space="preserve">  </v>
      </c>
      <c r="AB330" s="35" t="str">
        <f t="shared" si="127"/>
        <v xml:space="preserve">  </v>
      </c>
      <c r="AC330" s="35" t="str">
        <f t="shared" si="128"/>
        <v xml:space="preserve">  </v>
      </c>
      <c r="AD330" s="36"/>
      <c r="AE330" s="17" t="str">
        <f t="shared" si="129"/>
        <v xml:space="preserve">  </v>
      </c>
      <c r="AF330" s="35" t="str">
        <f t="shared" si="130"/>
        <v xml:space="preserve">  </v>
      </c>
      <c r="AG330" s="35" t="str">
        <f t="shared" si="131"/>
        <v xml:space="preserve">  </v>
      </c>
      <c r="AH330" s="35" t="str">
        <f t="shared" si="132"/>
        <v xml:space="preserve">  </v>
      </c>
    </row>
    <row r="331" spans="2:34" ht="15.6" x14ac:dyDescent="0.3">
      <c r="B331" s="4" t="str">
        <f t="shared" si="114"/>
        <v xml:space="preserve">  </v>
      </c>
      <c r="C331" s="36"/>
      <c r="D331" s="17" t="str">
        <f t="shared" si="123"/>
        <v xml:space="preserve">  </v>
      </c>
      <c r="E331" s="17">
        <f t="shared" si="133"/>
        <v>0</v>
      </c>
      <c r="F331" s="17" t="str">
        <f t="shared" si="115"/>
        <v xml:space="preserve">  </v>
      </c>
      <c r="G331" s="17" t="str">
        <f t="shared" si="116"/>
        <v xml:space="preserve">  </v>
      </c>
      <c r="I331" s="45"/>
      <c r="J331" s="46" t="str">
        <f t="shared" si="124"/>
        <v xml:space="preserve">  </v>
      </c>
      <c r="K331" s="24" t="str">
        <f t="shared" si="117"/>
        <v xml:space="preserve">  </v>
      </c>
      <c r="L331" s="35" t="str">
        <f t="shared" si="118"/>
        <v xml:space="preserve">  </v>
      </c>
      <c r="M331" s="35" t="str">
        <f t="shared" si="125"/>
        <v xml:space="preserve">  </v>
      </c>
      <c r="N331" s="35" t="str">
        <f t="shared" si="134"/>
        <v xml:space="preserve">  </v>
      </c>
      <c r="O331" s="35" t="str">
        <f t="shared" si="135"/>
        <v xml:space="preserve">  </v>
      </c>
      <c r="P331" s="35" t="str">
        <f t="shared" ref="P331:P394" si="137">IFERROR((G331-D331)/(G331-EOMONTH(G331,-1))*O331*$I$2/12,"  ")</f>
        <v xml:space="preserve">  </v>
      </c>
      <c r="Q331" s="36"/>
      <c r="R331" s="49"/>
      <c r="S331" s="47" t="str">
        <f t="shared" si="119"/>
        <v xml:space="preserve">  </v>
      </c>
      <c r="T331" s="48" t="str">
        <f t="shared" ref="T331:T394" si="138">IF(F331&lt;=$I$4,R331-I331,"  ")</f>
        <v xml:space="preserve">  </v>
      </c>
      <c r="U331" s="49"/>
      <c r="V331" s="24" t="str">
        <f t="shared" si="120"/>
        <v xml:space="preserve">  </v>
      </c>
      <c r="W331" s="24" t="str">
        <f t="shared" si="121"/>
        <v xml:space="preserve">  </v>
      </c>
      <c r="X331" s="36"/>
      <c r="Y331" s="17" t="str">
        <f t="shared" si="126"/>
        <v xml:space="preserve">  </v>
      </c>
      <c r="Z331" s="17" t="str">
        <f t="shared" si="122"/>
        <v xml:space="preserve">  </v>
      </c>
      <c r="AA331" s="35" t="str">
        <f t="shared" si="136"/>
        <v xml:space="preserve">  </v>
      </c>
      <c r="AB331" s="35" t="str">
        <f t="shared" si="127"/>
        <v xml:space="preserve">  </v>
      </c>
      <c r="AC331" s="35" t="str">
        <f t="shared" si="128"/>
        <v xml:space="preserve">  </v>
      </c>
      <c r="AD331" s="36"/>
      <c r="AE331" s="17" t="str">
        <f t="shared" si="129"/>
        <v xml:space="preserve">  </v>
      </c>
      <c r="AF331" s="35" t="str">
        <f t="shared" si="130"/>
        <v xml:space="preserve">  </v>
      </c>
      <c r="AG331" s="35" t="str">
        <f t="shared" si="131"/>
        <v xml:space="preserve">  </v>
      </c>
      <c r="AH331" s="35" t="str">
        <f t="shared" si="132"/>
        <v xml:space="preserve">  </v>
      </c>
    </row>
    <row r="332" spans="2:34" ht="15.6" x14ac:dyDescent="0.3">
      <c r="B332" s="4" t="str">
        <f t="shared" ref="B332:B395" si="139">IF(D332&gt;$I$7,"  ",B331+1)</f>
        <v xml:space="preserve">  </v>
      </c>
      <c r="C332" s="36"/>
      <c r="D332" s="17" t="str">
        <f t="shared" si="123"/>
        <v xml:space="preserve">  </v>
      </c>
      <c r="E332" s="17">
        <f t="shared" si="133"/>
        <v>0</v>
      </c>
      <c r="F332" s="17" t="str">
        <f t="shared" ref="F332:F395" si="140">IFERROR(VALUE(D332),"  ")</f>
        <v xml:space="preserve">  </v>
      </c>
      <c r="G332" s="17" t="str">
        <f t="shared" ref="G332:G395" si="141">IFERROR(EOMONTH(D332,0),"  ")</f>
        <v xml:space="preserve">  </v>
      </c>
      <c r="I332" s="45"/>
      <c r="J332" s="46" t="str">
        <f t="shared" si="124"/>
        <v xml:space="preserve">  </v>
      </c>
      <c r="K332" s="24" t="str">
        <f t="shared" ref="K332:K395" si="142">IFERROR(I332/(1+($I$2/12*$I$1))^B332,"  ")</f>
        <v xml:space="preserve">  </v>
      </c>
      <c r="L332" s="35" t="str">
        <f t="shared" ref="L332:L395" si="143">IF(D331&lt;$I$7,O331,"  ")</f>
        <v xml:space="preserve">  </v>
      </c>
      <c r="M332" s="35" t="str">
        <f t="shared" si="125"/>
        <v xml:space="preserve">  </v>
      </c>
      <c r="N332" s="35" t="str">
        <f t="shared" si="134"/>
        <v xml:space="preserve">  </v>
      </c>
      <c r="O332" s="35" t="str">
        <f t="shared" si="135"/>
        <v xml:space="preserve">  </v>
      </c>
      <c r="P332" s="35" t="str">
        <f t="shared" si="137"/>
        <v xml:space="preserve">  </v>
      </c>
      <c r="Q332" s="36"/>
      <c r="R332" s="49"/>
      <c r="S332" s="47" t="str">
        <f t="shared" ref="S332:S395" si="144">IF(AND(F332&lt;=$I$4,R332=0),"**warning - no payment entered**","  ")</f>
        <v xml:space="preserve">  </v>
      </c>
      <c r="T332" s="48" t="str">
        <f t="shared" si="138"/>
        <v xml:space="preserve">  </v>
      </c>
      <c r="U332" s="49"/>
      <c r="V332" s="24" t="str">
        <f t="shared" ref="V332:V395" si="145">IF((R332+U332)&lt;&gt;0,R332+U332,"  ")</f>
        <v xml:space="preserve">  </v>
      </c>
      <c r="W332" s="24" t="str">
        <f t="shared" ref="W332:W395" si="146">IFERROR(V332-I332,"  ")</f>
        <v xml:space="preserve">  </v>
      </c>
      <c r="X332" s="36"/>
      <c r="Y332" s="17" t="str">
        <f t="shared" si="126"/>
        <v xml:space="preserve">  </v>
      </c>
      <c r="Z332" s="17" t="str">
        <f t="shared" ref="Z332:Z395" si="147">IFERROR(EOMONTH(Y332,0),"  ")</f>
        <v xml:space="preserve">  </v>
      </c>
      <c r="AA332" s="35" t="str">
        <f t="shared" si="136"/>
        <v xml:space="preserve">  </v>
      </c>
      <c r="AB332" s="35" t="str">
        <f t="shared" si="127"/>
        <v xml:space="preserve">  </v>
      </c>
      <c r="AC332" s="35" t="str">
        <f t="shared" si="128"/>
        <v xml:space="preserve">  </v>
      </c>
      <c r="AD332" s="36"/>
      <c r="AE332" s="17" t="str">
        <f t="shared" si="129"/>
        <v xml:space="preserve">  </v>
      </c>
      <c r="AF332" s="35" t="str">
        <f t="shared" si="130"/>
        <v xml:space="preserve">  </v>
      </c>
      <c r="AG332" s="35" t="str">
        <f t="shared" si="131"/>
        <v xml:space="preserve">  </v>
      </c>
      <c r="AH332" s="35" t="str">
        <f t="shared" si="132"/>
        <v xml:space="preserve">  </v>
      </c>
    </row>
    <row r="333" spans="2:34" ht="15.6" x14ac:dyDescent="0.3">
      <c r="B333" s="4" t="str">
        <f t="shared" si="139"/>
        <v xml:space="preserve">  </v>
      </c>
      <c r="C333" s="36"/>
      <c r="D333" s="17" t="str">
        <f t="shared" ref="D333:D396" si="148">IFERROR(IF(EDATE(D332,$I$1)&gt;$I$7,"  ",IF(D332=EOMONTH(D332,0),EOMONTH(D332,$I$1),EDATE(D332,$I$1))),"  ")</f>
        <v xml:space="preserve">  </v>
      </c>
      <c r="E333" s="17">
        <f t="shared" si="133"/>
        <v>0</v>
      </c>
      <c r="F333" s="17" t="str">
        <f t="shared" si="140"/>
        <v xml:space="preserve">  </v>
      </c>
      <c r="G333" s="17" t="str">
        <f t="shared" si="141"/>
        <v xml:space="preserve">  </v>
      </c>
      <c r="I333" s="45"/>
      <c r="J333" s="46" t="str">
        <f t="shared" ref="J333:J396" si="149">IF(AND(E333&gt;0,I333=0),"**warning - no payment entered**","  ")</f>
        <v xml:space="preserve">  </v>
      </c>
      <c r="K333" s="24" t="str">
        <f t="shared" si="142"/>
        <v xml:space="preserve">  </v>
      </c>
      <c r="L333" s="35" t="str">
        <f t="shared" si="143"/>
        <v xml:space="preserve">  </v>
      </c>
      <c r="M333" s="35" t="str">
        <f t="shared" ref="M333:M396" si="150">IFERROR(IF(D333&lt;=$I$7,L333*$I$2/12*$I$1,"  "),"  ")</f>
        <v xml:space="preserve">  </v>
      </c>
      <c r="N333" s="35" t="str">
        <f t="shared" si="134"/>
        <v xml:space="preserve">  </v>
      </c>
      <c r="O333" s="35" t="str">
        <f t="shared" si="135"/>
        <v xml:space="preserve">  </v>
      </c>
      <c r="P333" s="35" t="str">
        <f t="shared" si="137"/>
        <v xml:space="preserve">  </v>
      </c>
      <c r="Q333" s="36"/>
      <c r="R333" s="49"/>
      <c r="S333" s="47" t="str">
        <f t="shared" si="144"/>
        <v xml:space="preserve">  </v>
      </c>
      <c r="T333" s="48" t="str">
        <f t="shared" si="138"/>
        <v xml:space="preserve">  </v>
      </c>
      <c r="U333" s="49"/>
      <c r="V333" s="24" t="str">
        <f t="shared" si="145"/>
        <v xml:space="preserve">  </v>
      </c>
      <c r="W333" s="24" t="str">
        <f t="shared" si="146"/>
        <v xml:space="preserve">  </v>
      </c>
      <c r="X333" s="36"/>
      <c r="Y333" s="17" t="str">
        <f t="shared" ref="Y333:Y396" si="151">IFERROR(IF(EDATE(Y332,$I$1)&lt;=$I$5,EDATE(Y332,$I$1),"  "),"  ")</f>
        <v xml:space="preserve">  </v>
      </c>
      <c r="Z333" s="17" t="str">
        <f t="shared" si="147"/>
        <v xml:space="preserve">  </v>
      </c>
      <c r="AA333" s="35" t="str">
        <f t="shared" si="136"/>
        <v xml:space="preserve">  </v>
      </c>
      <c r="AB333" s="35" t="str">
        <f t="shared" ref="AB333:AB396" si="152">IF(Y333&lt;=$I$5,$AA$11/$AB$8,"  ")</f>
        <v xml:space="preserve">  </v>
      </c>
      <c r="AC333" s="35" t="str">
        <f t="shared" ref="AC333:AC396" si="153">IFERROR(IF(AA333&gt;0,AA333-AB333,"  "),"  ")</f>
        <v xml:space="preserve">  </v>
      </c>
      <c r="AD333" s="36"/>
      <c r="AE333" s="17" t="str">
        <f t="shared" ref="AE333:AE396" si="154">IF(AG333="  ","  ",EOMONTH(AE332,$I$1))</f>
        <v xml:space="preserve">  </v>
      </c>
      <c r="AF333" s="35" t="str">
        <f t="shared" ref="AF333:AF396" si="155">AH332</f>
        <v xml:space="preserve">  </v>
      </c>
      <c r="AG333" s="35" t="str">
        <f t="shared" ref="AG333:AG396" si="156">IF(AF333&lt;$AF$8,AG332,"  ")</f>
        <v xml:space="preserve">  </v>
      </c>
      <c r="AH333" s="35" t="str">
        <f t="shared" ref="AH333:AH396" si="157">IF(AG333="  ","  ",AF333+AG333)</f>
        <v xml:space="preserve">  </v>
      </c>
    </row>
    <row r="334" spans="2:34" ht="15.6" x14ac:dyDescent="0.3">
      <c r="B334" s="4" t="str">
        <f t="shared" si="139"/>
        <v xml:space="preserve">  </v>
      </c>
      <c r="C334" s="36"/>
      <c r="D334" s="17" t="str">
        <f t="shared" si="148"/>
        <v xml:space="preserve">  </v>
      </c>
      <c r="E334" s="17">
        <f t="shared" si="133"/>
        <v>0</v>
      </c>
      <c r="F334" s="17" t="str">
        <f t="shared" si="140"/>
        <v xml:space="preserve">  </v>
      </c>
      <c r="G334" s="17" t="str">
        <f t="shared" si="141"/>
        <v xml:space="preserve">  </v>
      </c>
      <c r="I334" s="45"/>
      <c r="J334" s="46" t="str">
        <f t="shared" si="149"/>
        <v xml:space="preserve">  </v>
      </c>
      <c r="K334" s="24" t="str">
        <f t="shared" si="142"/>
        <v xml:space="preserve">  </v>
      </c>
      <c r="L334" s="35" t="str">
        <f t="shared" si="143"/>
        <v xml:space="preserve">  </v>
      </c>
      <c r="M334" s="35" t="str">
        <f t="shared" si="150"/>
        <v xml:space="preserve">  </v>
      </c>
      <c r="N334" s="35" t="str">
        <f t="shared" si="134"/>
        <v xml:space="preserve">  </v>
      </c>
      <c r="O334" s="35" t="str">
        <f t="shared" si="135"/>
        <v xml:space="preserve">  </v>
      </c>
      <c r="P334" s="35" t="str">
        <f t="shared" si="137"/>
        <v xml:space="preserve">  </v>
      </c>
      <c r="Q334" s="36"/>
      <c r="R334" s="49"/>
      <c r="S334" s="47" t="str">
        <f t="shared" si="144"/>
        <v xml:space="preserve">  </v>
      </c>
      <c r="T334" s="48" t="str">
        <f t="shared" si="138"/>
        <v xml:space="preserve">  </v>
      </c>
      <c r="U334" s="49"/>
      <c r="V334" s="24" t="str">
        <f t="shared" si="145"/>
        <v xml:space="preserve">  </v>
      </c>
      <c r="W334" s="24" t="str">
        <f t="shared" si="146"/>
        <v xml:space="preserve">  </v>
      </c>
      <c r="X334" s="36"/>
      <c r="Y334" s="17" t="str">
        <f t="shared" si="151"/>
        <v xml:space="preserve">  </v>
      </c>
      <c r="Z334" s="17" t="str">
        <f t="shared" si="147"/>
        <v xml:space="preserve">  </v>
      </c>
      <c r="AA334" s="35" t="str">
        <f t="shared" si="136"/>
        <v xml:space="preserve">  </v>
      </c>
      <c r="AB334" s="35" t="str">
        <f t="shared" si="152"/>
        <v xml:space="preserve">  </v>
      </c>
      <c r="AC334" s="35" t="str">
        <f t="shared" si="153"/>
        <v xml:space="preserve">  </v>
      </c>
      <c r="AD334" s="36"/>
      <c r="AE334" s="17" t="str">
        <f t="shared" si="154"/>
        <v xml:space="preserve">  </v>
      </c>
      <c r="AF334" s="35" t="str">
        <f t="shared" si="155"/>
        <v xml:space="preserve">  </v>
      </c>
      <c r="AG334" s="35" t="str">
        <f t="shared" si="156"/>
        <v xml:space="preserve">  </v>
      </c>
      <c r="AH334" s="35" t="str">
        <f t="shared" si="157"/>
        <v xml:space="preserve">  </v>
      </c>
    </row>
    <row r="335" spans="2:34" ht="15.6" x14ac:dyDescent="0.3">
      <c r="B335" s="4" t="str">
        <f t="shared" si="139"/>
        <v xml:space="preserve">  </v>
      </c>
      <c r="C335" s="36"/>
      <c r="D335" s="17" t="str">
        <f t="shared" si="148"/>
        <v xml:space="preserve">  </v>
      </c>
      <c r="E335" s="17">
        <f t="shared" si="133"/>
        <v>0</v>
      </c>
      <c r="F335" s="17" t="str">
        <f t="shared" si="140"/>
        <v xml:space="preserve">  </v>
      </c>
      <c r="G335" s="17" t="str">
        <f t="shared" si="141"/>
        <v xml:space="preserve">  </v>
      </c>
      <c r="I335" s="45"/>
      <c r="J335" s="46" t="str">
        <f t="shared" si="149"/>
        <v xml:space="preserve">  </v>
      </c>
      <c r="K335" s="24" t="str">
        <f t="shared" si="142"/>
        <v xml:space="preserve">  </v>
      </c>
      <c r="L335" s="35" t="str">
        <f t="shared" si="143"/>
        <v xml:space="preserve">  </v>
      </c>
      <c r="M335" s="35" t="str">
        <f t="shared" si="150"/>
        <v xml:space="preserve">  </v>
      </c>
      <c r="N335" s="35" t="str">
        <f t="shared" si="134"/>
        <v xml:space="preserve">  </v>
      </c>
      <c r="O335" s="35" t="str">
        <f t="shared" si="135"/>
        <v xml:space="preserve">  </v>
      </c>
      <c r="P335" s="35" t="str">
        <f t="shared" si="137"/>
        <v xml:space="preserve">  </v>
      </c>
      <c r="Q335" s="36"/>
      <c r="R335" s="49"/>
      <c r="S335" s="47" t="str">
        <f t="shared" si="144"/>
        <v xml:space="preserve">  </v>
      </c>
      <c r="T335" s="48" t="str">
        <f t="shared" si="138"/>
        <v xml:space="preserve">  </v>
      </c>
      <c r="U335" s="49"/>
      <c r="V335" s="24" t="str">
        <f t="shared" si="145"/>
        <v xml:space="preserve">  </v>
      </c>
      <c r="W335" s="24" t="str">
        <f t="shared" si="146"/>
        <v xml:space="preserve">  </v>
      </c>
      <c r="X335" s="36"/>
      <c r="Y335" s="17" t="str">
        <f t="shared" si="151"/>
        <v xml:space="preserve">  </v>
      </c>
      <c r="Z335" s="17" t="str">
        <f t="shared" si="147"/>
        <v xml:space="preserve">  </v>
      </c>
      <c r="AA335" s="35" t="str">
        <f t="shared" si="136"/>
        <v xml:space="preserve">  </v>
      </c>
      <c r="AB335" s="35" t="str">
        <f t="shared" si="152"/>
        <v xml:space="preserve">  </v>
      </c>
      <c r="AC335" s="35" t="str">
        <f t="shared" si="153"/>
        <v xml:space="preserve">  </v>
      </c>
      <c r="AD335" s="36"/>
      <c r="AE335" s="17" t="str">
        <f t="shared" si="154"/>
        <v xml:space="preserve">  </v>
      </c>
      <c r="AF335" s="35" t="str">
        <f t="shared" si="155"/>
        <v xml:space="preserve">  </v>
      </c>
      <c r="AG335" s="35" t="str">
        <f t="shared" si="156"/>
        <v xml:space="preserve">  </v>
      </c>
      <c r="AH335" s="35" t="str">
        <f t="shared" si="157"/>
        <v xml:space="preserve">  </v>
      </c>
    </row>
    <row r="336" spans="2:34" ht="15.6" x14ac:dyDescent="0.3">
      <c r="B336" s="4" t="str">
        <f t="shared" si="139"/>
        <v xml:space="preserve">  </v>
      </c>
      <c r="C336" s="36"/>
      <c r="D336" s="17" t="str">
        <f t="shared" si="148"/>
        <v xml:space="preserve">  </v>
      </c>
      <c r="E336" s="17">
        <f t="shared" si="133"/>
        <v>0</v>
      </c>
      <c r="F336" s="17" t="str">
        <f t="shared" si="140"/>
        <v xml:space="preserve">  </v>
      </c>
      <c r="G336" s="17" t="str">
        <f t="shared" si="141"/>
        <v xml:space="preserve">  </v>
      </c>
      <c r="I336" s="45"/>
      <c r="J336" s="46" t="str">
        <f t="shared" si="149"/>
        <v xml:space="preserve">  </v>
      </c>
      <c r="K336" s="24" t="str">
        <f t="shared" si="142"/>
        <v xml:space="preserve">  </v>
      </c>
      <c r="L336" s="35" t="str">
        <f t="shared" si="143"/>
        <v xml:space="preserve">  </v>
      </c>
      <c r="M336" s="35" t="str">
        <f t="shared" si="150"/>
        <v xml:space="preserve">  </v>
      </c>
      <c r="N336" s="35" t="str">
        <f t="shared" si="134"/>
        <v xml:space="preserve">  </v>
      </c>
      <c r="O336" s="35" t="str">
        <f t="shared" si="135"/>
        <v xml:space="preserve">  </v>
      </c>
      <c r="P336" s="35" t="str">
        <f t="shared" si="137"/>
        <v xml:space="preserve">  </v>
      </c>
      <c r="Q336" s="36"/>
      <c r="R336" s="49"/>
      <c r="S336" s="47" t="str">
        <f t="shared" si="144"/>
        <v xml:space="preserve">  </v>
      </c>
      <c r="T336" s="48" t="str">
        <f t="shared" si="138"/>
        <v xml:space="preserve">  </v>
      </c>
      <c r="U336" s="49"/>
      <c r="V336" s="24" t="str">
        <f t="shared" si="145"/>
        <v xml:space="preserve">  </v>
      </c>
      <c r="W336" s="24" t="str">
        <f t="shared" si="146"/>
        <v xml:space="preserve">  </v>
      </c>
      <c r="X336" s="36"/>
      <c r="Y336" s="17" t="str">
        <f t="shared" si="151"/>
        <v xml:space="preserve">  </v>
      </c>
      <c r="Z336" s="17" t="str">
        <f t="shared" si="147"/>
        <v xml:space="preserve">  </v>
      </c>
      <c r="AA336" s="35" t="str">
        <f t="shared" si="136"/>
        <v xml:space="preserve">  </v>
      </c>
      <c r="AB336" s="35" t="str">
        <f t="shared" si="152"/>
        <v xml:space="preserve">  </v>
      </c>
      <c r="AC336" s="35" t="str">
        <f t="shared" si="153"/>
        <v xml:space="preserve">  </v>
      </c>
      <c r="AD336" s="36"/>
      <c r="AE336" s="17" t="str">
        <f t="shared" si="154"/>
        <v xml:space="preserve">  </v>
      </c>
      <c r="AF336" s="35" t="str">
        <f t="shared" si="155"/>
        <v xml:space="preserve">  </v>
      </c>
      <c r="AG336" s="35" t="str">
        <f t="shared" si="156"/>
        <v xml:space="preserve">  </v>
      </c>
      <c r="AH336" s="35" t="str">
        <f t="shared" si="157"/>
        <v xml:space="preserve">  </v>
      </c>
    </row>
    <row r="337" spans="2:34" ht="15.6" x14ac:dyDescent="0.3">
      <c r="B337" s="4" t="str">
        <f t="shared" si="139"/>
        <v xml:space="preserve">  </v>
      </c>
      <c r="C337" s="36"/>
      <c r="D337" s="17" t="str">
        <f t="shared" si="148"/>
        <v xml:space="preserve">  </v>
      </c>
      <c r="E337" s="17">
        <f t="shared" si="133"/>
        <v>0</v>
      </c>
      <c r="F337" s="17" t="str">
        <f t="shared" si="140"/>
        <v xml:space="preserve">  </v>
      </c>
      <c r="G337" s="17" t="str">
        <f t="shared" si="141"/>
        <v xml:space="preserve">  </v>
      </c>
      <c r="I337" s="45"/>
      <c r="J337" s="46" t="str">
        <f t="shared" si="149"/>
        <v xml:space="preserve">  </v>
      </c>
      <c r="K337" s="24" t="str">
        <f t="shared" si="142"/>
        <v xml:space="preserve">  </v>
      </c>
      <c r="L337" s="35" t="str">
        <f t="shared" si="143"/>
        <v xml:space="preserve">  </v>
      </c>
      <c r="M337" s="35" t="str">
        <f t="shared" si="150"/>
        <v xml:space="preserve">  </v>
      </c>
      <c r="N337" s="35" t="str">
        <f t="shared" si="134"/>
        <v xml:space="preserve">  </v>
      </c>
      <c r="O337" s="35" t="str">
        <f t="shared" si="135"/>
        <v xml:space="preserve">  </v>
      </c>
      <c r="P337" s="35" t="str">
        <f t="shared" si="137"/>
        <v xml:space="preserve">  </v>
      </c>
      <c r="Q337" s="36"/>
      <c r="R337" s="49"/>
      <c r="S337" s="47" t="str">
        <f t="shared" si="144"/>
        <v xml:space="preserve">  </v>
      </c>
      <c r="T337" s="48" t="str">
        <f t="shared" si="138"/>
        <v xml:space="preserve">  </v>
      </c>
      <c r="U337" s="49"/>
      <c r="V337" s="24" t="str">
        <f t="shared" si="145"/>
        <v xml:space="preserve">  </v>
      </c>
      <c r="W337" s="24" t="str">
        <f t="shared" si="146"/>
        <v xml:space="preserve">  </v>
      </c>
      <c r="X337" s="36"/>
      <c r="Y337" s="17" t="str">
        <f t="shared" si="151"/>
        <v xml:space="preserve">  </v>
      </c>
      <c r="Z337" s="17" t="str">
        <f t="shared" si="147"/>
        <v xml:space="preserve">  </v>
      </c>
      <c r="AA337" s="35" t="str">
        <f t="shared" si="136"/>
        <v xml:space="preserve">  </v>
      </c>
      <c r="AB337" s="35" t="str">
        <f t="shared" si="152"/>
        <v xml:space="preserve">  </v>
      </c>
      <c r="AC337" s="35" t="str">
        <f t="shared" si="153"/>
        <v xml:space="preserve">  </v>
      </c>
      <c r="AD337" s="36"/>
      <c r="AE337" s="17" t="str">
        <f t="shared" si="154"/>
        <v xml:space="preserve">  </v>
      </c>
      <c r="AF337" s="35" t="str">
        <f t="shared" si="155"/>
        <v xml:space="preserve">  </v>
      </c>
      <c r="AG337" s="35" t="str">
        <f t="shared" si="156"/>
        <v xml:space="preserve">  </v>
      </c>
      <c r="AH337" s="35" t="str">
        <f t="shared" si="157"/>
        <v xml:space="preserve">  </v>
      </c>
    </row>
    <row r="338" spans="2:34" ht="15.6" x14ac:dyDescent="0.3">
      <c r="B338" s="4" t="str">
        <f t="shared" si="139"/>
        <v xml:space="preserve">  </v>
      </c>
      <c r="C338" s="36"/>
      <c r="D338" s="17" t="str">
        <f t="shared" si="148"/>
        <v xml:space="preserve">  </v>
      </c>
      <c r="E338" s="17">
        <f t="shared" si="133"/>
        <v>0</v>
      </c>
      <c r="F338" s="17" t="str">
        <f t="shared" si="140"/>
        <v xml:space="preserve">  </v>
      </c>
      <c r="G338" s="17" t="str">
        <f t="shared" si="141"/>
        <v xml:space="preserve">  </v>
      </c>
      <c r="I338" s="45"/>
      <c r="J338" s="46" t="str">
        <f t="shared" si="149"/>
        <v xml:space="preserve">  </v>
      </c>
      <c r="K338" s="24" t="str">
        <f t="shared" si="142"/>
        <v xml:space="preserve">  </v>
      </c>
      <c r="L338" s="35" t="str">
        <f t="shared" si="143"/>
        <v xml:space="preserve">  </v>
      </c>
      <c r="M338" s="35" t="str">
        <f t="shared" si="150"/>
        <v xml:space="preserve">  </v>
      </c>
      <c r="N338" s="35" t="str">
        <f t="shared" si="134"/>
        <v xml:space="preserve">  </v>
      </c>
      <c r="O338" s="35" t="str">
        <f t="shared" si="135"/>
        <v xml:space="preserve">  </v>
      </c>
      <c r="P338" s="35" t="str">
        <f t="shared" si="137"/>
        <v xml:space="preserve">  </v>
      </c>
      <c r="Q338" s="36"/>
      <c r="R338" s="49"/>
      <c r="S338" s="47" t="str">
        <f t="shared" si="144"/>
        <v xml:space="preserve">  </v>
      </c>
      <c r="T338" s="48" t="str">
        <f t="shared" si="138"/>
        <v xml:space="preserve">  </v>
      </c>
      <c r="U338" s="49"/>
      <c r="V338" s="24" t="str">
        <f t="shared" si="145"/>
        <v xml:space="preserve">  </v>
      </c>
      <c r="W338" s="24" t="str">
        <f t="shared" si="146"/>
        <v xml:space="preserve">  </v>
      </c>
      <c r="X338" s="36"/>
      <c r="Y338" s="17" t="str">
        <f t="shared" si="151"/>
        <v xml:space="preserve">  </v>
      </c>
      <c r="Z338" s="17" t="str">
        <f t="shared" si="147"/>
        <v xml:space="preserve">  </v>
      </c>
      <c r="AA338" s="35" t="str">
        <f t="shared" si="136"/>
        <v xml:space="preserve">  </v>
      </c>
      <c r="AB338" s="35" t="str">
        <f t="shared" si="152"/>
        <v xml:space="preserve">  </v>
      </c>
      <c r="AC338" s="35" t="str">
        <f t="shared" si="153"/>
        <v xml:space="preserve">  </v>
      </c>
      <c r="AD338" s="36"/>
      <c r="AE338" s="17" t="str">
        <f t="shared" si="154"/>
        <v xml:space="preserve">  </v>
      </c>
      <c r="AF338" s="35" t="str">
        <f t="shared" si="155"/>
        <v xml:space="preserve">  </v>
      </c>
      <c r="AG338" s="35" t="str">
        <f t="shared" si="156"/>
        <v xml:space="preserve">  </v>
      </c>
      <c r="AH338" s="35" t="str">
        <f t="shared" si="157"/>
        <v xml:space="preserve">  </v>
      </c>
    </row>
    <row r="339" spans="2:34" ht="15.6" x14ac:dyDescent="0.3">
      <c r="B339" s="4" t="str">
        <f t="shared" si="139"/>
        <v xml:space="preserve">  </v>
      </c>
      <c r="C339" s="36"/>
      <c r="D339" s="17" t="str">
        <f t="shared" si="148"/>
        <v xml:space="preserve">  </v>
      </c>
      <c r="E339" s="17">
        <f t="shared" si="133"/>
        <v>0</v>
      </c>
      <c r="F339" s="17" t="str">
        <f t="shared" si="140"/>
        <v xml:space="preserve">  </v>
      </c>
      <c r="G339" s="17" t="str">
        <f t="shared" si="141"/>
        <v xml:space="preserve">  </v>
      </c>
      <c r="I339" s="45"/>
      <c r="J339" s="46" t="str">
        <f t="shared" si="149"/>
        <v xml:space="preserve">  </v>
      </c>
      <c r="K339" s="24" t="str">
        <f t="shared" si="142"/>
        <v xml:space="preserve">  </v>
      </c>
      <c r="L339" s="35" t="str">
        <f t="shared" si="143"/>
        <v xml:space="preserve">  </v>
      </c>
      <c r="M339" s="35" t="str">
        <f t="shared" si="150"/>
        <v xml:space="preserve">  </v>
      </c>
      <c r="N339" s="35" t="str">
        <f t="shared" si="134"/>
        <v xml:space="preserve">  </v>
      </c>
      <c r="O339" s="35" t="str">
        <f t="shared" si="135"/>
        <v xml:space="preserve">  </v>
      </c>
      <c r="P339" s="35" t="str">
        <f t="shared" si="137"/>
        <v xml:space="preserve">  </v>
      </c>
      <c r="Q339" s="36"/>
      <c r="R339" s="49"/>
      <c r="S339" s="47" t="str">
        <f t="shared" si="144"/>
        <v xml:space="preserve">  </v>
      </c>
      <c r="T339" s="48" t="str">
        <f t="shared" si="138"/>
        <v xml:space="preserve">  </v>
      </c>
      <c r="U339" s="49"/>
      <c r="V339" s="24" t="str">
        <f t="shared" si="145"/>
        <v xml:space="preserve">  </v>
      </c>
      <c r="W339" s="24" t="str">
        <f t="shared" si="146"/>
        <v xml:space="preserve">  </v>
      </c>
      <c r="X339" s="36"/>
      <c r="Y339" s="17" t="str">
        <f t="shared" si="151"/>
        <v xml:space="preserve">  </v>
      </c>
      <c r="Z339" s="17" t="str">
        <f t="shared" si="147"/>
        <v xml:space="preserve">  </v>
      </c>
      <c r="AA339" s="35" t="str">
        <f t="shared" si="136"/>
        <v xml:space="preserve">  </v>
      </c>
      <c r="AB339" s="35" t="str">
        <f t="shared" si="152"/>
        <v xml:space="preserve">  </v>
      </c>
      <c r="AC339" s="35" t="str">
        <f t="shared" si="153"/>
        <v xml:space="preserve">  </v>
      </c>
      <c r="AD339" s="36"/>
      <c r="AE339" s="17" t="str">
        <f t="shared" si="154"/>
        <v xml:space="preserve">  </v>
      </c>
      <c r="AF339" s="35" t="str">
        <f t="shared" si="155"/>
        <v xml:space="preserve">  </v>
      </c>
      <c r="AG339" s="35" t="str">
        <f t="shared" si="156"/>
        <v xml:space="preserve">  </v>
      </c>
      <c r="AH339" s="35" t="str">
        <f t="shared" si="157"/>
        <v xml:space="preserve">  </v>
      </c>
    </row>
    <row r="340" spans="2:34" ht="15.6" x14ac:dyDescent="0.3">
      <c r="B340" s="4" t="str">
        <f t="shared" si="139"/>
        <v xml:space="preserve">  </v>
      </c>
      <c r="C340" s="36"/>
      <c r="D340" s="17" t="str">
        <f t="shared" si="148"/>
        <v xml:space="preserve">  </v>
      </c>
      <c r="E340" s="17">
        <f t="shared" si="133"/>
        <v>0</v>
      </c>
      <c r="F340" s="17" t="str">
        <f t="shared" si="140"/>
        <v xml:space="preserve">  </v>
      </c>
      <c r="G340" s="17" t="str">
        <f t="shared" si="141"/>
        <v xml:space="preserve">  </v>
      </c>
      <c r="I340" s="45"/>
      <c r="J340" s="46" t="str">
        <f t="shared" si="149"/>
        <v xml:space="preserve">  </v>
      </c>
      <c r="K340" s="24" t="str">
        <f t="shared" si="142"/>
        <v xml:space="preserve">  </v>
      </c>
      <c r="L340" s="35" t="str">
        <f t="shared" si="143"/>
        <v xml:space="preserve">  </v>
      </c>
      <c r="M340" s="35" t="str">
        <f t="shared" si="150"/>
        <v xml:space="preserve">  </v>
      </c>
      <c r="N340" s="35" t="str">
        <f t="shared" si="134"/>
        <v xml:space="preserve">  </v>
      </c>
      <c r="O340" s="35" t="str">
        <f t="shared" si="135"/>
        <v xml:space="preserve">  </v>
      </c>
      <c r="P340" s="35" t="str">
        <f t="shared" si="137"/>
        <v xml:space="preserve">  </v>
      </c>
      <c r="Q340" s="36"/>
      <c r="R340" s="49"/>
      <c r="S340" s="47" t="str">
        <f t="shared" si="144"/>
        <v xml:space="preserve">  </v>
      </c>
      <c r="T340" s="48" t="str">
        <f t="shared" si="138"/>
        <v xml:space="preserve">  </v>
      </c>
      <c r="U340" s="49"/>
      <c r="V340" s="24" t="str">
        <f t="shared" si="145"/>
        <v xml:space="preserve">  </v>
      </c>
      <c r="W340" s="24" t="str">
        <f t="shared" si="146"/>
        <v xml:space="preserve">  </v>
      </c>
      <c r="X340" s="36"/>
      <c r="Y340" s="17" t="str">
        <f t="shared" si="151"/>
        <v xml:space="preserve">  </v>
      </c>
      <c r="Z340" s="17" t="str">
        <f t="shared" si="147"/>
        <v xml:space="preserve">  </v>
      </c>
      <c r="AA340" s="35" t="str">
        <f t="shared" si="136"/>
        <v xml:space="preserve">  </v>
      </c>
      <c r="AB340" s="35" t="str">
        <f t="shared" si="152"/>
        <v xml:space="preserve">  </v>
      </c>
      <c r="AC340" s="35" t="str">
        <f t="shared" si="153"/>
        <v xml:space="preserve">  </v>
      </c>
      <c r="AD340" s="36"/>
      <c r="AE340" s="17" t="str">
        <f t="shared" si="154"/>
        <v xml:space="preserve">  </v>
      </c>
      <c r="AF340" s="35" t="str">
        <f t="shared" si="155"/>
        <v xml:space="preserve">  </v>
      </c>
      <c r="AG340" s="35" t="str">
        <f t="shared" si="156"/>
        <v xml:space="preserve">  </v>
      </c>
      <c r="AH340" s="35" t="str">
        <f t="shared" si="157"/>
        <v xml:space="preserve">  </v>
      </c>
    </row>
    <row r="341" spans="2:34" ht="15.6" x14ac:dyDescent="0.3">
      <c r="B341" s="4" t="str">
        <f t="shared" si="139"/>
        <v xml:space="preserve">  </v>
      </c>
      <c r="C341" s="36"/>
      <c r="D341" s="17" t="str">
        <f t="shared" si="148"/>
        <v xml:space="preserve">  </v>
      </c>
      <c r="E341" s="17">
        <f t="shared" si="133"/>
        <v>0</v>
      </c>
      <c r="F341" s="17" t="str">
        <f t="shared" si="140"/>
        <v xml:space="preserve">  </v>
      </c>
      <c r="G341" s="17" t="str">
        <f t="shared" si="141"/>
        <v xml:space="preserve">  </v>
      </c>
      <c r="I341" s="45"/>
      <c r="J341" s="46" t="str">
        <f t="shared" si="149"/>
        <v xml:space="preserve">  </v>
      </c>
      <c r="K341" s="24" t="str">
        <f t="shared" si="142"/>
        <v xml:space="preserve">  </v>
      </c>
      <c r="L341" s="35" t="str">
        <f t="shared" si="143"/>
        <v xml:space="preserve">  </v>
      </c>
      <c r="M341" s="35" t="str">
        <f t="shared" si="150"/>
        <v xml:space="preserve">  </v>
      </c>
      <c r="N341" s="35" t="str">
        <f t="shared" si="134"/>
        <v xml:space="preserve">  </v>
      </c>
      <c r="O341" s="35" t="str">
        <f t="shared" si="135"/>
        <v xml:space="preserve">  </v>
      </c>
      <c r="P341" s="35" t="str">
        <f t="shared" si="137"/>
        <v xml:space="preserve">  </v>
      </c>
      <c r="Q341" s="36"/>
      <c r="R341" s="49"/>
      <c r="S341" s="47" t="str">
        <f t="shared" si="144"/>
        <v xml:space="preserve">  </v>
      </c>
      <c r="T341" s="48" t="str">
        <f t="shared" si="138"/>
        <v xml:space="preserve">  </v>
      </c>
      <c r="U341" s="49"/>
      <c r="V341" s="24" t="str">
        <f t="shared" si="145"/>
        <v xml:space="preserve">  </v>
      </c>
      <c r="W341" s="24" t="str">
        <f t="shared" si="146"/>
        <v xml:space="preserve">  </v>
      </c>
      <c r="X341" s="36"/>
      <c r="Y341" s="17" t="str">
        <f t="shared" si="151"/>
        <v xml:space="preserve">  </v>
      </c>
      <c r="Z341" s="17" t="str">
        <f t="shared" si="147"/>
        <v xml:space="preserve">  </v>
      </c>
      <c r="AA341" s="35" t="str">
        <f t="shared" si="136"/>
        <v xml:space="preserve">  </v>
      </c>
      <c r="AB341" s="35" t="str">
        <f t="shared" si="152"/>
        <v xml:space="preserve">  </v>
      </c>
      <c r="AC341" s="35" t="str">
        <f t="shared" si="153"/>
        <v xml:space="preserve">  </v>
      </c>
      <c r="AD341" s="36"/>
      <c r="AE341" s="17" t="str">
        <f t="shared" si="154"/>
        <v xml:space="preserve">  </v>
      </c>
      <c r="AF341" s="35" t="str">
        <f t="shared" si="155"/>
        <v xml:space="preserve">  </v>
      </c>
      <c r="AG341" s="35" t="str">
        <f t="shared" si="156"/>
        <v xml:space="preserve">  </v>
      </c>
      <c r="AH341" s="35" t="str">
        <f t="shared" si="157"/>
        <v xml:space="preserve">  </v>
      </c>
    </row>
    <row r="342" spans="2:34" ht="15.6" x14ac:dyDescent="0.3">
      <c r="B342" s="4" t="str">
        <f t="shared" si="139"/>
        <v xml:space="preserve">  </v>
      </c>
      <c r="C342" s="36"/>
      <c r="D342" s="17" t="str">
        <f t="shared" si="148"/>
        <v xml:space="preserve">  </v>
      </c>
      <c r="E342" s="17">
        <f t="shared" si="133"/>
        <v>0</v>
      </c>
      <c r="F342" s="17" t="str">
        <f t="shared" si="140"/>
        <v xml:space="preserve">  </v>
      </c>
      <c r="G342" s="17" t="str">
        <f t="shared" si="141"/>
        <v xml:space="preserve">  </v>
      </c>
      <c r="I342" s="45"/>
      <c r="J342" s="46" t="str">
        <f t="shared" si="149"/>
        <v xml:space="preserve">  </v>
      </c>
      <c r="K342" s="24" t="str">
        <f t="shared" si="142"/>
        <v xml:space="preserve">  </v>
      </c>
      <c r="L342" s="35" t="str">
        <f t="shared" si="143"/>
        <v xml:space="preserve">  </v>
      </c>
      <c r="M342" s="35" t="str">
        <f t="shared" si="150"/>
        <v xml:space="preserve">  </v>
      </c>
      <c r="N342" s="35" t="str">
        <f t="shared" si="134"/>
        <v xml:space="preserve">  </v>
      </c>
      <c r="O342" s="35" t="str">
        <f t="shared" si="135"/>
        <v xml:space="preserve">  </v>
      </c>
      <c r="P342" s="35" t="str">
        <f t="shared" si="137"/>
        <v xml:space="preserve">  </v>
      </c>
      <c r="Q342" s="36"/>
      <c r="R342" s="49"/>
      <c r="S342" s="47" t="str">
        <f t="shared" si="144"/>
        <v xml:space="preserve">  </v>
      </c>
      <c r="T342" s="48" t="str">
        <f t="shared" si="138"/>
        <v xml:space="preserve">  </v>
      </c>
      <c r="U342" s="49"/>
      <c r="V342" s="24" t="str">
        <f t="shared" si="145"/>
        <v xml:space="preserve">  </v>
      </c>
      <c r="W342" s="24" t="str">
        <f t="shared" si="146"/>
        <v xml:space="preserve">  </v>
      </c>
      <c r="X342" s="36"/>
      <c r="Y342" s="17" t="str">
        <f t="shared" si="151"/>
        <v xml:space="preserve">  </v>
      </c>
      <c r="Z342" s="17" t="str">
        <f t="shared" si="147"/>
        <v xml:space="preserve">  </v>
      </c>
      <c r="AA342" s="35" t="str">
        <f t="shared" si="136"/>
        <v xml:space="preserve">  </v>
      </c>
      <c r="AB342" s="35" t="str">
        <f t="shared" si="152"/>
        <v xml:space="preserve">  </v>
      </c>
      <c r="AC342" s="35" t="str">
        <f t="shared" si="153"/>
        <v xml:space="preserve">  </v>
      </c>
      <c r="AD342" s="36"/>
      <c r="AE342" s="17" t="str">
        <f t="shared" si="154"/>
        <v xml:space="preserve">  </v>
      </c>
      <c r="AF342" s="35" t="str">
        <f t="shared" si="155"/>
        <v xml:space="preserve">  </v>
      </c>
      <c r="AG342" s="35" t="str">
        <f t="shared" si="156"/>
        <v xml:space="preserve">  </v>
      </c>
      <c r="AH342" s="35" t="str">
        <f t="shared" si="157"/>
        <v xml:space="preserve">  </v>
      </c>
    </row>
    <row r="343" spans="2:34" ht="15.6" x14ac:dyDescent="0.3">
      <c r="B343" s="4" t="str">
        <f t="shared" si="139"/>
        <v xml:space="preserve">  </v>
      </c>
      <c r="C343" s="36"/>
      <c r="D343" s="17" t="str">
        <f t="shared" si="148"/>
        <v xml:space="preserve">  </v>
      </c>
      <c r="E343" s="17">
        <f t="shared" si="133"/>
        <v>0</v>
      </c>
      <c r="F343" s="17" t="str">
        <f t="shared" si="140"/>
        <v xml:space="preserve">  </v>
      </c>
      <c r="G343" s="17" t="str">
        <f t="shared" si="141"/>
        <v xml:space="preserve">  </v>
      </c>
      <c r="I343" s="45"/>
      <c r="J343" s="46" t="str">
        <f t="shared" si="149"/>
        <v xml:space="preserve">  </v>
      </c>
      <c r="K343" s="24" t="str">
        <f t="shared" si="142"/>
        <v xml:space="preserve">  </v>
      </c>
      <c r="L343" s="35" t="str">
        <f t="shared" si="143"/>
        <v xml:space="preserve">  </v>
      </c>
      <c r="M343" s="35" t="str">
        <f t="shared" si="150"/>
        <v xml:space="preserve">  </v>
      </c>
      <c r="N343" s="35" t="str">
        <f t="shared" si="134"/>
        <v xml:space="preserve">  </v>
      </c>
      <c r="O343" s="35" t="str">
        <f t="shared" si="135"/>
        <v xml:space="preserve">  </v>
      </c>
      <c r="P343" s="35" t="str">
        <f t="shared" si="137"/>
        <v xml:space="preserve">  </v>
      </c>
      <c r="Q343" s="36"/>
      <c r="R343" s="49"/>
      <c r="S343" s="47" t="str">
        <f t="shared" si="144"/>
        <v xml:space="preserve">  </v>
      </c>
      <c r="T343" s="48" t="str">
        <f t="shared" si="138"/>
        <v xml:space="preserve">  </v>
      </c>
      <c r="U343" s="49"/>
      <c r="V343" s="24" t="str">
        <f t="shared" si="145"/>
        <v xml:space="preserve">  </v>
      </c>
      <c r="W343" s="24" t="str">
        <f t="shared" si="146"/>
        <v xml:space="preserve">  </v>
      </c>
      <c r="X343" s="36"/>
      <c r="Y343" s="17" t="str">
        <f t="shared" si="151"/>
        <v xml:space="preserve">  </v>
      </c>
      <c r="Z343" s="17" t="str">
        <f t="shared" si="147"/>
        <v xml:space="preserve">  </v>
      </c>
      <c r="AA343" s="35" t="str">
        <f t="shared" si="136"/>
        <v xml:space="preserve">  </v>
      </c>
      <c r="AB343" s="35" t="str">
        <f t="shared" si="152"/>
        <v xml:space="preserve">  </v>
      </c>
      <c r="AC343" s="35" t="str">
        <f t="shared" si="153"/>
        <v xml:space="preserve">  </v>
      </c>
      <c r="AD343" s="36"/>
      <c r="AE343" s="17" t="str">
        <f t="shared" si="154"/>
        <v xml:space="preserve">  </v>
      </c>
      <c r="AF343" s="35" t="str">
        <f t="shared" si="155"/>
        <v xml:space="preserve">  </v>
      </c>
      <c r="AG343" s="35" t="str">
        <f t="shared" si="156"/>
        <v xml:space="preserve">  </v>
      </c>
      <c r="AH343" s="35" t="str">
        <f t="shared" si="157"/>
        <v xml:space="preserve">  </v>
      </c>
    </row>
    <row r="344" spans="2:34" ht="15.6" x14ac:dyDescent="0.3">
      <c r="B344" s="4" t="str">
        <f t="shared" si="139"/>
        <v xml:space="preserve">  </v>
      </c>
      <c r="C344" s="36"/>
      <c r="D344" s="17" t="str">
        <f t="shared" si="148"/>
        <v xml:space="preserve">  </v>
      </c>
      <c r="E344" s="17">
        <f t="shared" si="133"/>
        <v>0</v>
      </c>
      <c r="F344" s="17" t="str">
        <f t="shared" si="140"/>
        <v xml:space="preserve">  </v>
      </c>
      <c r="G344" s="17" t="str">
        <f t="shared" si="141"/>
        <v xml:space="preserve">  </v>
      </c>
      <c r="I344" s="45"/>
      <c r="J344" s="46" t="str">
        <f t="shared" si="149"/>
        <v xml:space="preserve">  </v>
      </c>
      <c r="K344" s="24" t="str">
        <f t="shared" si="142"/>
        <v xml:space="preserve">  </v>
      </c>
      <c r="L344" s="35" t="str">
        <f t="shared" si="143"/>
        <v xml:space="preserve">  </v>
      </c>
      <c r="M344" s="35" t="str">
        <f t="shared" si="150"/>
        <v xml:space="preserve">  </v>
      </c>
      <c r="N344" s="35" t="str">
        <f t="shared" si="134"/>
        <v xml:space="preserve">  </v>
      </c>
      <c r="O344" s="35" t="str">
        <f t="shared" si="135"/>
        <v xml:space="preserve">  </v>
      </c>
      <c r="P344" s="35" t="str">
        <f t="shared" si="137"/>
        <v xml:space="preserve">  </v>
      </c>
      <c r="Q344" s="36"/>
      <c r="R344" s="49"/>
      <c r="S344" s="47" t="str">
        <f t="shared" si="144"/>
        <v xml:space="preserve">  </v>
      </c>
      <c r="T344" s="48" t="str">
        <f t="shared" si="138"/>
        <v xml:space="preserve">  </v>
      </c>
      <c r="U344" s="49"/>
      <c r="V344" s="24" t="str">
        <f t="shared" si="145"/>
        <v xml:space="preserve">  </v>
      </c>
      <c r="W344" s="24" t="str">
        <f t="shared" si="146"/>
        <v xml:space="preserve">  </v>
      </c>
      <c r="X344" s="36"/>
      <c r="Y344" s="17" t="str">
        <f t="shared" si="151"/>
        <v xml:space="preserve">  </v>
      </c>
      <c r="Z344" s="17" t="str">
        <f t="shared" si="147"/>
        <v xml:space="preserve">  </v>
      </c>
      <c r="AA344" s="35" t="str">
        <f t="shared" si="136"/>
        <v xml:space="preserve">  </v>
      </c>
      <c r="AB344" s="35" t="str">
        <f t="shared" si="152"/>
        <v xml:space="preserve">  </v>
      </c>
      <c r="AC344" s="35" t="str">
        <f t="shared" si="153"/>
        <v xml:space="preserve">  </v>
      </c>
      <c r="AD344" s="36"/>
      <c r="AE344" s="17" t="str">
        <f t="shared" si="154"/>
        <v xml:space="preserve">  </v>
      </c>
      <c r="AF344" s="35" t="str">
        <f t="shared" si="155"/>
        <v xml:space="preserve">  </v>
      </c>
      <c r="AG344" s="35" t="str">
        <f t="shared" si="156"/>
        <v xml:space="preserve">  </v>
      </c>
      <c r="AH344" s="35" t="str">
        <f t="shared" si="157"/>
        <v xml:space="preserve">  </v>
      </c>
    </row>
    <row r="345" spans="2:34" ht="15.6" x14ac:dyDescent="0.3">
      <c r="B345" s="4" t="str">
        <f t="shared" si="139"/>
        <v xml:space="preserve">  </v>
      </c>
      <c r="C345" s="36"/>
      <c r="D345" s="17" t="str">
        <f t="shared" si="148"/>
        <v xml:space="preserve">  </v>
      </c>
      <c r="E345" s="17">
        <f t="shared" si="133"/>
        <v>0</v>
      </c>
      <c r="F345" s="17" t="str">
        <f t="shared" si="140"/>
        <v xml:space="preserve">  </v>
      </c>
      <c r="G345" s="17" t="str">
        <f t="shared" si="141"/>
        <v xml:space="preserve">  </v>
      </c>
      <c r="I345" s="45"/>
      <c r="J345" s="46" t="str">
        <f t="shared" si="149"/>
        <v xml:space="preserve">  </v>
      </c>
      <c r="K345" s="24" t="str">
        <f t="shared" si="142"/>
        <v xml:space="preserve">  </v>
      </c>
      <c r="L345" s="35" t="str">
        <f t="shared" si="143"/>
        <v xml:space="preserve">  </v>
      </c>
      <c r="M345" s="35" t="str">
        <f t="shared" si="150"/>
        <v xml:space="preserve">  </v>
      </c>
      <c r="N345" s="35" t="str">
        <f t="shared" si="134"/>
        <v xml:space="preserve">  </v>
      </c>
      <c r="O345" s="35" t="str">
        <f t="shared" si="135"/>
        <v xml:space="preserve">  </v>
      </c>
      <c r="P345" s="35" t="str">
        <f t="shared" si="137"/>
        <v xml:space="preserve">  </v>
      </c>
      <c r="Q345" s="36"/>
      <c r="R345" s="49"/>
      <c r="S345" s="47" t="str">
        <f t="shared" si="144"/>
        <v xml:space="preserve">  </v>
      </c>
      <c r="T345" s="48" t="str">
        <f t="shared" si="138"/>
        <v xml:space="preserve">  </v>
      </c>
      <c r="U345" s="49"/>
      <c r="V345" s="24" t="str">
        <f t="shared" si="145"/>
        <v xml:space="preserve">  </v>
      </c>
      <c r="W345" s="24" t="str">
        <f t="shared" si="146"/>
        <v xml:space="preserve">  </v>
      </c>
      <c r="X345" s="36"/>
      <c r="Y345" s="17" t="str">
        <f t="shared" si="151"/>
        <v xml:space="preserve">  </v>
      </c>
      <c r="Z345" s="17" t="str">
        <f t="shared" si="147"/>
        <v xml:space="preserve">  </v>
      </c>
      <c r="AA345" s="35" t="str">
        <f t="shared" si="136"/>
        <v xml:space="preserve">  </v>
      </c>
      <c r="AB345" s="35" t="str">
        <f t="shared" si="152"/>
        <v xml:space="preserve">  </v>
      </c>
      <c r="AC345" s="35" t="str">
        <f t="shared" si="153"/>
        <v xml:space="preserve">  </v>
      </c>
      <c r="AD345" s="36"/>
      <c r="AE345" s="17" t="str">
        <f t="shared" si="154"/>
        <v xml:space="preserve">  </v>
      </c>
      <c r="AF345" s="35" t="str">
        <f t="shared" si="155"/>
        <v xml:space="preserve">  </v>
      </c>
      <c r="AG345" s="35" t="str">
        <f t="shared" si="156"/>
        <v xml:space="preserve">  </v>
      </c>
      <c r="AH345" s="35" t="str">
        <f t="shared" si="157"/>
        <v xml:space="preserve">  </v>
      </c>
    </row>
    <row r="346" spans="2:34" ht="15.6" x14ac:dyDescent="0.3">
      <c r="B346" s="4" t="str">
        <f t="shared" si="139"/>
        <v xml:space="preserve">  </v>
      </c>
      <c r="C346" s="36"/>
      <c r="D346" s="17" t="str">
        <f t="shared" si="148"/>
        <v xml:space="preserve">  </v>
      </c>
      <c r="E346" s="17">
        <f t="shared" si="133"/>
        <v>0</v>
      </c>
      <c r="F346" s="17" t="str">
        <f t="shared" si="140"/>
        <v xml:space="preserve">  </v>
      </c>
      <c r="G346" s="17" t="str">
        <f t="shared" si="141"/>
        <v xml:space="preserve">  </v>
      </c>
      <c r="I346" s="45"/>
      <c r="J346" s="46" t="str">
        <f t="shared" si="149"/>
        <v xml:space="preserve">  </v>
      </c>
      <c r="K346" s="24" t="str">
        <f t="shared" si="142"/>
        <v xml:space="preserve">  </v>
      </c>
      <c r="L346" s="35" t="str">
        <f t="shared" si="143"/>
        <v xml:space="preserve">  </v>
      </c>
      <c r="M346" s="35" t="str">
        <f t="shared" si="150"/>
        <v xml:space="preserve">  </v>
      </c>
      <c r="N346" s="35" t="str">
        <f t="shared" si="134"/>
        <v xml:space="preserve">  </v>
      </c>
      <c r="O346" s="35" t="str">
        <f t="shared" si="135"/>
        <v xml:space="preserve">  </v>
      </c>
      <c r="P346" s="35" t="str">
        <f t="shared" si="137"/>
        <v xml:space="preserve">  </v>
      </c>
      <c r="Q346" s="36"/>
      <c r="R346" s="49"/>
      <c r="S346" s="47" t="str">
        <f t="shared" si="144"/>
        <v xml:space="preserve">  </v>
      </c>
      <c r="T346" s="48" t="str">
        <f t="shared" si="138"/>
        <v xml:space="preserve">  </v>
      </c>
      <c r="U346" s="49"/>
      <c r="V346" s="24" t="str">
        <f t="shared" si="145"/>
        <v xml:space="preserve">  </v>
      </c>
      <c r="W346" s="24" t="str">
        <f t="shared" si="146"/>
        <v xml:space="preserve">  </v>
      </c>
      <c r="X346" s="36"/>
      <c r="Y346" s="17" t="str">
        <f t="shared" si="151"/>
        <v xml:space="preserve">  </v>
      </c>
      <c r="Z346" s="17" t="str">
        <f t="shared" si="147"/>
        <v xml:space="preserve">  </v>
      </c>
      <c r="AA346" s="35" t="str">
        <f t="shared" si="136"/>
        <v xml:space="preserve">  </v>
      </c>
      <c r="AB346" s="35" t="str">
        <f t="shared" si="152"/>
        <v xml:space="preserve">  </v>
      </c>
      <c r="AC346" s="35" t="str">
        <f t="shared" si="153"/>
        <v xml:space="preserve">  </v>
      </c>
      <c r="AD346" s="36"/>
      <c r="AE346" s="17" t="str">
        <f t="shared" si="154"/>
        <v xml:space="preserve">  </v>
      </c>
      <c r="AF346" s="35" t="str">
        <f t="shared" si="155"/>
        <v xml:space="preserve">  </v>
      </c>
      <c r="AG346" s="35" t="str">
        <f t="shared" si="156"/>
        <v xml:space="preserve">  </v>
      </c>
      <c r="AH346" s="35" t="str">
        <f t="shared" si="157"/>
        <v xml:space="preserve">  </v>
      </c>
    </row>
    <row r="347" spans="2:34" ht="15.6" x14ac:dyDescent="0.3">
      <c r="B347" s="4" t="str">
        <f t="shared" si="139"/>
        <v xml:space="preserve">  </v>
      </c>
      <c r="C347" s="36"/>
      <c r="D347" s="17" t="str">
        <f t="shared" si="148"/>
        <v xml:space="preserve">  </v>
      </c>
      <c r="E347" s="17">
        <f t="shared" si="133"/>
        <v>0</v>
      </c>
      <c r="F347" s="17" t="str">
        <f t="shared" si="140"/>
        <v xml:space="preserve">  </v>
      </c>
      <c r="G347" s="17" t="str">
        <f t="shared" si="141"/>
        <v xml:space="preserve">  </v>
      </c>
      <c r="I347" s="45"/>
      <c r="J347" s="46" t="str">
        <f t="shared" si="149"/>
        <v xml:space="preserve">  </v>
      </c>
      <c r="K347" s="24" t="str">
        <f t="shared" si="142"/>
        <v xml:space="preserve">  </v>
      </c>
      <c r="L347" s="35" t="str">
        <f t="shared" si="143"/>
        <v xml:space="preserve">  </v>
      </c>
      <c r="M347" s="35" t="str">
        <f t="shared" si="150"/>
        <v xml:space="preserve">  </v>
      </c>
      <c r="N347" s="35" t="str">
        <f t="shared" si="134"/>
        <v xml:space="preserve">  </v>
      </c>
      <c r="O347" s="35" t="str">
        <f t="shared" si="135"/>
        <v xml:space="preserve">  </v>
      </c>
      <c r="P347" s="35" t="str">
        <f t="shared" si="137"/>
        <v xml:space="preserve">  </v>
      </c>
      <c r="Q347" s="36"/>
      <c r="R347" s="49"/>
      <c r="S347" s="47" t="str">
        <f t="shared" si="144"/>
        <v xml:space="preserve">  </v>
      </c>
      <c r="T347" s="48" t="str">
        <f t="shared" si="138"/>
        <v xml:space="preserve">  </v>
      </c>
      <c r="U347" s="49"/>
      <c r="V347" s="24" t="str">
        <f t="shared" si="145"/>
        <v xml:space="preserve">  </v>
      </c>
      <c r="W347" s="24" t="str">
        <f t="shared" si="146"/>
        <v xml:space="preserve">  </v>
      </c>
      <c r="X347" s="36"/>
      <c r="Y347" s="17" t="str">
        <f t="shared" si="151"/>
        <v xml:space="preserve">  </v>
      </c>
      <c r="Z347" s="17" t="str">
        <f t="shared" si="147"/>
        <v xml:space="preserve">  </v>
      </c>
      <c r="AA347" s="35" t="str">
        <f t="shared" si="136"/>
        <v xml:space="preserve">  </v>
      </c>
      <c r="AB347" s="35" t="str">
        <f t="shared" si="152"/>
        <v xml:space="preserve">  </v>
      </c>
      <c r="AC347" s="35" t="str">
        <f t="shared" si="153"/>
        <v xml:space="preserve">  </v>
      </c>
      <c r="AD347" s="36"/>
      <c r="AE347" s="17" t="str">
        <f t="shared" si="154"/>
        <v xml:space="preserve">  </v>
      </c>
      <c r="AF347" s="35" t="str">
        <f t="shared" si="155"/>
        <v xml:space="preserve">  </v>
      </c>
      <c r="AG347" s="35" t="str">
        <f t="shared" si="156"/>
        <v xml:space="preserve">  </v>
      </c>
      <c r="AH347" s="35" t="str">
        <f t="shared" si="157"/>
        <v xml:space="preserve">  </v>
      </c>
    </row>
    <row r="348" spans="2:34" ht="15.6" x14ac:dyDescent="0.3">
      <c r="B348" s="4" t="str">
        <f t="shared" si="139"/>
        <v xml:space="preserve">  </v>
      </c>
      <c r="C348" s="36"/>
      <c r="D348" s="17" t="str">
        <f t="shared" si="148"/>
        <v xml:space="preserve">  </v>
      </c>
      <c r="E348" s="17">
        <f t="shared" si="133"/>
        <v>0</v>
      </c>
      <c r="F348" s="17" t="str">
        <f t="shared" si="140"/>
        <v xml:space="preserve">  </v>
      </c>
      <c r="G348" s="17" t="str">
        <f t="shared" si="141"/>
        <v xml:space="preserve">  </v>
      </c>
      <c r="I348" s="45"/>
      <c r="J348" s="46" t="str">
        <f t="shared" si="149"/>
        <v xml:space="preserve">  </v>
      </c>
      <c r="K348" s="24" t="str">
        <f t="shared" si="142"/>
        <v xml:space="preserve">  </v>
      </c>
      <c r="L348" s="35" t="str">
        <f t="shared" si="143"/>
        <v xml:space="preserve">  </v>
      </c>
      <c r="M348" s="35" t="str">
        <f t="shared" si="150"/>
        <v xml:space="preserve">  </v>
      </c>
      <c r="N348" s="35" t="str">
        <f t="shared" si="134"/>
        <v xml:space="preserve">  </v>
      </c>
      <c r="O348" s="35" t="str">
        <f t="shared" si="135"/>
        <v xml:space="preserve">  </v>
      </c>
      <c r="P348" s="35" t="str">
        <f t="shared" si="137"/>
        <v xml:space="preserve">  </v>
      </c>
      <c r="Q348" s="36"/>
      <c r="R348" s="49"/>
      <c r="S348" s="47" t="str">
        <f t="shared" si="144"/>
        <v xml:space="preserve">  </v>
      </c>
      <c r="T348" s="48" t="str">
        <f t="shared" si="138"/>
        <v xml:space="preserve">  </v>
      </c>
      <c r="U348" s="49"/>
      <c r="V348" s="24" t="str">
        <f t="shared" si="145"/>
        <v xml:space="preserve">  </v>
      </c>
      <c r="W348" s="24" t="str">
        <f t="shared" si="146"/>
        <v xml:space="preserve">  </v>
      </c>
      <c r="X348" s="36"/>
      <c r="Y348" s="17" t="str">
        <f t="shared" si="151"/>
        <v xml:space="preserve">  </v>
      </c>
      <c r="Z348" s="17" t="str">
        <f t="shared" si="147"/>
        <v xml:space="preserve">  </v>
      </c>
      <c r="AA348" s="35" t="str">
        <f t="shared" si="136"/>
        <v xml:space="preserve">  </v>
      </c>
      <c r="AB348" s="35" t="str">
        <f t="shared" si="152"/>
        <v xml:space="preserve">  </v>
      </c>
      <c r="AC348" s="35" t="str">
        <f t="shared" si="153"/>
        <v xml:space="preserve">  </v>
      </c>
      <c r="AD348" s="36"/>
      <c r="AE348" s="17" t="str">
        <f t="shared" si="154"/>
        <v xml:space="preserve">  </v>
      </c>
      <c r="AF348" s="35" t="str">
        <f t="shared" si="155"/>
        <v xml:space="preserve">  </v>
      </c>
      <c r="AG348" s="35" t="str">
        <f t="shared" si="156"/>
        <v xml:space="preserve">  </v>
      </c>
      <c r="AH348" s="35" t="str">
        <f t="shared" si="157"/>
        <v xml:space="preserve">  </v>
      </c>
    </row>
    <row r="349" spans="2:34" ht="15.6" x14ac:dyDescent="0.3">
      <c r="B349" s="4" t="str">
        <f t="shared" si="139"/>
        <v xml:space="preserve">  </v>
      </c>
      <c r="C349" s="36"/>
      <c r="D349" s="17" t="str">
        <f t="shared" si="148"/>
        <v xml:space="preserve">  </v>
      </c>
      <c r="E349" s="17">
        <f t="shared" si="133"/>
        <v>0</v>
      </c>
      <c r="F349" s="17" t="str">
        <f t="shared" si="140"/>
        <v xml:space="preserve">  </v>
      </c>
      <c r="G349" s="17" t="str">
        <f t="shared" si="141"/>
        <v xml:space="preserve">  </v>
      </c>
      <c r="I349" s="45"/>
      <c r="J349" s="46" t="str">
        <f t="shared" si="149"/>
        <v xml:space="preserve">  </v>
      </c>
      <c r="K349" s="24" t="str">
        <f t="shared" si="142"/>
        <v xml:space="preserve">  </v>
      </c>
      <c r="L349" s="35" t="str">
        <f t="shared" si="143"/>
        <v xml:space="preserve">  </v>
      </c>
      <c r="M349" s="35" t="str">
        <f t="shared" si="150"/>
        <v xml:space="preserve">  </v>
      </c>
      <c r="N349" s="35" t="str">
        <f t="shared" si="134"/>
        <v xml:space="preserve">  </v>
      </c>
      <c r="O349" s="35" t="str">
        <f t="shared" si="135"/>
        <v xml:space="preserve">  </v>
      </c>
      <c r="P349" s="35" t="str">
        <f t="shared" si="137"/>
        <v xml:space="preserve">  </v>
      </c>
      <c r="Q349" s="36"/>
      <c r="R349" s="49"/>
      <c r="S349" s="47" t="str">
        <f t="shared" si="144"/>
        <v xml:space="preserve">  </v>
      </c>
      <c r="T349" s="48" t="str">
        <f t="shared" si="138"/>
        <v xml:space="preserve">  </v>
      </c>
      <c r="U349" s="49"/>
      <c r="V349" s="24" t="str">
        <f t="shared" si="145"/>
        <v xml:space="preserve">  </v>
      </c>
      <c r="W349" s="24" t="str">
        <f t="shared" si="146"/>
        <v xml:space="preserve">  </v>
      </c>
      <c r="X349" s="36"/>
      <c r="Y349" s="17" t="str">
        <f t="shared" si="151"/>
        <v xml:space="preserve">  </v>
      </c>
      <c r="Z349" s="17" t="str">
        <f t="shared" si="147"/>
        <v xml:space="preserve">  </v>
      </c>
      <c r="AA349" s="35" t="str">
        <f t="shared" si="136"/>
        <v xml:space="preserve">  </v>
      </c>
      <c r="AB349" s="35" t="str">
        <f t="shared" si="152"/>
        <v xml:space="preserve">  </v>
      </c>
      <c r="AC349" s="35" t="str">
        <f t="shared" si="153"/>
        <v xml:space="preserve">  </v>
      </c>
      <c r="AD349" s="36"/>
      <c r="AE349" s="17" t="str">
        <f t="shared" si="154"/>
        <v xml:space="preserve">  </v>
      </c>
      <c r="AF349" s="35" t="str">
        <f t="shared" si="155"/>
        <v xml:space="preserve">  </v>
      </c>
      <c r="AG349" s="35" t="str">
        <f t="shared" si="156"/>
        <v xml:space="preserve">  </v>
      </c>
      <c r="AH349" s="35" t="str">
        <f t="shared" si="157"/>
        <v xml:space="preserve">  </v>
      </c>
    </row>
    <row r="350" spans="2:34" ht="15.6" x14ac:dyDescent="0.3">
      <c r="B350" s="4" t="str">
        <f t="shared" si="139"/>
        <v xml:space="preserve">  </v>
      </c>
      <c r="C350" s="36"/>
      <c r="D350" s="17" t="str">
        <f t="shared" si="148"/>
        <v xml:space="preserve">  </v>
      </c>
      <c r="E350" s="17">
        <f t="shared" si="133"/>
        <v>0</v>
      </c>
      <c r="F350" s="17" t="str">
        <f t="shared" si="140"/>
        <v xml:space="preserve">  </v>
      </c>
      <c r="G350" s="17" t="str">
        <f t="shared" si="141"/>
        <v xml:space="preserve">  </v>
      </c>
      <c r="I350" s="45"/>
      <c r="J350" s="46" t="str">
        <f t="shared" si="149"/>
        <v xml:space="preserve">  </v>
      </c>
      <c r="K350" s="24" t="str">
        <f t="shared" si="142"/>
        <v xml:space="preserve">  </v>
      </c>
      <c r="L350" s="35" t="str">
        <f t="shared" si="143"/>
        <v xml:space="preserve">  </v>
      </c>
      <c r="M350" s="35" t="str">
        <f t="shared" si="150"/>
        <v xml:space="preserve">  </v>
      </c>
      <c r="N350" s="35" t="str">
        <f t="shared" si="134"/>
        <v xml:space="preserve">  </v>
      </c>
      <c r="O350" s="35" t="str">
        <f t="shared" si="135"/>
        <v xml:space="preserve">  </v>
      </c>
      <c r="P350" s="35" t="str">
        <f t="shared" si="137"/>
        <v xml:space="preserve">  </v>
      </c>
      <c r="Q350" s="36"/>
      <c r="R350" s="49"/>
      <c r="S350" s="47" t="str">
        <f t="shared" si="144"/>
        <v xml:space="preserve">  </v>
      </c>
      <c r="T350" s="48" t="str">
        <f t="shared" si="138"/>
        <v xml:space="preserve">  </v>
      </c>
      <c r="U350" s="49"/>
      <c r="V350" s="24" t="str">
        <f t="shared" si="145"/>
        <v xml:space="preserve">  </v>
      </c>
      <c r="W350" s="24" t="str">
        <f t="shared" si="146"/>
        <v xml:space="preserve">  </v>
      </c>
      <c r="X350" s="36"/>
      <c r="Y350" s="17" t="str">
        <f t="shared" si="151"/>
        <v xml:space="preserve">  </v>
      </c>
      <c r="Z350" s="17" t="str">
        <f t="shared" si="147"/>
        <v xml:space="preserve">  </v>
      </c>
      <c r="AA350" s="35" t="str">
        <f t="shared" si="136"/>
        <v xml:space="preserve">  </v>
      </c>
      <c r="AB350" s="35" t="str">
        <f t="shared" si="152"/>
        <v xml:space="preserve">  </v>
      </c>
      <c r="AC350" s="35" t="str">
        <f t="shared" si="153"/>
        <v xml:space="preserve">  </v>
      </c>
      <c r="AD350" s="36"/>
      <c r="AE350" s="17" t="str">
        <f t="shared" si="154"/>
        <v xml:space="preserve">  </v>
      </c>
      <c r="AF350" s="35" t="str">
        <f t="shared" si="155"/>
        <v xml:space="preserve">  </v>
      </c>
      <c r="AG350" s="35" t="str">
        <f t="shared" si="156"/>
        <v xml:space="preserve">  </v>
      </c>
      <c r="AH350" s="35" t="str">
        <f t="shared" si="157"/>
        <v xml:space="preserve">  </v>
      </c>
    </row>
    <row r="351" spans="2:34" ht="15.6" x14ac:dyDescent="0.3">
      <c r="B351" s="4" t="str">
        <f t="shared" si="139"/>
        <v xml:space="preserve">  </v>
      </c>
      <c r="C351" s="36"/>
      <c r="D351" s="17" t="str">
        <f t="shared" si="148"/>
        <v xml:space="preserve">  </v>
      </c>
      <c r="E351" s="17">
        <f t="shared" si="133"/>
        <v>0</v>
      </c>
      <c r="F351" s="17" t="str">
        <f t="shared" si="140"/>
        <v xml:space="preserve">  </v>
      </c>
      <c r="G351" s="17" t="str">
        <f t="shared" si="141"/>
        <v xml:space="preserve">  </v>
      </c>
      <c r="I351" s="45"/>
      <c r="J351" s="46" t="str">
        <f t="shared" si="149"/>
        <v xml:space="preserve">  </v>
      </c>
      <c r="K351" s="24" t="str">
        <f t="shared" si="142"/>
        <v xml:space="preserve">  </v>
      </c>
      <c r="L351" s="35" t="str">
        <f t="shared" si="143"/>
        <v xml:space="preserve">  </v>
      </c>
      <c r="M351" s="35" t="str">
        <f t="shared" si="150"/>
        <v xml:space="preserve">  </v>
      </c>
      <c r="N351" s="35" t="str">
        <f t="shared" si="134"/>
        <v xml:space="preserve">  </v>
      </c>
      <c r="O351" s="35" t="str">
        <f t="shared" si="135"/>
        <v xml:space="preserve">  </v>
      </c>
      <c r="P351" s="35" t="str">
        <f t="shared" si="137"/>
        <v xml:space="preserve">  </v>
      </c>
      <c r="Q351" s="36"/>
      <c r="R351" s="49"/>
      <c r="S351" s="47" t="str">
        <f t="shared" si="144"/>
        <v xml:space="preserve">  </v>
      </c>
      <c r="T351" s="48" t="str">
        <f t="shared" si="138"/>
        <v xml:space="preserve">  </v>
      </c>
      <c r="U351" s="49"/>
      <c r="V351" s="24" t="str">
        <f t="shared" si="145"/>
        <v xml:space="preserve">  </v>
      </c>
      <c r="W351" s="24" t="str">
        <f t="shared" si="146"/>
        <v xml:space="preserve">  </v>
      </c>
      <c r="X351" s="36"/>
      <c r="Y351" s="17" t="str">
        <f t="shared" si="151"/>
        <v xml:space="preserve">  </v>
      </c>
      <c r="Z351" s="17" t="str">
        <f t="shared" si="147"/>
        <v xml:space="preserve">  </v>
      </c>
      <c r="AA351" s="35" t="str">
        <f t="shared" si="136"/>
        <v xml:space="preserve">  </v>
      </c>
      <c r="AB351" s="35" t="str">
        <f t="shared" si="152"/>
        <v xml:space="preserve">  </v>
      </c>
      <c r="AC351" s="35" t="str">
        <f t="shared" si="153"/>
        <v xml:space="preserve">  </v>
      </c>
      <c r="AD351" s="36"/>
      <c r="AE351" s="17" t="str">
        <f t="shared" si="154"/>
        <v xml:space="preserve">  </v>
      </c>
      <c r="AF351" s="35" t="str">
        <f t="shared" si="155"/>
        <v xml:space="preserve">  </v>
      </c>
      <c r="AG351" s="35" t="str">
        <f t="shared" si="156"/>
        <v xml:space="preserve">  </v>
      </c>
      <c r="AH351" s="35" t="str">
        <f t="shared" si="157"/>
        <v xml:space="preserve">  </v>
      </c>
    </row>
    <row r="352" spans="2:34" ht="15.6" x14ac:dyDescent="0.3">
      <c r="B352" s="4" t="str">
        <f t="shared" si="139"/>
        <v xml:space="preserve">  </v>
      </c>
      <c r="C352" s="36"/>
      <c r="D352" s="17" t="str">
        <f t="shared" si="148"/>
        <v xml:space="preserve">  </v>
      </c>
      <c r="E352" s="17">
        <f t="shared" si="133"/>
        <v>0</v>
      </c>
      <c r="F352" s="17" t="str">
        <f t="shared" si="140"/>
        <v xml:space="preserve">  </v>
      </c>
      <c r="G352" s="17" t="str">
        <f t="shared" si="141"/>
        <v xml:space="preserve">  </v>
      </c>
      <c r="I352" s="45"/>
      <c r="J352" s="46" t="str">
        <f t="shared" si="149"/>
        <v xml:space="preserve">  </v>
      </c>
      <c r="K352" s="24" t="str">
        <f t="shared" si="142"/>
        <v xml:space="preserve">  </v>
      </c>
      <c r="L352" s="35" t="str">
        <f t="shared" si="143"/>
        <v xml:space="preserve">  </v>
      </c>
      <c r="M352" s="35" t="str">
        <f t="shared" si="150"/>
        <v xml:space="preserve">  </v>
      </c>
      <c r="N352" s="35" t="str">
        <f t="shared" si="134"/>
        <v xml:space="preserve">  </v>
      </c>
      <c r="O352" s="35" t="str">
        <f t="shared" si="135"/>
        <v xml:space="preserve">  </v>
      </c>
      <c r="P352" s="35" t="str">
        <f t="shared" si="137"/>
        <v xml:space="preserve">  </v>
      </c>
      <c r="Q352" s="36"/>
      <c r="R352" s="49"/>
      <c r="S352" s="47" t="str">
        <f t="shared" si="144"/>
        <v xml:space="preserve">  </v>
      </c>
      <c r="T352" s="48" t="str">
        <f t="shared" si="138"/>
        <v xml:space="preserve">  </v>
      </c>
      <c r="U352" s="49"/>
      <c r="V352" s="24" t="str">
        <f t="shared" si="145"/>
        <v xml:space="preserve">  </v>
      </c>
      <c r="W352" s="24" t="str">
        <f t="shared" si="146"/>
        <v xml:space="preserve">  </v>
      </c>
      <c r="X352" s="36"/>
      <c r="Y352" s="17" t="str">
        <f t="shared" si="151"/>
        <v xml:space="preserve">  </v>
      </c>
      <c r="Z352" s="17" t="str">
        <f t="shared" si="147"/>
        <v xml:space="preserve">  </v>
      </c>
      <c r="AA352" s="35" t="str">
        <f t="shared" si="136"/>
        <v xml:space="preserve">  </v>
      </c>
      <c r="AB352" s="35" t="str">
        <f t="shared" si="152"/>
        <v xml:space="preserve">  </v>
      </c>
      <c r="AC352" s="35" t="str">
        <f t="shared" si="153"/>
        <v xml:space="preserve">  </v>
      </c>
      <c r="AD352" s="36"/>
      <c r="AE352" s="17" t="str">
        <f t="shared" si="154"/>
        <v xml:space="preserve">  </v>
      </c>
      <c r="AF352" s="35" t="str">
        <f t="shared" si="155"/>
        <v xml:space="preserve">  </v>
      </c>
      <c r="AG352" s="35" t="str">
        <f t="shared" si="156"/>
        <v xml:space="preserve">  </v>
      </c>
      <c r="AH352" s="35" t="str">
        <f t="shared" si="157"/>
        <v xml:space="preserve">  </v>
      </c>
    </row>
    <row r="353" spans="2:34" ht="15.6" x14ac:dyDescent="0.3">
      <c r="B353" s="4" t="str">
        <f t="shared" si="139"/>
        <v xml:space="preserve">  </v>
      </c>
      <c r="C353" s="36"/>
      <c r="D353" s="17" t="str">
        <f t="shared" si="148"/>
        <v xml:space="preserve">  </v>
      </c>
      <c r="E353" s="17">
        <f t="shared" si="133"/>
        <v>0</v>
      </c>
      <c r="F353" s="17" t="str">
        <f t="shared" si="140"/>
        <v xml:space="preserve">  </v>
      </c>
      <c r="G353" s="17" t="str">
        <f t="shared" si="141"/>
        <v xml:space="preserve">  </v>
      </c>
      <c r="I353" s="45"/>
      <c r="J353" s="46" t="str">
        <f t="shared" si="149"/>
        <v xml:space="preserve">  </v>
      </c>
      <c r="K353" s="24" t="str">
        <f t="shared" si="142"/>
        <v xml:space="preserve">  </v>
      </c>
      <c r="L353" s="35" t="str">
        <f t="shared" si="143"/>
        <v xml:space="preserve">  </v>
      </c>
      <c r="M353" s="35" t="str">
        <f t="shared" si="150"/>
        <v xml:space="preserve">  </v>
      </c>
      <c r="N353" s="35" t="str">
        <f t="shared" si="134"/>
        <v xml:space="preserve">  </v>
      </c>
      <c r="O353" s="35" t="str">
        <f t="shared" si="135"/>
        <v xml:space="preserve">  </v>
      </c>
      <c r="P353" s="35" t="str">
        <f t="shared" si="137"/>
        <v xml:space="preserve">  </v>
      </c>
      <c r="Q353" s="36"/>
      <c r="R353" s="49"/>
      <c r="S353" s="47" t="str">
        <f t="shared" si="144"/>
        <v xml:space="preserve">  </v>
      </c>
      <c r="T353" s="48" t="str">
        <f t="shared" si="138"/>
        <v xml:space="preserve">  </v>
      </c>
      <c r="U353" s="49"/>
      <c r="V353" s="24" t="str">
        <f t="shared" si="145"/>
        <v xml:space="preserve">  </v>
      </c>
      <c r="W353" s="24" t="str">
        <f t="shared" si="146"/>
        <v xml:space="preserve">  </v>
      </c>
      <c r="X353" s="36"/>
      <c r="Y353" s="17" t="str">
        <f t="shared" si="151"/>
        <v xml:space="preserve">  </v>
      </c>
      <c r="Z353" s="17" t="str">
        <f t="shared" si="147"/>
        <v xml:space="preserve">  </v>
      </c>
      <c r="AA353" s="35" t="str">
        <f t="shared" si="136"/>
        <v xml:space="preserve">  </v>
      </c>
      <c r="AB353" s="35" t="str">
        <f t="shared" si="152"/>
        <v xml:space="preserve">  </v>
      </c>
      <c r="AC353" s="35" t="str">
        <f t="shared" si="153"/>
        <v xml:space="preserve">  </v>
      </c>
      <c r="AD353" s="36"/>
      <c r="AE353" s="17" t="str">
        <f t="shared" si="154"/>
        <v xml:space="preserve">  </v>
      </c>
      <c r="AF353" s="35" t="str">
        <f t="shared" si="155"/>
        <v xml:space="preserve">  </v>
      </c>
      <c r="AG353" s="35" t="str">
        <f t="shared" si="156"/>
        <v xml:space="preserve">  </v>
      </c>
      <c r="AH353" s="35" t="str">
        <f t="shared" si="157"/>
        <v xml:space="preserve">  </v>
      </c>
    </row>
    <row r="354" spans="2:34" ht="15.6" x14ac:dyDescent="0.3">
      <c r="B354" s="4" t="str">
        <f t="shared" si="139"/>
        <v xml:space="preserve">  </v>
      </c>
      <c r="C354" s="36"/>
      <c r="D354" s="17" t="str">
        <f t="shared" si="148"/>
        <v xml:space="preserve">  </v>
      </c>
      <c r="E354" s="17">
        <f t="shared" si="133"/>
        <v>0</v>
      </c>
      <c r="F354" s="17" t="str">
        <f t="shared" si="140"/>
        <v xml:space="preserve">  </v>
      </c>
      <c r="G354" s="17" t="str">
        <f t="shared" si="141"/>
        <v xml:space="preserve">  </v>
      </c>
      <c r="I354" s="45"/>
      <c r="J354" s="46" t="str">
        <f t="shared" si="149"/>
        <v xml:space="preserve">  </v>
      </c>
      <c r="K354" s="24" t="str">
        <f t="shared" si="142"/>
        <v xml:space="preserve">  </v>
      </c>
      <c r="L354" s="35" t="str">
        <f t="shared" si="143"/>
        <v xml:space="preserve">  </v>
      </c>
      <c r="M354" s="35" t="str">
        <f t="shared" si="150"/>
        <v xml:space="preserve">  </v>
      </c>
      <c r="N354" s="35" t="str">
        <f t="shared" si="134"/>
        <v xml:space="preserve">  </v>
      </c>
      <c r="O354" s="35" t="str">
        <f t="shared" si="135"/>
        <v xml:space="preserve">  </v>
      </c>
      <c r="P354" s="35" t="str">
        <f t="shared" si="137"/>
        <v xml:space="preserve">  </v>
      </c>
      <c r="Q354" s="36"/>
      <c r="R354" s="49"/>
      <c r="S354" s="47" t="str">
        <f t="shared" si="144"/>
        <v xml:space="preserve">  </v>
      </c>
      <c r="T354" s="48" t="str">
        <f t="shared" si="138"/>
        <v xml:space="preserve">  </v>
      </c>
      <c r="U354" s="49"/>
      <c r="V354" s="24" t="str">
        <f t="shared" si="145"/>
        <v xml:space="preserve">  </v>
      </c>
      <c r="W354" s="24" t="str">
        <f t="shared" si="146"/>
        <v xml:space="preserve">  </v>
      </c>
      <c r="X354" s="36"/>
      <c r="Y354" s="17" t="str">
        <f t="shared" si="151"/>
        <v xml:space="preserve">  </v>
      </c>
      <c r="Z354" s="17" t="str">
        <f t="shared" si="147"/>
        <v xml:space="preserve">  </v>
      </c>
      <c r="AA354" s="35" t="str">
        <f t="shared" si="136"/>
        <v xml:space="preserve">  </v>
      </c>
      <c r="AB354" s="35" t="str">
        <f t="shared" si="152"/>
        <v xml:space="preserve">  </v>
      </c>
      <c r="AC354" s="35" t="str">
        <f t="shared" si="153"/>
        <v xml:space="preserve">  </v>
      </c>
      <c r="AD354" s="36"/>
      <c r="AE354" s="17" t="str">
        <f t="shared" si="154"/>
        <v xml:space="preserve">  </v>
      </c>
      <c r="AF354" s="35" t="str">
        <f t="shared" si="155"/>
        <v xml:space="preserve">  </v>
      </c>
      <c r="AG354" s="35" t="str">
        <f t="shared" si="156"/>
        <v xml:space="preserve">  </v>
      </c>
      <c r="AH354" s="35" t="str">
        <f t="shared" si="157"/>
        <v xml:space="preserve">  </v>
      </c>
    </row>
    <row r="355" spans="2:34" ht="15.6" x14ac:dyDescent="0.3">
      <c r="B355" s="4" t="str">
        <f t="shared" si="139"/>
        <v xml:space="preserve">  </v>
      </c>
      <c r="C355" s="36"/>
      <c r="D355" s="17" t="str">
        <f t="shared" si="148"/>
        <v xml:space="preserve">  </v>
      </c>
      <c r="E355" s="17">
        <f t="shared" si="133"/>
        <v>0</v>
      </c>
      <c r="F355" s="17" t="str">
        <f t="shared" si="140"/>
        <v xml:space="preserve">  </v>
      </c>
      <c r="G355" s="17" t="str">
        <f t="shared" si="141"/>
        <v xml:space="preserve">  </v>
      </c>
      <c r="I355" s="45"/>
      <c r="J355" s="46" t="str">
        <f t="shared" si="149"/>
        <v xml:space="preserve">  </v>
      </c>
      <c r="K355" s="24" t="str">
        <f t="shared" si="142"/>
        <v xml:space="preserve">  </v>
      </c>
      <c r="L355" s="35" t="str">
        <f t="shared" si="143"/>
        <v xml:space="preserve">  </v>
      </c>
      <c r="M355" s="35" t="str">
        <f t="shared" si="150"/>
        <v xml:space="preserve">  </v>
      </c>
      <c r="N355" s="35" t="str">
        <f t="shared" si="134"/>
        <v xml:space="preserve">  </v>
      </c>
      <c r="O355" s="35" t="str">
        <f t="shared" si="135"/>
        <v xml:space="preserve">  </v>
      </c>
      <c r="P355" s="35" t="str">
        <f t="shared" si="137"/>
        <v xml:space="preserve">  </v>
      </c>
      <c r="Q355" s="36"/>
      <c r="R355" s="49"/>
      <c r="S355" s="47" t="str">
        <f t="shared" si="144"/>
        <v xml:space="preserve">  </v>
      </c>
      <c r="T355" s="48" t="str">
        <f t="shared" si="138"/>
        <v xml:space="preserve">  </v>
      </c>
      <c r="U355" s="49"/>
      <c r="V355" s="24" t="str">
        <f t="shared" si="145"/>
        <v xml:space="preserve">  </v>
      </c>
      <c r="W355" s="24" t="str">
        <f t="shared" si="146"/>
        <v xml:space="preserve">  </v>
      </c>
      <c r="X355" s="36"/>
      <c r="Y355" s="17" t="str">
        <f t="shared" si="151"/>
        <v xml:space="preserve">  </v>
      </c>
      <c r="Z355" s="17" t="str">
        <f t="shared" si="147"/>
        <v xml:space="preserve">  </v>
      </c>
      <c r="AA355" s="35" t="str">
        <f t="shared" si="136"/>
        <v xml:space="preserve">  </v>
      </c>
      <c r="AB355" s="35" t="str">
        <f t="shared" si="152"/>
        <v xml:space="preserve">  </v>
      </c>
      <c r="AC355" s="35" t="str">
        <f t="shared" si="153"/>
        <v xml:space="preserve">  </v>
      </c>
      <c r="AD355" s="36"/>
      <c r="AE355" s="17" t="str">
        <f t="shared" si="154"/>
        <v xml:space="preserve">  </v>
      </c>
      <c r="AF355" s="35" t="str">
        <f t="shared" si="155"/>
        <v xml:space="preserve">  </v>
      </c>
      <c r="AG355" s="35" t="str">
        <f t="shared" si="156"/>
        <v xml:space="preserve">  </v>
      </c>
      <c r="AH355" s="35" t="str">
        <f t="shared" si="157"/>
        <v xml:space="preserve">  </v>
      </c>
    </row>
    <row r="356" spans="2:34" ht="15.6" x14ac:dyDescent="0.3">
      <c r="B356" s="4" t="str">
        <f t="shared" si="139"/>
        <v xml:space="preserve">  </v>
      </c>
      <c r="C356" s="36"/>
      <c r="D356" s="17" t="str">
        <f t="shared" si="148"/>
        <v xml:space="preserve">  </v>
      </c>
      <c r="E356" s="17">
        <f t="shared" si="133"/>
        <v>0</v>
      </c>
      <c r="F356" s="17" t="str">
        <f t="shared" si="140"/>
        <v xml:space="preserve">  </v>
      </c>
      <c r="G356" s="17" t="str">
        <f t="shared" si="141"/>
        <v xml:space="preserve">  </v>
      </c>
      <c r="I356" s="45"/>
      <c r="J356" s="46" t="str">
        <f t="shared" si="149"/>
        <v xml:space="preserve">  </v>
      </c>
      <c r="K356" s="24" t="str">
        <f t="shared" si="142"/>
        <v xml:space="preserve">  </v>
      </c>
      <c r="L356" s="35" t="str">
        <f t="shared" si="143"/>
        <v xml:space="preserve">  </v>
      </c>
      <c r="M356" s="35" t="str">
        <f t="shared" si="150"/>
        <v xml:space="preserve">  </v>
      </c>
      <c r="N356" s="35" t="str">
        <f t="shared" si="134"/>
        <v xml:space="preserve">  </v>
      </c>
      <c r="O356" s="35" t="str">
        <f t="shared" si="135"/>
        <v xml:space="preserve">  </v>
      </c>
      <c r="P356" s="35" t="str">
        <f t="shared" si="137"/>
        <v xml:space="preserve">  </v>
      </c>
      <c r="Q356" s="36"/>
      <c r="R356" s="49"/>
      <c r="S356" s="47" t="str">
        <f t="shared" si="144"/>
        <v xml:space="preserve">  </v>
      </c>
      <c r="T356" s="48" t="str">
        <f t="shared" si="138"/>
        <v xml:space="preserve">  </v>
      </c>
      <c r="U356" s="49"/>
      <c r="V356" s="24" t="str">
        <f t="shared" si="145"/>
        <v xml:space="preserve">  </v>
      </c>
      <c r="W356" s="24" t="str">
        <f t="shared" si="146"/>
        <v xml:space="preserve">  </v>
      </c>
      <c r="X356" s="36"/>
      <c r="Y356" s="17" t="str">
        <f t="shared" si="151"/>
        <v xml:space="preserve">  </v>
      </c>
      <c r="Z356" s="17" t="str">
        <f t="shared" si="147"/>
        <v xml:space="preserve">  </v>
      </c>
      <c r="AA356" s="35" t="str">
        <f t="shared" si="136"/>
        <v xml:space="preserve">  </v>
      </c>
      <c r="AB356" s="35" t="str">
        <f t="shared" si="152"/>
        <v xml:space="preserve">  </v>
      </c>
      <c r="AC356" s="35" t="str">
        <f t="shared" si="153"/>
        <v xml:space="preserve">  </v>
      </c>
      <c r="AD356" s="36"/>
      <c r="AE356" s="17" t="str">
        <f t="shared" si="154"/>
        <v xml:space="preserve">  </v>
      </c>
      <c r="AF356" s="35" t="str">
        <f t="shared" si="155"/>
        <v xml:space="preserve">  </v>
      </c>
      <c r="AG356" s="35" t="str">
        <f t="shared" si="156"/>
        <v xml:space="preserve">  </v>
      </c>
      <c r="AH356" s="35" t="str">
        <f t="shared" si="157"/>
        <v xml:space="preserve">  </v>
      </c>
    </row>
    <row r="357" spans="2:34" ht="15.6" x14ac:dyDescent="0.3">
      <c r="B357" s="4" t="str">
        <f t="shared" si="139"/>
        <v xml:space="preserve">  </v>
      </c>
      <c r="C357" s="36"/>
      <c r="D357" s="17" t="str">
        <f t="shared" si="148"/>
        <v xml:space="preserve">  </v>
      </c>
      <c r="E357" s="17">
        <f t="shared" si="133"/>
        <v>0</v>
      </c>
      <c r="F357" s="17" t="str">
        <f t="shared" si="140"/>
        <v xml:space="preserve">  </v>
      </c>
      <c r="G357" s="17" t="str">
        <f t="shared" si="141"/>
        <v xml:space="preserve">  </v>
      </c>
      <c r="I357" s="45"/>
      <c r="J357" s="46" t="str">
        <f t="shared" si="149"/>
        <v xml:space="preserve">  </v>
      </c>
      <c r="K357" s="24" t="str">
        <f t="shared" si="142"/>
        <v xml:space="preserve">  </v>
      </c>
      <c r="L357" s="35" t="str">
        <f t="shared" si="143"/>
        <v xml:space="preserve">  </v>
      </c>
      <c r="M357" s="35" t="str">
        <f t="shared" si="150"/>
        <v xml:space="preserve">  </v>
      </c>
      <c r="N357" s="35" t="str">
        <f t="shared" si="134"/>
        <v xml:space="preserve">  </v>
      </c>
      <c r="O357" s="35" t="str">
        <f t="shared" si="135"/>
        <v xml:space="preserve">  </v>
      </c>
      <c r="P357" s="35" t="str">
        <f t="shared" si="137"/>
        <v xml:space="preserve">  </v>
      </c>
      <c r="Q357" s="36"/>
      <c r="R357" s="49"/>
      <c r="S357" s="47" t="str">
        <f t="shared" si="144"/>
        <v xml:space="preserve">  </v>
      </c>
      <c r="T357" s="48" t="str">
        <f t="shared" si="138"/>
        <v xml:space="preserve">  </v>
      </c>
      <c r="U357" s="49"/>
      <c r="V357" s="24" t="str">
        <f t="shared" si="145"/>
        <v xml:space="preserve">  </v>
      </c>
      <c r="W357" s="24" t="str">
        <f t="shared" si="146"/>
        <v xml:space="preserve">  </v>
      </c>
      <c r="X357" s="36"/>
      <c r="Y357" s="17" t="str">
        <f t="shared" si="151"/>
        <v xml:space="preserve">  </v>
      </c>
      <c r="Z357" s="17" t="str">
        <f t="shared" si="147"/>
        <v xml:space="preserve">  </v>
      </c>
      <c r="AA357" s="35" t="str">
        <f t="shared" si="136"/>
        <v xml:space="preserve">  </v>
      </c>
      <c r="AB357" s="35" t="str">
        <f t="shared" si="152"/>
        <v xml:space="preserve">  </v>
      </c>
      <c r="AC357" s="35" t="str">
        <f t="shared" si="153"/>
        <v xml:space="preserve">  </v>
      </c>
      <c r="AD357" s="36"/>
      <c r="AE357" s="17" t="str">
        <f t="shared" si="154"/>
        <v xml:space="preserve">  </v>
      </c>
      <c r="AF357" s="35" t="str">
        <f t="shared" si="155"/>
        <v xml:space="preserve">  </v>
      </c>
      <c r="AG357" s="35" t="str">
        <f t="shared" si="156"/>
        <v xml:space="preserve">  </v>
      </c>
      <c r="AH357" s="35" t="str">
        <f t="shared" si="157"/>
        <v xml:space="preserve">  </v>
      </c>
    </row>
    <row r="358" spans="2:34" ht="15.6" x14ac:dyDescent="0.3">
      <c r="B358" s="4" t="str">
        <f t="shared" si="139"/>
        <v xml:space="preserve">  </v>
      </c>
      <c r="C358" s="36"/>
      <c r="D358" s="17" t="str">
        <f t="shared" si="148"/>
        <v xml:space="preserve">  </v>
      </c>
      <c r="E358" s="17">
        <f t="shared" si="133"/>
        <v>0</v>
      </c>
      <c r="F358" s="17" t="str">
        <f t="shared" si="140"/>
        <v xml:space="preserve">  </v>
      </c>
      <c r="G358" s="17" t="str">
        <f t="shared" si="141"/>
        <v xml:space="preserve">  </v>
      </c>
      <c r="I358" s="45"/>
      <c r="J358" s="46" t="str">
        <f t="shared" si="149"/>
        <v xml:space="preserve">  </v>
      </c>
      <c r="K358" s="24" t="str">
        <f t="shared" si="142"/>
        <v xml:space="preserve">  </v>
      </c>
      <c r="L358" s="35" t="str">
        <f t="shared" si="143"/>
        <v xml:space="preserve">  </v>
      </c>
      <c r="M358" s="35" t="str">
        <f t="shared" si="150"/>
        <v xml:space="preserve">  </v>
      </c>
      <c r="N358" s="35" t="str">
        <f t="shared" si="134"/>
        <v xml:space="preserve">  </v>
      </c>
      <c r="O358" s="35" t="str">
        <f t="shared" si="135"/>
        <v xml:space="preserve">  </v>
      </c>
      <c r="P358" s="35" t="str">
        <f t="shared" si="137"/>
        <v xml:space="preserve">  </v>
      </c>
      <c r="Q358" s="36"/>
      <c r="R358" s="49"/>
      <c r="S358" s="47" t="str">
        <f t="shared" si="144"/>
        <v xml:space="preserve">  </v>
      </c>
      <c r="T358" s="48" t="str">
        <f t="shared" si="138"/>
        <v xml:space="preserve">  </v>
      </c>
      <c r="U358" s="49"/>
      <c r="V358" s="24" t="str">
        <f t="shared" si="145"/>
        <v xml:space="preserve">  </v>
      </c>
      <c r="W358" s="24" t="str">
        <f t="shared" si="146"/>
        <v xml:space="preserve">  </v>
      </c>
      <c r="X358" s="36"/>
      <c r="Y358" s="17" t="str">
        <f t="shared" si="151"/>
        <v xml:space="preserve">  </v>
      </c>
      <c r="Z358" s="17" t="str">
        <f t="shared" si="147"/>
        <v xml:space="preserve">  </v>
      </c>
      <c r="AA358" s="35" t="str">
        <f t="shared" si="136"/>
        <v xml:space="preserve">  </v>
      </c>
      <c r="AB358" s="35" t="str">
        <f t="shared" si="152"/>
        <v xml:space="preserve">  </v>
      </c>
      <c r="AC358" s="35" t="str">
        <f t="shared" si="153"/>
        <v xml:space="preserve">  </v>
      </c>
      <c r="AD358" s="36"/>
      <c r="AE358" s="17" t="str">
        <f t="shared" si="154"/>
        <v xml:space="preserve">  </v>
      </c>
      <c r="AF358" s="35" t="str">
        <f t="shared" si="155"/>
        <v xml:space="preserve">  </v>
      </c>
      <c r="AG358" s="35" t="str">
        <f t="shared" si="156"/>
        <v xml:space="preserve">  </v>
      </c>
      <c r="AH358" s="35" t="str">
        <f t="shared" si="157"/>
        <v xml:space="preserve">  </v>
      </c>
    </row>
    <row r="359" spans="2:34" ht="15.6" x14ac:dyDescent="0.3">
      <c r="B359" s="4" t="str">
        <f t="shared" si="139"/>
        <v xml:space="preserve">  </v>
      </c>
      <c r="C359" s="36"/>
      <c r="D359" s="17" t="str">
        <f t="shared" si="148"/>
        <v xml:space="preserve">  </v>
      </c>
      <c r="E359" s="17">
        <f t="shared" si="133"/>
        <v>0</v>
      </c>
      <c r="F359" s="17" t="str">
        <f t="shared" si="140"/>
        <v xml:space="preserve">  </v>
      </c>
      <c r="G359" s="17" t="str">
        <f t="shared" si="141"/>
        <v xml:space="preserve">  </v>
      </c>
      <c r="I359" s="45"/>
      <c r="J359" s="46" t="str">
        <f t="shared" si="149"/>
        <v xml:space="preserve">  </v>
      </c>
      <c r="K359" s="24" t="str">
        <f t="shared" si="142"/>
        <v xml:space="preserve">  </v>
      </c>
      <c r="L359" s="35" t="str">
        <f t="shared" si="143"/>
        <v xml:space="preserve">  </v>
      </c>
      <c r="M359" s="35" t="str">
        <f t="shared" si="150"/>
        <v xml:space="preserve">  </v>
      </c>
      <c r="N359" s="35" t="str">
        <f t="shared" si="134"/>
        <v xml:space="preserve">  </v>
      </c>
      <c r="O359" s="35" t="str">
        <f t="shared" si="135"/>
        <v xml:space="preserve">  </v>
      </c>
      <c r="P359" s="35" t="str">
        <f t="shared" si="137"/>
        <v xml:space="preserve">  </v>
      </c>
      <c r="Q359" s="36"/>
      <c r="R359" s="49"/>
      <c r="S359" s="47" t="str">
        <f t="shared" si="144"/>
        <v xml:space="preserve">  </v>
      </c>
      <c r="T359" s="48" t="str">
        <f t="shared" si="138"/>
        <v xml:space="preserve">  </v>
      </c>
      <c r="U359" s="49"/>
      <c r="V359" s="24" t="str">
        <f t="shared" si="145"/>
        <v xml:space="preserve">  </v>
      </c>
      <c r="W359" s="24" t="str">
        <f t="shared" si="146"/>
        <v xml:space="preserve">  </v>
      </c>
      <c r="X359" s="36"/>
      <c r="Y359" s="17" t="str">
        <f t="shared" si="151"/>
        <v xml:space="preserve">  </v>
      </c>
      <c r="Z359" s="17" t="str">
        <f t="shared" si="147"/>
        <v xml:space="preserve">  </v>
      </c>
      <c r="AA359" s="35" t="str">
        <f t="shared" si="136"/>
        <v xml:space="preserve">  </v>
      </c>
      <c r="AB359" s="35" t="str">
        <f t="shared" si="152"/>
        <v xml:space="preserve">  </v>
      </c>
      <c r="AC359" s="35" t="str">
        <f t="shared" si="153"/>
        <v xml:space="preserve">  </v>
      </c>
      <c r="AD359" s="36"/>
      <c r="AE359" s="17" t="str">
        <f t="shared" si="154"/>
        <v xml:space="preserve">  </v>
      </c>
      <c r="AF359" s="35" t="str">
        <f t="shared" si="155"/>
        <v xml:space="preserve">  </v>
      </c>
      <c r="AG359" s="35" t="str">
        <f t="shared" si="156"/>
        <v xml:space="preserve">  </v>
      </c>
      <c r="AH359" s="35" t="str">
        <f t="shared" si="157"/>
        <v xml:space="preserve">  </v>
      </c>
    </row>
    <row r="360" spans="2:34" ht="15.6" x14ac:dyDescent="0.3">
      <c r="B360" s="4" t="str">
        <f t="shared" si="139"/>
        <v xml:space="preserve">  </v>
      </c>
      <c r="C360" s="36"/>
      <c r="D360" s="17" t="str">
        <f t="shared" si="148"/>
        <v xml:space="preserve">  </v>
      </c>
      <c r="E360" s="17">
        <f t="shared" si="133"/>
        <v>0</v>
      </c>
      <c r="F360" s="17" t="str">
        <f t="shared" si="140"/>
        <v xml:space="preserve">  </v>
      </c>
      <c r="G360" s="17" t="str">
        <f t="shared" si="141"/>
        <v xml:space="preserve">  </v>
      </c>
      <c r="I360" s="45"/>
      <c r="J360" s="46" t="str">
        <f t="shared" si="149"/>
        <v xml:space="preserve">  </v>
      </c>
      <c r="K360" s="24" t="str">
        <f t="shared" si="142"/>
        <v xml:space="preserve">  </v>
      </c>
      <c r="L360" s="35" t="str">
        <f t="shared" si="143"/>
        <v xml:space="preserve">  </v>
      </c>
      <c r="M360" s="35" t="str">
        <f t="shared" si="150"/>
        <v xml:space="preserve">  </v>
      </c>
      <c r="N360" s="35" t="str">
        <f t="shared" si="134"/>
        <v xml:space="preserve">  </v>
      </c>
      <c r="O360" s="35" t="str">
        <f t="shared" si="135"/>
        <v xml:space="preserve">  </v>
      </c>
      <c r="P360" s="35" t="str">
        <f t="shared" si="137"/>
        <v xml:space="preserve">  </v>
      </c>
      <c r="Q360" s="36"/>
      <c r="R360" s="49"/>
      <c r="S360" s="47" t="str">
        <f t="shared" si="144"/>
        <v xml:space="preserve">  </v>
      </c>
      <c r="T360" s="48" t="str">
        <f t="shared" si="138"/>
        <v xml:space="preserve">  </v>
      </c>
      <c r="U360" s="49"/>
      <c r="V360" s="24" t="str">
        <f t="shared" si="145"/>
        <v xml:space="preserve">  </v>
      </c>
      <c r="W360" s="24" t="str">
        <f t="shared" si="146"/>
        <v xml:space="preserve">  </v>
      </c>
      <c r="X360" s="36"/>
      <c r="Y360" s="17" t="str">
        <f t="shared" si="151"/>
        <v xml:space="preserve">  </v>
      </c>
      <c r="Z360" s="17" t="str">
        <f t="shared" si="147"/>
        <v xml:space="preserve">  </v>
      </c>
      <c r="AA360" s="35" t="str">
        <f t="shared" si="136"/>
        <v xml:space="preserve">  </v>
      </c>
      <c r="AB360" s="35" t="str">
        <f t="shared" si="152"/>
        <v xml:space="preserve">  </v>
      </c>
      <c r="AC360" s="35" t="str">
        <f t="shared" si="153"/>
        <v xml:space="preserve">  </v>
      </c>
      <c r="AD360" s="36"/>
      <c r="AE360" s="17" t="str">
        <f t="shared" si="154"/>
        <v xml:space="preserve">  </v>
      </c>
      <c r="AF360" s="35" t="str">
        <f t="shared" si="155"/>
        <v xml:space="preserve">  </v>
      </c>
      <c r="AG360" s="35" t="str">
        <f t="shared" si="156"/>
        <v xml:space="preserve">  </v>
      </c>
      <c r="AH360" s="35" t="str">
        <f t="shared" si="157"/>
        <v xml:space="preserve">  </v>
      </c>
    </row>
    <row r="361" spans="2:34" ht="15.6" x14ac:dyDescent="0.3">
      <c r="B361" s="4" t="str">
        <f t="shared" si="139"/>
        <v xml:space="preserve">  </v>
      </c>
      <c r="C361" s="36"/>
      <c r="D361" s="17" t="str">
        <f t="shared" si="148"/>
        <v xml:space="preserve">  </v>
      </c>
      <c r="E361" s="17">
        <f t="shared" si="133"/>
        <v>0</v>
      </c>
      <c r="F361" s="17" t="str">
        <f t="shared" si="140"/>
        <v xml:space="preserve">  </v>
      </c>
      <c r="G361" s="17" t="str">
        <f t="shared" si="141"/>
        <v xml:space="preserve">  </v>
      </c>
      <c r="I361" s="45"/>
      <c r="J361" s="46" t="str">
        <f t="shared" si="149"/>
        <v xml:space="preserve">  </v>
      </c>
      <c r="K361" s="24" t="str">
        <f t="shared" si="142"/>
        <v xml:space="preserve">  </v>
      </c>
      <c r="L361" s="35" t="str">
        <f t="shared" si="143"/>
        <v xml:space="preserve">  </v>
      </c>
      <c r="M361" s="35" t="str">
        <f t="shared" si="150"/>
        <v xml:space="preserve">  </v>
      </c>
      <c r="N361" s="35" t="str">
        <f t="shared" si="134"/>
        <v xml:space="preserve">  </v>
      </c>
      <c r="O361" s="35" t="str">
        <f t="shared" si="135"/>
        <v xml:space="preserve">  </v>
      </c>
      <c r="P361" s="35" t="str">
        <f t="shared" si="137"/>
        <v xml:space="preserve">  </v>
      </c>
      <c r="Q361" s="36"/>
      <c r="R361" s="49"/>
      <c r="S361" s="47" t="str">
        <f t="shared" si="144"/>
        <v xml:space="preserve">  </v>
      </c>
      <c r="T361" s="48" t="str">
        <f t="shared" si="138"/>
        <v xml:space="preserve">  </v>
      </c>
      <c r="U361" s="49"/>
      <c r="V361" s="24" t="str">
        <f t="shared" si="145"/>
        <v xml:space="preserve">  </v>
      </c>
      <c r="W361" s="24" t="str">
        <f t="shared" si="146"/>
        <v xml:space="preserve">  </v>
      </c>
      <c r="X361" s="36"/>
      <c r="Y361" s="17" t="str">
        <f t="shared" si="151"/>
        <v xml:space="preserve">  </v>
      </c>
      <c r="Z361" s="17" t="str">
        <f t="shared" si="147"/>
        <v xml:space="preserve">  </v>
      </c>
      <c r="AA361" s="35" t="str">
        <f t="shared" si="136"/>
        <v xml:space="preserve">  </v>
      </c>
      <c r="AB361" s="35" t="str">
        <f t="shared" si="152"/>
        <v xml:space="preserve">  </v>
      </c>
      <c r="AC361" s="35" t="str">
        <f t="shared" si="153"/>
        <v xml:space="preserve">  </v>
      </c>
      <c r="AD361" s="36"/>
      <c r="AE361" s="17" t="str">
        <f t="shared" si="154"/>
        <v xml:space="preserve">  </v>
      </c>
      <c r="AF361" s="35" t="str">
        <f t="shared" si="155"/>
        <v xml:space="preserve">  </v>
      </c>
      <c r="AG361" s="35" t="str">
        <f t="shared" si="156"/>
        <v xml:space="preserve">  </v>
      </c>
      <c r="AH361" s="35" t="str">
        <f t="shared" si="157"/>
        <v xml:space="preserve">  </v>
      </c>
    </row>
    <row r="362" spans="2:34" ht="15.6" x14ac:dyDescent="0.3">
      <c r="B362" s="4" t="str">
        <f t="shared" si="139"/>
        <v xml:space="preserve">  </v>
      </c>
      <c r="C362" s="36"/>
      <c r="D362" s="17" t="str">
        <f t="shared" si="148"/>
        <v xml:space="preserve">  </v>
      </c>
      <c r="E362" s="17">
        <f t="shared" si="133"/>
        <v>0</v>
      </c>
      <c r="F362" s="17" t="str">
        <f t="shared" si="140"/>
        <v xml:space="preserve">  </v>
      </c>
      <c r="G362" s="17" t="str">
        <f t="shared" si="141"/>
        <v xml:space="preserve">  </v>
      </c>
      <c r="I362" s="45"/>
      <c r="J362" s="46" t="str">
        <f t="shared" si="149"/>
        <v xml:space="preserve">  </v>
      </c>
      <c r="K362" s="24" t="str">
        <f t="shared" si="142"/>
        <v xml:space="preserve">  </v>
      </c>
      <c r="L362" s="35" t="str">
        <f t="shared" si="143"/>
        <v xml:space="preserve">  </v>
      </c>
      <c r="M362" s="35" t="str">
        <f t="shared" si="150"/>
        <v xml:space="preserve">  </v>
      </c>
      <c r="N362" s="35" t="str">
        <f t="shared" si="134"/>
        <v xml:space="preserve">  </v>
      </c>
      <c r="O362" s="35" t="str">
        <f t="shared" si="135"/>
        <v xml:space="preserve">  </v>
      </c>
      <c r="P362" s="35" t="str">
        <f t="shared" si="137"/>
        <v xml:space="preserve">  </v>
      </c>
      <c r="Q362" s="36"/>
      <c r="R362" s="49"/>
      <c r="S362" s="47" t="str">
        <f t="shared" si="144"/>
        <v xml:space="preserve">  </v>
      </c>
      <c r="T362" s="48" t="str">
        <f t="shared" si="138"/>
        <v xml:space="preserve">  </v>
      </c>
      <c r="U362" s="49"/>
      <c r="V362" s="24" t="str">
        <f t="shared" si="145"/>
        <v xml:space="preserve">  </v>
      </c>
      <c r="W362" s="24" t="str">
        <f t="shared" si="146"/>
        <v xml:space="preserve">  </v>
      </c>
      <c r="X362" s="36"/>
      <c r="Y362" s="17" t="str">
        <f t="shared" si="151"/>
        <v xml:space="preserve">  </v>
      </c>
      <c r="Z362" s="17" t="str">
        <f t="shared" si="147"/>
        <v xml:space="preserve">  </v>
      </c>
      <c r="AA362" s="35" t="str">
        <f t="shared" si="136"/>
        <v xml:space="preserve">  </v>
      </c>
      <c r="AB362" s="35" t="str">
        <f t="shared" si="152"/>
        <v xml:space="preserve">  </v>
      </c>
      <c r="AC362" s="35" t="str">
        <f t="shared" si="153"/>
        <v xml:space="preserve">  </v>
      </c>
      <c r="AD362" s="36"/>
      <c r="AE362" s="17" t="str">
        <f t="shared" si="154"/>
        <v xml:space="preserve">  </v>
      </c>
      <c r="AF362" s="35" t="str">
        <f t="shared" si="155"/>
        <v xml:space="preserve">  </v>
      </c>
      <c r="AG362" s="35" t="str">
        <f t="shared" si="156"/>
        <v xml:space="preserve">  </v>
      </c>
      <c r="AH362" s="35" t="str">
        <f t="shared" si="157"/>
        <v xml:space="preserve">  </v>
      </c>
    </row>
    <row r="363" spans="2:34" ht="15.6" x14ac:dyDescent="0.3">
      <c r="B363" s="4" t="str">
        <f t="shared" si="139"/>
        <v xml:space="preserve">  </v>
      </c>
      <c r="C363" s="36"/>
      <c r="D363" s="17" t="str">
        <f t="shared" si="148"/>
        <v xml:space="preserve">  </v>
      </c>
      <c r="E363" s="17">
        <f t="shared" si="133"/>
        <v>0</v>
      </c>
      <c r="F363" s="17" t="str">
        <f t="shared" si="140"/>
        <v xml:space="preserve">  </v>
      </c>
      <c r="G363" s="17" t="str">
        <f t="shared" si="141"/>
        <v xml:space="preserve">  </v>
      </c>
      <c r="I363" s="45"/>
      <c r="J363" s="46" t="str">
        <f t="shared" si="149"/>
        <v xml:space="preserve">  </v>
      </c>
      <c r="K363" s="24" t="str">
        <f t="shared" si="142"/>
        <v xml:space="preserve">  </v>
      </c>
      <c r="L363" s="35" t="str">
        <f t="shared" si="143"/>
        <v xml:space="preserve">  </v>
      </c>
      <c r="M363" s="35" t="str">
        <f t="shared" si="150"/>
        <v xml:space="preserve">  </v>
      </c>
      <c r="N363" s="35" t="str">
        <f t="shared" si="134"/>
        <v xml:space="preserve">  </v>
      </c>
      <c r="O363" s="35" t="str">
        <f t="shared" si="135"/>
        <v xml:space="preserve">  </v>
      </c>
      <c r="P363" s="35" t="str">
        <f t="shared" si="137"/>
        <v xml:space="preserve">  </v>
      </c>
      <c r="Q363" s="36"/>
      <c r="R363" s="49"/>
      <c r="S363" s="47" t="str">
        <f t="shared" si="144"/>
        <v xml:space="preserve">  </v>
      </c>
      <c r="T363" s="48" t="str">
        <f t="shared" si="138"/>
        <v xml:space="preserve">  </v>
      </c>
      <c r="U363" s="49"/>
      <c r="V363" s="24" t="str">
        <f t="shared" si="145"/>
        <v xml:space="preserve">  </v>
      </c>
      <c r="W363" s="24" t="str">
        <f t="shared" si="146"/>
        <v xml:space="preserve">  </v>
      </c>
      <c r="X363" s="36"/>
      <c r="Y363" s="17" t="str">
        <f t="shared" si="151"/>
        <v xml:space="preserve">  </v>
      </c>
      <c r="Z363" s="17" t="str">
        <f t="shared" si="147"/>
        <v xml:space="preserve">  </v>
      </c>
      <c r="AA363" s="35" t="str">
        <f t="shared" si="136"/>
        <v xml:space="preserve">  </v>
      </c>
      <c r="AB363" s="35" t="str">
        <f t="shared" si="152"/>
        <v xml:space="preserve">  </v>
      </c>
      <c r="AC363" s="35" t="str">
        <f t="shared" si="153"/>
        <v xml:space="preserve">  </v>
      </c>
      <c r="AD363" s="36"/>
      <c r="AE363" s="17" t="str">
        <f t="shared" si="154"/>
        <v xml:space="preserve">  </v>
      </c>
      <c r="AF363" s="35" t="str">
        <f t="shared" si="155"/>
        <v xml:space="preserve">  </v>
      </c>
      <c r="AG363" s="35" t="str">
        <f t="shared" si="156"/>
        <v xml:space="preserve">  </v>
      </c>
      <c r="AH363" s="35" t="str">
        <f t="shared" si="157"/>
        <v xml:space="preserve">  </v>
      </c>
    </row>
    <row r="364" spans="2:34" ht="15.6" x14ac:dyDescent="0.3">
      <c r="B364" s="4" t="str">
        <f t="shared" si="139"/>
        <v xml:space="preserve">  </v>
      </c>
      <c r="C364" s="36"/>
      <c r="D364" s="17" t="str">
        <f t="shared" si="148"/>
        <v xml:space="preserve">  </v>
      </c>
      <c r="E364" s="17">
        <f t="shared" si="133"/>
        <v>0</v>
      </c>
      <c r="F364" s="17" t="str">
        <f t="shared" si="140"/>
        <v xml:space="preserve">  </v>
      </c>
      <c r="G364" s="17" t="str">
        <f t="shared" si="141"/>
        <v xml:space="preserve">  </v>
      </c>
      <c r="I364" s="45"/>
      <c r="J364" s="46" t="str">
        <f t="shared" si="149"/>
        <v xml:space="preserve">  </v>
      </c>
      <c r="K364" s="24" t="str">
        <f t="shared" si="142"/>
        <v xml:space="preserve">  </v>
      </c>
      <c r="L364" s="35" t="str">
        <f t="shared" si="143"/>
        <v xml:space="preserve">  </v>
      </c>
      <c r="M364" s="35" t="str">
        <f t="shared" si="150"/>
        <v xml:space="preserve">  </v>
      </c>
      <c r="N364" s="35" t="str">
        <f t="shared" si="134"/>
        <v xml:space="preserve">  </v>
      </c>
      <c r="O364" s="35" t="str">
        <f t="shared" si="135"/>
        <v xml:space="preserve">  </v>
      </c>
      <c r="P364" s="35" t="str">
        <f t="shared" si="137"/>
        <v xml:space="preserve">  </v>
      </c>
      <c r="Q364" s="36"/>
      <c r="R364" s="49"/>
      <c r="S364" s="47" t="str">
        <f t="shared" si="144"/>
        <v xml:space="preserve">  </v>
      </c>
      <c r="T364" s="48" t="str">
        <f t="shared" si="138"/>
        <v xml:space="preserve">  </v>
      </c>
      <c r="U364" s="49"/>
      <c r="V364" s="24" t="str">
        <f t="shared" si="145"/>
        <v xml:space="preserve">  </v>
      </c>
      <c r="W364" s="24" t="str">
        <f t="shared" si="146"/>
        <v xml:space="preserve">  </v>
      </c>
      <c r="X364" s="36"/>
      <c r="Y364" s="17" t="str">
        <f t="shared" si="151"/>
        <v xml:space="preserve">  </v>
      </c>
      <c r="Z364" s="17" t="str">
        <f t="shared" si="147"/>
        <v xml:space="preserve">  </v>
      </c>
      <c r="AA364" s="35" t="str">
        <f t="shared" si="136"/>
        <v xml:space="preserve">  </v>
      </c>
      <c r="AB364" s="35" t="str">
        <f t="shared" si="152"/>
        <v xml:space="preserve">  </v>
      </c>
      <c r="AC364" s="35" t="str">
        <f t="shared" si="153"/>
        <v xml:space="preserve">  </v>
      </c>
      <c r="AD364" s="36"/>
      <c r="AE364" s="17" t="str">
        <f t="shared" si="154"/>
        <v xml:space="preserve">  </v>
      </c>
      <c r="AF364" s="35" t="str">
        <f t="shared" si="155"/>
        <v xml:space="preserve">  </v>
      </c>
      <c r="AG364" s="35" t="str">
        <f t="shared" si="156"/>
        <v xml:space="preserve">  </v>
      </c>
      <c r="AH364" s="35" t="str">
        <f t="shared" si="157"/>
        <v xml:space="preserve">  </v>
      </c>
    </row>
    <row r="365" spans="2:34" ht="15.6" x14ac:dyDescent="0.3">
      <c r="B365" s="4" t="str">
        <f t="shared" si="139"/>
        <v xml:space="preserve">  </v>
      </c>
      <c r="C365" s="36"/>
      <c r="D365" s="17" t="str">
        <f t="shared" si="148"/>
        <v xml:space="preserve">  </v>
      </c>
      <c r="E365" s="17">
        <f t="shared" si="133"/>
        <v>0</v>
      </c>
      <c r="F365" s="17" t="str">
        <f t="shared" si="140"/>
        <v xml:space="preserve">  </v>
      </c>
      <c r="G365" s="17" t="str">
        <f t="shared" si="141"/>
        <v xml:space="preserve">  </v>
      </c>
      <c r="I365" s="45"/>
      <c r="J365" s="46" t="str">
        <f t="shared" si="149"/>
        <v xml:space="preserve">  </v>
      </c>
      <c r="K365" s="24" t="str">
        <f t="shared" si="142"/>
        <v xml:space="preserve">  </v>
      </c>
      <c r="L365" s="35" t="str">
        <f t="shared" si="143"/>
        <v xml:space="preserve">  </v>
      </c>
      <c r="M365" s="35" t="str">
        <f t="shared" si="150"/>
        <v xml:space="preserve">  </v>
      </c>
      <c r="N365" s="35" t="str">
        <f t="shared" si="134"/>
        <v xml:space="preserve">  </v>
      </c>
      <c r="O365" s="35" t="str">
        <f t="shared" si="135"/>
        <v xml:space="preserve">  </v>
      </c>
      <c r="P365" s="35" t="str">
        <f t="shared" si="137"/>
        <v xml:space="preserve">  </v>
      </c>
      <c r="Q365" s="36"/>
      <c r="R365" s="49"/>
      <c r="S365" s="47" t="str">
        <f t="shared" si="144"/>
        <v xml:space="preserve">  </v>
      </c>
      <c r="T365" s="48" t="str">
        <f t="shared" si="138"/>
        <v xml:space="preserve">  </v>
      </c>
      <c r="U365" s="49"/>
      <c r="V365" s="24" t="str">
        <f t="shared" si="145"/>
        <v xml:space="preserve">  </v>
      </c>
      <c r="W365" s="24" t="str">
        <f t="shared" si="146"/>
        <v xml:space="preserve">  </v>
      </c>
      <c r="X365" s="36"/>
      <c r="Y365" s="17" t="str">
        <f t="shared" si="151"/>
        <v xml:space="preserve">  </v>
      </c>
      <c r="Z365" s="17" t="str">
        <f t="shared" si="147"/>
        <v xml:space="preserve">  </v>
      </c>
      <c r="AA365" s="35" t="str">
        <f t="shared" si="136"/>
        <v xml:space="preserve">  </v>
      </c>
      <c r="AB365" s="35" t="str">
        <f t="shared" si="152"/>
        <v xml:space="preserve">  </v>
      </c>
      <c r="AC365" s="35" t="str">
        <f t="shared" si="153"/>
        <v xml:space="preserve">  </v>
      </c>
      <c r="AD365" s="36"/>
      <c r="AE365" s="17" t="str">
        <f t="shared" si="154"/>
        <v xml:space="preserve">  </v>
      </c>
      <c r="AF365" s="35" t="str">
        <f t="shared" si="155"/>
        <v xml:space="preserve">  </v>
      </c>
      <c r="AG365" s="35" t="str">
        <f t="shared" si="156"/>
        <v xml:space="preserve">  </v>
      </c>
      <c r="AH365" s="35" t="str">
        <f t="shared" si="157"/>
        <v xml:space="preserve">  </v>
      </c>
    </row>
    <row r="366" spans="2:34" ht="15.6" x14ac:dyDescent="0.3">
      <c r="B366" s="4" t="str">
        <f t="shared" si="139"/>
        <v xml:space="preserve">  </v>
      </c>
      <c r="C366" s="36"/>
      <c r="D366" s="17" t="str">
        <f t="shared" si="148"/>
        <v xml:space="preserve">  </v>
      </c>
      <c r="E366" s="17">
        <f t="shared" si="133"/>
        <v>0</v>
      </c>
      <c r="F366" s="17" t="str">
        <f t="shared" si="140"/>
        <v xml:space="preserve">  </v>
      </c>
      <c r="G366" s="17" t="str">
        <f t="shared" si="141"/>
        <v xml:space="preserve">  </v>
      </c>
      <c r="I366" s="45"/>
      <c r="J366" s="46" t="str">
        <f t="shared" si="149"/>
        <v xml:space="preserve">  </v>
      </c>
      <c r="K366" s="24" t="str">
        <f t="shared" si="142"/>
        <v xml:space="preserve">  </v>
      </c>
      <c r="L366" s="35" t="str">
        <f t="shared" si="143"/>
        <v xml:space="preserve">  </v>
      </c>
      <c r="M366" s="35" t="str">
        <f t="shared" si="150"/>
        <v xml:space="preserve">  </v>
      </c>
      <c r="N366" s="35" t="str">
        <f t="shared" si="134"/>
        <v xml:space="preserve">  </v>
      </c>
      <c r="O366" s="35" t="str">
        <f t="shared" si="135"/>
        <v xml:space="preserve">  </v>
      </c>
      <c r="P366" s="35" t="str">
        <f t="shared" si="137"/>
        <v xml:space="preserve">  </v>
      </c>
      <c r="Q366" s="36"/>
      <c r="R366" s="49"/>
      <c r="S366" s="47" t="str">
        <f t="shared" si="144"/>
        <v xml:space="preserve">  </v>
      </c>
      <c r="T366" s="48" t="str">
        <f t="shared" si="138"/>
        <v xml:space="preserve">  </v>
      </c>
      <c r="U366" s="49"/>
      <c r="V366" s="24" t="str">
        <f t="shared" si="145"/>
        <v xml:space="preserve">  </v>
      </c>
      <c r="W366" s="24" t="str">
        <f t="shared" si="146"/>
        <v xml:space="preserve">  </v>
      </c>
      <c r="X366" s="36"/>
      <c r="Y366" s="17" t="str">
        <f t="shared" si="151"/>
        <v xml:space="preserve">  </v>
      </c>
      <c r="Z366" s="17" t="str">
        <f t="shared" si="147"/>
        <v xml:space="preserve">  </v>
      </c>
      <c r="AA366" s="35" t="str">
        <f t="shared" si="136"/>
        <v xml:space="preserve">  </v>
      </c>
      <c r="AB366" s="35" t="str">
        <f t="shared" si="152"/>
        <v xml:space="preserve">  </v>
      </c>
      <c r="AC366" s="35" t="str">
        <f t="shared" si="153"/>
        <v xml:space="preserve">  </v>
      </c>
      <c r="AD366" s="36"/>
      <c r="AE366" s="17" t="str">
        <f t="shared" si="154"/>
        <v xml:space="preserve">  </v>
      </c>
      <c r="AF366" s="35" t="str">
        <f t="shared" si="155"/>
        <v xml:space="preserve">  </v>
      </c>
      <c r="AG366" s="35" t="str">
        <f t="shared" si="156"/>
        <v xml:space="preserve">  </v>
      </c>
      <c r="AH366" s="35" t="str">
        <f t="shared" si="157"/>
        <v xml:space="preserve">  </v>
      </c>
    </row>
    <row r="367" spans="2:34" ht="15.6" x14ac:dyDescent="0.3">
      <c r="B367" s="4" t="str">
        <f t="shared" si="139"/>
        <v xml:space="preserve">  </v>
      </c>
      <c r="C367" s="36"/>
      <c r="D367" s="17" t="str">
        <f t="shared" si="148"/>
        <v xml:space="preserve">  </v>
      </c>
      <c r="E367" s="17">
        <f t="shared" si="133"/>
        <v>0</v>
      </c>
      <c r="F367" s="17" t="str">
        <f t="shared" si="140"/>
        <v xml:space="preserve">  </v>
      </c>
      <c r="G367" s="17" t="str">
        <f t="shared" si="141"/>
        <v xml:space="preserve">  </v>
      </c>
      <c r="I367" s="45"/>
      <c r="J367" s="46" t="str">
        <f t="shared" si="149"/>
        <v xml:space="preserve">  </v>
      </c>
      <c r="K367" s="24" t="str">
        <f t="shared" si="142"/>
        <v xml:space="preserve">  </v>
      </c>
      <c r="L367" s="35" t="str">
        <f t="shared" si="143"/>
        <v xml:space="preserve">  </v>
      </c>
      <c r="M367" s="35" t="str">
        <f t="shared" si="150"/>
        <v xml:space="preserve">  </v>
      </c>
      <c r="N367" s="35" t="str">
        <f t="shared" si="134"/>
        <v xml:space="preserve">  </v>
      </c>
      <c r="O367" s="35" t="str">
        <f t="shared" si="135"/>
        <v xml:space="preserve">  </v>
      </c>
      <c r="P367" s="35" t="str">
        <f t="shared" si="137"/>
        <v xml:space="preserve">  </v>
      </c>
      <c r="Q367" s="36"/>
      <c r="R367" s="49"/>
      <c r="S367" s="47" t="str">
        <f t="shared" si="144"/>
        <v xml:space="preserve">  </v>
      </c>
      <c r="T367" s="48" t="str">
        <f t="shared" si="138"/>
        <v xml:space="preserve">  </v>
      </c>
      <c r="U367" s="49"/>
      <c r="V367" s="24" t="str">
        <f t="shared" si="145"/>
        <v xml:space="preserve">  </v>
      </c>
      <c r="W367" s="24" t="str">
        <f t="shared" si="146"/>
        <v xml:space="preserve">  </v>
      </c>
      <c r="X367" s="36"/>
      <c r="Y367" s="17" t="str">
        <f t="shared" si="151"/>
        <v xml:space="preserve">  </v>
      </c>
      <c r="Z367" s="17" t="str">
        <f t="shared" si="147"/>
        <v xml:space="preserve">  </v>
      </c>
      <c r="AA367" s="35" t="str">
        <f t="shared" si="136"/>
        <v xml:space="preserve">  </v>
      </c>
      <c r="AB367" s="35" t="str">
        <f t="shared" si="152"/>
        <v xml:space="preserve">  </v>
      </c>
      <c r="AC367" s="35" t="str">
        <f t="shared" si="153"/>
        <v xml:space="preserve">  </v>
      </c>
      <c r="AD367" s="36"/>
      <c r="AE367" s="17" t="str">
        <f t="shared" si="154"/>
        <v xml:space="preserve">  </v>
      </c>
      <c r="AF367" s="35" t="str">
        <f t="shared" si="155"/>
        <v xml:space="preserve">  </v>
      </c>
      <c r="AG367" s="35" t="str">
        <f t="shared" si="156"/>
        <v xml:space="preserve">  </v>
      </c>
      <c r="AH367" s="35" t="str">
        <f t="shared" si="157"/>
        <v xml:space="preserve">  </v>
      </c>
    </row>
    <row r="368" spans="2:34" ht="15.6" x14ac:dyDescent="0.3">
      <c r="B368" s="4" t="str">
        <f t="shared" si="139"/>
        <v xml:space="preserve">  </v>
      </c>
      <c r="C368" s="36"/>
      <c r="D368" s="17" t="str">
        <f t="shared" si="148"/>
        <v xml:space="preserve">  </v>
      </c>
      <c r="E368" s="17">
        <f t="shared" si="133"/>
        <v>0</v>
      </c>
      <c r="F368" s="17" t="str">
        <f t="shared" si="140"/>
        <v xml:space="preserve">  </v>
      </c>
      <c r="G368" s="17" t="str">
        <f t="shared" si="141"/>
        <v xml:space="preserve">  </v>
      </c>
      <c r="I368" s="45"/>
      <c r="J368" s="46" t="str">
        <f t="shared" si="149"/>
        <v xml:space="preserve">  </v>
      </c>
      <c r="K368" s="24" t="str">
        <f t="shared" si="142"/>
        <v xml:space="preserve">  </v>
      </c>
      <c r="L368" s="35" t="str">
        <f t="shared" si="143"/>
        <v xml:space="preserve">  </v>
      </c>
      <c r="M368" s="35" t="str">
        <f t="shared" si="150"/>
        <v xml:space="preserve">  </v>
      </c>
      <c r="N368" s="35" t="str">
        <f t="shared" si="134"/>
        <v xml:space="preserve">  </v>
      </c>
      <c r="O368" s="35" t="str">
        <f t="shared" si="135"/>
        <v xml:space="preserve">  </v>
      </c>
      <c r="P368" s="35" t="str">
        <f t="shared" si="137"/>
        <v xml:space="preserve">  </v>
      </c>
      <c r="Q368" s="36"/>
      <c r="R368" s="49"/>
      <c r="S368" s="47" t="str">
        <f t="shared" si="144"/>
        <v xml:space="preserve">  </v>
      </c>
      <c r="T368" s="48" t="str">
        <f t="shared" si="138"/>
        <v xml:space="preserve">  </v>
      </c>
      <c r="U368" s="49"/>
      <c r="V368" s="24" t="str">
        <f t="shared" si="145"/>
        <v xml:space="preserve">  </v>
      </c>
      <c r="W368" s="24" t="str">
        <f t="shared" si="146"/>
        <v xml:space="preserve">  </v>
      </c>
      <c r="X368" s="36"/>
      <c r="Y368" s="17" t="str">
        <f t="shared" si="151"/>
        <v xml:space="preserve">  </v>
      </c>
      <c r="Z368" s="17" t="str">
        <f t="shared" si="147"/>
        <v xml:space="preserve">  </v>
      </c>
      <c r="AA368" s="35" t="str">
        <f t="shared" si="136"/>
        <v xml:space="preserve">  </v>
      </c>
      <c r="AB368" s="35" t="str">
        <f t="shared" si="152"/>
        <v xml:space="preserve">  </v>
      </c>
      <c r="AC368" s="35" t="str">
        <f t="shared" si="153"/>
        <v xml:space="preserve">  </v>
      </c>
      <c r="AD368" s="36"/>
      <c r="AE368" s="17" t="str">
        <f t="shared" si="154"/>
        <v xml:space="preserve">  </v>
      </c>
      <c r="AF368" s="35" t="str">
        <f t="shared" si="155"/>
        <v xml:space="preserve">  </v>
      </c>
      <c r="AG368" s="35" t="str">
        <f t="shared" si="156"/>
        <v xml:space="preserve">  </v>
      </c>
      <c r="AH368" s="35" t="str">
        <f t="shared" si="157"/>
        <v xml:space="preserve">  </v>
      </c>
    </row>
    <row r="369" spans="2:34" ht="15.6" x14ac:dyDescent="0.3">
      <c r="B369" s="4" t="str">
        <f t="shared" si="139"/>
        <v xml:space="preserve">  </v>
      </c>
      <c r="C369" s="36"/>
      <c r="D369" s="17" t="str">
        <f t="shared" si="148"/>
        <v xml:space="preserve">  </v>
      </c>
      <c r="E369" s="17">
        <f t="shared" si="133"/>
        <v>0</v>
      </c>
      <c r="F369" s="17" t="str">
        <f t="shared" si="140"/>
        <v xml:space="preserve">  </v>
      </c>
      <c r="G369" s="17" t="str">
        <f t="shared" si="141"/>
        <v xml:space="preserve">  </v>
      </c>
      <c r="I369" s="45"/>
      <c r="J369" s="46" t="str">
        <f t="shared" si="149"/>
        <v xml:space="preserve">  </v>
      </c>
      <c r="K369" s="24" t="str">
        <f t="shared" si="142"/>
        <v xml:space="preserve">  </v>
      </c>
      <c r="L369" s="35" t="str">
        <f t="shared" si="143"/>
        <v xml:space="preserve">  </v>
      </c>
      <c r="M369" s="35" t="str">
        <f t="shared" si="150"/>
        <v xml:space="preserve">  </v>
      </c>
      <c r="N369" s="35" t="str">
        <f t="shared" si="134"/>
        <v xml:space="preserve">  </v>
      </c>
      <c r="O369" s="35" t="str">
        <f t="shared" si="135"/>
        <v xml:space="preserve">  </v>
      </c>
      <c r="P369" s="35" t="str">
        <f t="shared" si="137"/>
        <v xml:space="preserve">  </v>
      </c>
      <c r="Q369" s="36"/>
      <c r="R369" s="49"/>
      <c r="S369" s="47" t="str">
        <f t="shared" si="144"/>
        <v xml:space="preserve">  </v>
      </c>
      <c r="T369" s="48" t="str">
        <f t="shared" si="138"/>
        <v xml:space="preserve">  </v>
      </c>
      <c r="U369" s="49"/>
      <c r="V369" s="24" t="str">
        <f t="shared" si="145"/>
        <v xml:space="preserve">  </v>
      </c>
      <c r="W369" s="24" t="str">
        <f t="shared" si="146"/>
        <v xml:space="preserve">  </v>
      </c>
      <c r="X369" s="36"/>
      <c r="Y369" s="17" t="str">
        <f t="shared" si="151"/>
        <v xml:space="preserve">  </v>
      </c>
      <c r="Z369" s="17" t="str">
        <f t="shared" si="147"/>
        <v xml:space="preserve">  </v>
      </c>
      <c r="AA369" s="35" t="str">
        <f t="shared" si="136"/>
        <v xml:space="preserve">  </v>
      </c>
      <c r="AB369" s="35" t="str">
        <f t="shared" si="152"/>
        <v xml:space="preserve">  </v>
      </c>
      <c r="AC369" s="35" t="str">
        <f t="shared" si="153"/>
        <v xml:space="preserve">  </v>
      </c>
      <c r="AD369" s="36"/>
      <c r="AE369" s="17" t="str">
        <f t="shared" si="154"/>
        <v xml:space="preserve">  </v>
      </c>
      <c r="AF369" s="35" t="str">
        <f t="shared" si="155"/>
        <v xml:space="preserve">  </v>
      </c>
      <c r="AG369" s="35" t="str">
        <f t="shared" si="156"/>
        <v xml:space="preserve">  </v>
      </c>
      <c r="AH369" s="35" t="str">
        <f t="shared" si="157"/>
        <v xml:space="preserve">  </v>
      </c>
    </row>
    <row r="370" spans="2:34" ht="15.6" x14ac:dyDescent="0.3">
      <c r="B370" s="4" t="str">
        <f t="shared" si="139"/>
        <v xml:space="preserve">  </v>
      </c>
      <c r="C370" s="36"/>
      <c r="D370" s="17" t="str">
        <f t="shared" si="148"/>
        <v xml:space="preserve">  </v>
      </c>
      <c r="E370" s="17">
        <f t="shared" si="133"/>
        <v>0</v>
      </c>
      <c r="F370" s="17" t="str">
        <f t="shared" si="140"/>
        <v xml:space="preserve">  </v>
      </c>
      <c r="G370" s="17" t="str">
        <f t="shared" si="141"/>
        <v xml:space="preserve">  </v>
      </c>
      <c r="I370" s="45"/>
      <c r="J370" s="46" t="str">
        <f t="shared" si="149"/>
        <v xml:space="preserve">  </v>
      </c>
      <c r="K370" s="24" t="str">
        <f t="shared" si="142"/>
        <v xml:space="preserve">  </v>
      </c>
      <c r="L370" s="35" t="str">
        <f t="shared" si="143"/>
        <v xml:space="preserve">  </v>
      </c>
      <c r="M370" s="35" t="str">
        <f t="shared" si="150"/>
        <v xml:space="preserve">  </v>
      </c>
      <c r="N370" s="35" t="str">
        <f t="shared" si="134"/>
        <v xml:space="preserve">  </v>
      </c>
      <c r="O370" s="35" t="str">
        <f t="shared" si="135"/>
        <v xml:space="preserve">  </v>
      </c>
      <c r="P370" s="35" t="str">
        <f t="shared" si="137"/>
        <v xml:space="preserve">  </v>
      </c>
      <c r="Q370" s="36"/>
      <c r="R370" s="49"/>
      <c r="S370" s="47" t="str">
        <f t="shared" si="144"/>
        <v xml:space="preserve">  </v>
      </c>
      <c r="T370" s="48" t="str">
        <f t="shared" si="138"/>
        <v xml:space="preserve">  </v>
      </c>
      <c r="U370" s="49"/>
      <c r="V370" s="24" t="str">
        <f t="shared" si="145"/>
        <v xml:space="preserve">  </v>
      </c>
      <c r="W370" s="24" t="str">
        <f t="shared" si="146"/>
        <v xml:space="preserve">  </v>
      </c>
      <c r="X370" s="36"/>
      <c r="Y370" s="17" t="str">
        <f t="shared" si="151"/>
        <v xml:space="preserve">  </v>
      </c>
      <c r="Z370" s="17" t="str">
        <f t="shared" si="147"/>
        <v xml:space="preserve">  </v>
      </c>
      <c r="AA370" s="35" t="str">
        <f t="shared" si="136"/>
        <v xml:space="preserve">  </v>
      </c>
      <c r="AB370" s="35" t="str">
        <f t="shared" si="152"/>
        <v xml:space="preserve">  </v>
      </c>
      <c r="AC370" s="35" t="str">
        <f t="shared" si="153"/>
        <v xml:space="preserve">  </v>
      </c>
      <c r="AD370" s="36"/>
      <c r="AE370" s="17" t="str">
        <f t="shared" si="154"/>
        <v xml:space="preserve">  </v>
      </c>
      <c r="AF370" s="35" t="str">
        <f t="shared" si="155"/>
        <v xml:space="preserve">  </v>
      </c>
      <c r="AG370" s="35" t="str">
        <f t="shared" si="156"/>
        <v xml:space="preserve">  </v>
      </c>
      <c r="AH370" s="35" t="str">
        <f t="shared" si="157"/>
        <v xml:space="preserve">  </v>
      </c>
    </row>
    <row r="371" spans="2:34" ht="15.6" x14ac:dyDescent="0.3">
      <c r="B371" s="4" t="str">
        <f t="shared" si="139"/>
        <v xml:space="preserve">  </v>
      </c>
      <c r="C371" s="36"/>
      <c r="D371" s="17" t="str">
        <f t="shared" si="148"/>
        <v xml:space="preserve">  </v>
      </c>
      <c r="E371" s="17">
        <f t="shared" si="133"/>
        <v>0</v>
      </c>
      <c r="F371" s="17" t="str">
        <f t="shared" si="140"/>
        <v xml:space="preserve">  </v>
      </c>
      <c r="G371" s="17" t="str">
        <f t="shared" si="141"/>
        <v xml:space="preserve">  </v>
      </c>
      <c r="I371" s="45"/>
      <c r="J371" s="46" t="str">
        <f t="shared" si="149"/>
        <v xml:space="preserve">  </v>
      </c>
      <c r="K371" s="24" t="str">
        <f t="shared" si="142"/>
        <v xml:space="preserve">  </v>
      </c>
      <c r="L371" s="35" t="str">
        <f t="shared" si="143"/>
        <v xml:space="preserve">  </v>
      </c>
      <c r="M371" s="35" t="str">
        <f t="shared" si="150"/>
        <v xml:space="preserve">  </v>
      </c>
      <c r="N371" s="35" t="str">
        <f t="shared" si="134"/>
        <v xml:space="preserve">  </v>
      </c>
      <c r="O371" s="35" t="str">
        <f t="shared" si="135"/>
        <v xml:space="preserve">  </v>
      </c>
      <c r="P371" s="35" t="str">
        <f t="shared" si="137"/>
        <v xml:space="preserve">  </v>
      </c>
      <c r="Q371" s="36"/>
      <c r="R371" s="49"/>
      <c r="S371" s="47" t="str">
        <f t="shared" si="144"/>
        <v xml:space="preserve">  </v>
      </c>
      <c r="T371" s="48" t="str">
        <f t="shared" si="138"/>
        <v xml:space="preserve">  </v>
      </c>
      <c r="U371" s="49"/>
      <c r="V371" s="24" t="str">
        <f t="shared" si="145"/>
        <v xml:space="preserve">  </v>
      </c>
      <c r="W371" s="24" t="str">
        <f t="shared" si="146"/>
        <v xml:space="preserve">  </v>
      </c>
      <c r="X371" s="36"/>
      <c r="Y371" s="17" t="str">
        <f t="shared" si="151"/>
        <v xml:space="preserve">  </v>
      </c>
      <c r="Z371" s="17" t="str">
        <f t="shared" si="147"/>
        <v xml:space="preserve">  </v>
      </c>
      <c r="AA371" s="35" t="str">
        <f t="shared" si="136"/>
        <v xml:space="preserve">  </v>
      </c>
      <c r="AB371" s="35" t="str">
        <f t="shared" si="152"/>
        <v xml:space="preserve">  </v>
      </c>
      <c r="AC371" s="35" t="str">
        <f t="shared" si="153"/>
        <v xml:space="preserve">  </v>
      </c>
      <c r="AD371" s="36"/>
      <c r="AE371" s="17" t="str">
        <f t="shared" si="154"/>
        <v xml:space="preserve">  </v>
      </c>
      <c r="AF371" s="35" t="str">
        <f t="shared" si="155"/>
        <v xml:space="preserve">  </v>
      </c>
      <c r="AG371" s="35" t="str">
        <f t="shared" si="156"/>
        <v xml:space="preserve">  </v>
      </c>
      <c r="AH371" s="35" t="str">
        <f t="shared" si="157"/>
        <v xml:space="preserve">  </v>
      </c>
    </row>
    <row r="372" spans="2:34" ht="15.6" x14ac:dyDescent="0.3">
      <c r="B372" s="4" t="str">
        <f t="shared" si="139"/>
        <v xml:space="preserve">  </v>
      </c>
      <c r="C372" s="36"/>
      <c r="D372" s="17" t="str">
        <f t="shared" si="148"/>
        <v xml:space="preserve">  </v>
      </c>
      <c r="E372" s="17">
        <f t="shared" si="133"/>
        <v>0</v>
      </c>
      <c r="F372" s="17" t="str">
        <f t="shared" si="140"/>
        <v xml:space="preserve">  </v>
      </c>
      <c r="G372" s="17" t="str">
        <f t="shared" si="141"/>
        <v xml:space="preserve">  </v>
      </c>
      <c r="I372" s="45"/>
      <c r="J372" s="46" t="str">
        <f t="shared" si="149"/>
        <v xml:space="preserve">  </v>
      </c>
      <c r="K372" s="24" t="str">
        <f t="shared" si="142"/>
        <v xml:space="preserve">  </v>
      </c>
      <c r="L372" s="35" t="str">
        <f t="shared" si="143"/>
        <v xml:space="preserve">  </v>
      </c>
      <c r="M372" s="35" t="str">
        <f t="shared" si="150"/>
        <v xml:space="preserve">  </v>
      </c>
      <c r="N372" s="35" t="str">
        <f t="shared" si="134"/>
        <v xml:space="preserve">  </v>
      </c>
      <c r="O372" s="35" t="str">
        <f t="shared" si="135"/>
        <v xml:space="preserve">  </v>
      </c>
      <c r="P372" s="35" t="str">
        <f t="shared" si="137"/>
        <v xml:space="preserve">  </v>
      </c>
      <c r="Q372" s="36"/>
      <c r="R372" s="49"/>
      <c r="S372" s="47" t="str">
        <f t="shared" si="144"/>
        <v xml:space="preserve">  </v>
      </c>
      <c r="T372" s="48" t="str">
        <f t="shared" si="138"/>
        <v xml:space="preserve">  </v>
      </c>
      <c r="U372" s="49"/>
      <c r="V372" s="24" t="str">
        <f t="shared" si="145"/>
        <v xml:space="preserve">  </v>
      </c>
      <c r="W372" s="24" t="str">
        <f t="shared" si="146"/>
        <v xml:space="preserve">  </v>
      </c>
      <c r="X372" s="36"/>
      <c r="Y372" s="17" t="str">
        <f t="shared" si="151"/>
        <v xml:space="preserve">  </v>
      </c>
      <c r="Z372" s="17" t="str">
        <f t="shared" si="147"/>
        <v xml:space="preserve">  </v>
      </c>
      <c r="AA372" s="35" t="str">
        <f t="shared" si="136"/>
        <v xml:space="preserve">  </v>
      </c>
      <c r="AB372" s="35" t="str">
        <f t="shared" si="152"/>
        <v xml:space="preserve">  </v>
      </c>
      <c r="AC372" s="35" t="str">
        <f t="shared" si="153"/>
        <v xml:space="preserve">  </v>
      </c>
      <c r="AD372" s="36"/>
      <c r="AE372" s="17" t="str">
        <f t="shared" si="154"/>
        <v xml:space="preserve">  </v>
      </c>
      <c r="AF372" s="35" t="str">
        <f t="shared" si="155"/>
        <v xml:space="preserve">  </v>
      </c>
      <c r="AG372" s="35" t="str">
        <f t="shared" si="156"/>
        <v xml:space="preserve">  </v>
      </c>
      <c r="AH372" s="35" t="str">
        <f t="shared" si="157"/>
        <v xml:space="preserve">  </v>
      </c>
    </row>
    <row r="373" spans="2:34" ht="15.6" x14ac:dyDescent="0.3">
      <c r="B373" s="4" t="str">
        <f t="shared" si="139"/>
        <v xml:space="preserve">  </v>
      </c>
      <c r="C373" s="36"/>
      <c r="D373" s="17" t="str">
        <f t="shared" si="148"/>
        <v xml:space="preserve">  </v>
      </c>
      <c r="E373" s="17">
        <f t="shared" si="133"/>
        <v>0</v>
      </c>
      <c r="F373" s="17" t="str">
        <f t="shared" si="140"/>
        <v xml:space="preserve">  </v>
      </c>
      <c r="G373" s="17" t="str">
        <f t="shared" si="141"/>
        <v xml:space="preserve">  </v>
      </c>
      <c r="I373" s="45"/>
      <c r="J373" s="46" t="str">
        <f t="shared" si="149"/>
        <v xml:space="preserve">  </v>
      </c>
      <c r="K373" s="24" t="str">
        <f t="shared" si="142"/>
        <v xml:space="preserve">  </v>
      </c>
      <c r="L373" s="35" t="str">
        <f t="shared" si="143"/>
        <v xml:space="preserve">  </v>
      </c>
      <c r="M373" s="35" t="str">
        <f t="shared" si="150"/>
        <v xml:space="preserve">  </v>
      </c>
      <c r="N373" s="35" t="str">
        <f t="shared" si="134"/>
        <v xml:space="preserve">  </v>
      </c>
      <c r="O373" s="35" t="str">
        <f t="shared" si="135"/>
        <v xml:space="preserve">  </v>
      </c>
      <c r="P373" s="35" t="str">
        <f t="shared" si="137"/>
        <v xml:space="preserve">  </v>
      </c>
      <c r="Q373" s="36"/>
      <c r="R373" s="49"/>
      <c r="S373" s="47" t="str">
        <f t="shared" si="144"/>
        <v xml:space="preserve">  </v>
      </c>
      <c r="T373" s="48" t="str">
        <f t="shared" si="138"/>
        <v xml:space="preserve">  </v>
      </c>
      <c r="U373" s="49"/>
      <c r="V373" s="24" t="str">
        <f t="shared" si="145"/>
        <v xml:space="preserve">  </v>
      </c>
      <c r="W373" s="24" t="str">
        <f t="shared" si="146"/>
        <v xml:space="preserve">  </v>
      </c>
      <c r="X373" s="36"/>
      <c r="Y373" s="17" t="str">
        <f t="shared" si="151"/>
        <v xml:space="preserve">  </v>
      </c>
      <c r="Z373" s="17" t="str">
        <f t="shared" si="147"/>
        <v xml:space="preserve">  </v>
      </c>
      <c r="AA373" s="35" t="str">
        <f t="shared" si="136"/>
        <v xml:space="preserve">  </v>
      </c>
      <c r="AB373" s="35" t="str">
        <f t="shared" si="152"/>
        <v xml:space="preserve">  </v>
      </c>
      <c r="AC373" s="35" t="str">
        <f t="shared" si="153"/>
        <v xml:space="preserve">  </v>
      </c>
      <c r="AD373" s="36"/>
      <c r="AE373" s="17" t="str">
        <f t="shared" si="154"/>
        <v xml:space="preserve">  </v>
      </c>
      <c r="AF373" s="35" t="str">
        <f t="shared" si="155"/>
        <v xml:space="preserve">  </v>
      </c>
      <c r="AG373" s="35" t="str">
        <f t="shared" si="156"/>
        <v xml:space="preserve">  </v>
      </c>
      <c r="AH373" s="35" t="str">
        <f t="shared" si="157"/>
        <v xml:space="preserve">  </v>
      </c>
    </row>
    <row r="374" spans="2:34" ht="15.6" x14ac:dyDescent="0.3">
      <c r="B374" s="4" t="str">
        <f t="shared" si="139"/>
        <v xml:space="preserve">  </v>
      </c>
      <c r="C374" s="36"/>
      <c r="D374" s="17" t="str">
        <f t="shared" si="148"/>
        <v xml:space="preserve">  </v>
      </c>
      <c r="E374" s="17">
        <f t="shared" si="133"/>
        <v>0</v>
      </c>
      <c r="F374" s="17" t="str">
        <f t="shared" si="140"/>
        <v xml:space="preserve">  </v>
      </c>
      <c r="G374" s="17" t="str">
        <f t="shared" si="141"/>
        <v xml:space="preserve">  </v>
      </c>
      <c r="I374" s="45"/>
      <c r="J374" s="46" t="str">
        <f t="shared" si="149"/>
        <v xml:space="preserve">  </v>
      </c>
      <c r="K374" s="24" t="str">
        <f t="shared" si="142"/>
        <v xml:space="preserve">  </v>
      </c>
      <c r="L374" s="35" t="str">
        <f t="shared" si="143"/>
        <v xml:space="preserve">  </v>
      </c>
      <c r="M374" s="35" t="str">
        <f t="shared" si="150"/>
        <v xml:space="preserve">  </v>
      </c>
      <c r="N374" s="35" t="str">
        <f t="shared" si="134"/>
        <v xml:space="preserve">  </v>
      </c>
      <c r="O374" s="35" t="str">
        <f t="shared" si="135"/>
        <v xml:space="preserve">  </v>
      </c>
      <c r="P374" s="35" t="str">
        <f t="shared" si="137"/>
        <v xml:space="preserve">  </v>
      </c>
      <c r="Q374" s="36"/>
      <c r="R374" s="49"/>
      <c r="S374" s="47" t="str">
        <f t="shared" si="144"/>
        <v xml:space="preserve">  </v>
      </c>
      <c r="T374" s="48" t="str">
        <f t="shared" si="138"/>
        <v xml:space="preserve">  </v>
      </c>
      <c r="U374" s="49"/>
      <c r="V374" s="24" t="str">
        <f t="shared" si="145"/>
        <v xml:space="preserve">  </v>
      </c>
      <c r="W374" s="24" t="str">
        <f t="shared" si="146"/>
        <v xml:space="preserve">  </v>
      </c>
      <c r="X374" s="36"/>
      <c r="Y374" s="17" t="str">
        <f t="shared" si="151"/>
        <v xml:space="preserve">  </v>
      </c>
      <c r="Z374" s="17" t="str">
        <f t="shared" si="147"/>
        <v xml:space="preserve">  </v>
      </c>
      <c r="AA374" s="35" t="str">
        <f t="shared" si="136"/>
        <v xml:space="preserve">  </v>
      </c>
      <c r="AB374" s="35" t="str">
        <f t="shared" si="152"/>
        <v xml:space="preserve">  </v>
      </c>
      <c r="AC374" s="35" t="str">
        <f t="shared" si="153"/>
        <v xml:space="preserve">  </v>
      </c>
      <c r="AD374" s="36"/>
      <c r="AE374" s="17" t="str">
        <f t="shared" si="154"/>
        <v xml:space="preserve">  </v>
      </c>
      <c r="AF374" s="35" t="str">
        <f t="shared" si="155"/>
        <v xml:space="preserve">  </v>
      </c>
      <c r="AG374" s="35" t="str">
        <f t="shared" si="156"/>
        <v xml:space="preserve">  </v>
      </c>
      <c r="AH374" s="35" t="str">
        <f t="shared" si="157"/>
        <v xml:space="preserve">  </v>
      </c>
    </row>
    <row r="375" spans="2:34" ht="15.6" x14ac:dyDescent="0.3">
      <c r="B375" s="4" t="str">
        <f t="shared" si="139"/>
        <v xml:space="preserve">  </v>
      </c>
      <c r="C375" s="36"/>
      <c r="D375" s="17" t="str">
        <f t="shared" si="148"/>
        <v xml:space="preserve">  </v>
      </c>
      <c r="E375" s="17">
        <f t="shared" si="133"/>
        <v>0</v>
      </c>
      <c r="F375" s="17" t="str">
        <f t="shared" si="140"/>
        <v xml:space="preserve">  </v>
      </c>
      <c r="G375" s="17" t="str">
        <f t="shared" si="141"/>
        <v xml:space="preserve">  </v>
      </c>
      <c r="I375" s="45"/>
      <c r="J375" s="46" t="str">
        <f t="shared" si="149"/>
        <v xml:space="preserve">  </v>
      </c>
      <c r="K375" s="24" t="str">
        <f t="shared" si="142"/>
        <v xml:space="preserve">  </v>
      </c>
      <c r="L375" s="35" t="str">
        <f t="shared" si="143"/>
        <v xml:space="preserve">  </v>
      </c>
      <c r="M375" s="35" t="str">
        <f t="shared" si="150"/>
        <v xml:space="preserve">  </v>
      </c>
      <c r="N375" s="35" t="str">
        <f t="shared" si="134"/>
        <v xml:space="preserve">  </v>
      </c>
      <c r="O375" s="35" t="str">
        <f t="shared" si="135"/>
        <v xml:space="preserve">  </v>
      </c>
      <c r="P375" s="35" t="str">
        <f t="shared" si="137"/>
        <v xml:space="preserve">  </v>
      </c>
      <c r="Q375" s="36"/>
      <c r="R375" s="49"/>
      <c r="S375" s="47" t="str">
        <f t="shared" si="144"/>
        <v xml:space="preserve">  </v>
      </c>
      <c r="T375" s="48" t="str">
        <f t="shared" si="138"/>
        <v xml:space="preserve">  </v>
      </c>
      <c r="U375" s="49"/>
      <c r="V375" s="24" t="str">
        <f t="shared" si="145"/>
        <v xml:space="preserve">  </v>
      </c>
      <c r="W375" s="24" t="str">
        <f t="shared" si="146"/>
        <v xml:space="preserve">  </v>
      </c>
      <c r="X375" s="36"/>
      <c r="Y375" s="17" t="str">
        <f t="shared" si="151"/>
        <v xml:space="preserve">  </v>
      </c>
      <c r="Z375" s="17" t="str">
        <f t="shared" si="147"/>
        <v xml:space="preserve">  </v>
      </c>
      <c r="AA375" s="35" t="str">
        <f t="shared" si="136"/>
        <v xml:space="preserve">  </v>
      </c>
      <c r="AB375" s="35" t="str">
        <f t="shared" si="152"/>
        <v xml:space="preserve">  </v>
      </c>
      <c r="AC375" s="35" t="str">
        <f t="shared" si="153"/>
        <v xml:space="preserve">  </v>
      </c>
      <c r="AD375" s="36"/>
      <c r="AE375" s="17" t="str">
        <f t="shared" si="154"/>
        <v xml:space="preserve">  </v>
      </c>
      <c r="AF375" s="35" t="str">
        <f t="shared" si="155"/>
        <v xml:space="preserve">  </v>
      </c>
      <c r="AG375" s="35" t="str">
        <f t="shared" si="156"/>
        <v xml:space="preserve">  </v>
      </c>
      <c r="AH375" s="35" t="str">
        <f t="shared" si="157"/>
        <v xml:space="preserve">  </v>
      </c>
    </row>
    <row r="376" spans="2:34" ht="15.6" x14ac:dyDescent="0.3">
      <c r="B376" s="4" t="str">
        <f t="shared" si="139"/>
        <v xml:space="preserve">  </v>
      </c>
      <c r="C376" s="36"/>
      <c r="D376" s="17" t="str">
        <f t="shared" si="148"/>
        <v xml:space="preserve">  </v>
      </c>
      <c r="E376" s="17">
        <f t="shared" si="133"/>
        <v>0</v>
      </c>
      <c r="F376" s="17" t="str">
        <f t="shared" si="140"/>
        <v xml:space="preserve">  </v>
      </c>
      <c r="G376" s="17" t="str">
        <f t="shared" si="141"/>
        <v xml:space="preserve">  </v>
      </c>
      <c r="I376" s="45"/>
      <c r="J376" s="46" t="str">
        <f t="shared" si="149"/>
        <v xml:space="preserve">  </v>
      </c>
      <c r="K376" s="24" t="str">
        <f t="shared" si="142"/>
        <v xml:space="preserve">  </v>
      </c>
      <c r="L376" s="35" t="str">
        <f t="shared" si="143"/>
        <v xml:space="preserve">  </v>
      </c>
      <c r="M376" s="35" t="str">
        <f t="shared" si="150"/>
        <v xml:space="preserve">  </v>
      </c>
      <c r="N376" s="35" t="str">
        <f t="shared" si="134"/>
        <v xml:space="preserve">  </v>
      </c>
      <c r="O376" s="35" t="str">
        <f t="shared" si="135"/>
        <v xml:space="preserve">  </v>
      </c>
      <c r="P376" s="35" t="str">
        <f t="shared" si="137"/>
        <v xml:space="preserve">  </v>
      </c>
      <c r="Q376" s="36"/>
      <c r="R376" s="49"/>
      <c r="S376" s="47" t="str">
        <f t="shared" si="144"/>
        <v xml:space="preserve">  </v>
      </c>
      <c r="T376" s="48" t="str">
        <f t="shared" si="138"/>
        <v xml:space="preserve">  </v>
      </c>
      <c r="U376" s="49"/>
      <c r="V376" s="24" t="str">
        <f t="shared" si="145"/>
        <v xml:space="preserve">  </v>
      </c>
      <c r="W376" s="24" t="str">
        <f t="shared" si="146"/>
        <v xml:space="preserve">  </v>
      </c>
      <c r="X376" s="36"/>
      <c r="Y376" s="17" t="str">
        <f t="shared" si="151"/>
        <v xml:space="preserve">  </v>
      </c>
      <c r="Z376" s="17" t="str">
        <f t="shared" si="147"/>
        <v xml:space="preserve">  </v>
      </c>
      <c r="AA376" s="35" t="str">
        <f t="shared" si="136"/>
        <v xml:space="preserve">  </v>
      </c>
      <c r="AB376" s="35" t="str">
        <f t="shared" si="152"/>
        <v xml:space="preserve">  </v>
      </c>
      <c r="AC376" s="35" t="str">
        <f t="shared" si="153"/>
        <v xml:space="preserve">  </v>
      </c>
      <c r="AD376" s="36"/>
      <c r="AE376" s="17" t="str">
        <f t="shared" si="154"/>
        <v xml:space="preserve">  </v>
      </c>
      <c r="AF376" s="35" t="str">
        <f t="shared" si="155"/>
        <v xml:space="preserve">  </v>
      </c>
      <c r="AG376" s="35" t="str">
        <f t="shared" si="156"/>
        <v xml:space="preserve">  </v>
      </c>
      <c r="AH376" s="35" t="str">
        <f t="shared" si="157"/>
        <v xml:space="preserve">  </v>
      </c>
    </row>
    <row r="377" spans="2:34" ht="15.6" x14ac:dyDescent="0.3">
      <c r="B377" s="4" t="str">
        <f t="shared" si="139"/>
        <v xml:space="preserve">  </v>
      </c>
      <c r="C377" s="36"/>
      <c r="D377" s="17" t="str">
        <f t="shared" si="148"/>
        <v xml:space="preserve">  </v>
      </c>
      <c r="E377" s="17">
        <f t="shared" si="133"/>
        <v>0</v>
      </c>
      <c r="F377" s="17" t="str">
        <f t="shared" si="140"/>
        <v xml:space="preserve">  </v>
      </c>
      <c r="G377" s="17" t="str">
        <f t="shared" si="141"/>
        <v xml:space="preserve">  </v>
      </c>
      <c r="I377" s="45"/>
      <c r="J377" s="46" t="str">
        <f t="shared" si="149"/>
        <v xml:space="preserve">  </v>
      </c>
      <c r="K377" s="24" t="str">
        <f t="shared" si="142"/>
        <v xml:space="preserve">  </v>
      </c>
      <c r="L377" s="35" t="str">
        <f t="shared" si="143"/>
        <v xml:space="preserve">  </v>
      </c>
      <c r="M377" s="35" t="str">
        <f t="shared" si="150"/>
        <v xml:space="preserve">  </v>
      </c>
      <c r="N377" s="35" t="str">
        <f t="shared" si="134"/>
        <v xml:space="preserve">  </v>
      </c>
      <c r="O377" s="35" t="str">
        <f t="shared" si="135"/>
        <v xml:space="preserve">  </v>
      </c>
      <c r="P377" s="35" t="str">
        <f t="shared" si="137"/>
        <v xml:space="preserve">  </v>
      </c>
      <c r="Q377" s="36"/>
      <c r="R377" s="49"/>
      <c r="S377" s="47" t="str">
        <f t="shared" si="144"/>
        <v xml:space="preserve">  </v>
      </c>
      <c r="T377" s="48" t="str">
        <f t="shared" si="138"/>
        <v xml:space="preserve">  </v>
      </c>
      <c r="U377" s="49"/>
      <c r="V377" s="24" t="str">
        <f t="shared" si="145"/>
        <v xml:space="preserve">  </v>
      </c>
      <c r="W377" s="24" t="str">
        <f t="shared" si="146"/>
        <v xml:space="preserve">  </v>
      </c>
      <c r="X377" s="36"/>
      <c r="Y377" s="17" t="str">
        <f t="shared" si="151"/>
        <v xml:space="preserve">  </v>
      </c>
      <c r="Z377" s="17" t="str">
        <f t="shared" si="147"/>
        <v xml:space="preserve">  </v>
      </c>
      <c r="AA377" s="35" t="str">
        <f t="shared" si="136"/>
        <v xml:space="preserve">  </v>
      </c>
      <c r="AB377" s="35" t="str">
        <f t="shared" si="152"/>
        <v xml:space="preserve">  </v>
      </c>
      <c r="AC377" s="35" t="str">
        <f t="shared" si="153"/>
        <v xml:space="preserve">  </v>
      </c>
      <c r="AD377" s="36"/>
      <c r="AE377" s="17" t="str">
        <f t="shared" si="154"/>
        <v xml:space="preserve">  </v>
      </c>
      <c r="AF377" s="35" t="str">
        <f t="shared" si="155"/>
        <v xml:space="preserve">  </v>
      </c>
      <c r="AG377" s="35" t="str">
        <f t="shared" si="156"/>
        <v xml:space="preserve">  </v>
      </c>
      <c r="AH377" s="35" t="str">
        <f t="shared" si="157"/>
        <v xml:space="preserve">  </v>
      </c>
    </row>
    <row r="378" spans="2:34" ht="15.6" x14ac:dyDescent="0.3">
      <c r="B378" s="4" t="str">
        <f t="shared" si="139"/>
        <v xml:space="preserve">  </v>
      </c>
      <c r="C378" s="36"/>
      <c r="D378" s="17" t="str">
        <f t="shared" si="148"/>
        <v xml:space="preserve">  </v>
      </c>
      <c r="E378" s="17">
        <f t="shared" si="133"/>
        <v>0</v>
      </c>
      <c r="F378" s="17" t="str">
        <f t="shared" si="140"/>
        <v xml:space="preserve">  </v>
      </c>
      <c r="G378" s="17" t="str">
        <f t="shared" si="141"/>
        <v xml:space="preserve">  </v>
      </c>
      <c r="I378" s="45"/>
      <c r="J378" s="46" t="str">
        <f t="shared" si="149"/>
        <v xml:space="preserve">  </v>
      </c>
      <c r="K378" s="24" t="str">
        <f t="shared" si="142"/>
        <v xml:space="preserve">  </v>
      </c>
      <c r="L378" s="35" t="str">
        <f t="shared" si="143"/>
        <v xml:space="preserve">  </v>
      </c>
      <c r="M378" s="35" t="str">
        <f t="shared" si="150"/>
        <v xml:space="preserve">  </v>
      </c>
      <c r="N378" s="35" t="str">
        <f t="shared" si="134"/>
        <v xml:space="preserve">  </v>
      </c>
      <c r="O378" s="35" t="str">
        <f t="shared" si="135"/>
        <v xml:space="preserve">  </v>
      </c>
      <c r="P378" s="35" t="str">
        <f t="shared" si="137"/>
        <v xml:space="preserve">  </v>
      </c>
      <c r="Q378" s="36"/>
      <c r="R378" s="49"/>
      <c r="S378" s="47" t="str">
        <f t="shared" si="144"/>
        <v xml:space="preserve">  </v>
      </c>
      <c r="T378" s="48" t="str">
        <f t="shared" si="138"/>
        <v xml:space="preserve">  </v>
      </c>
      <c r="U378" s="49"/>
      <c r="V378" s="24" t="str">
        <f t="shared" si="145"/>
        <v xml:space="preserve">  </v>
      </c>
      <c r="W378" s="24" t="str">
        <f t="shared" si="146"/>
        <v xml:space="preserve">  </v>
      </c>
      <c r="X378" s="36"/>
      <c r="Y378" s="17" t="str">
        <f t="shared" si="151"/>
        <v xml:space="preserve">  </v>
      </c>
      <c r="Z378" s="17" t="str">
        <f t="shared" si="147"/>
        <v xml:space="preserve">  </v>
      </c>
      <c r="AA378" s="35" t="str">
        <f t="shared" si="136"/>
        <v xml:space="preserve">  </v>
      </c>
      <c r="AB378" s="35" t="str">
        <f t="shared" si="152"/>
        <v xml:space="preserve">  </v>
      </c>
      <c r="AC378" s="35" t="str">
        <f t="shared" si="153"/>
        <v xml:space="preserve">  </v>
      </c>
      <c r="AD378" s="36"/>
      <c r="AE378" s="17" t="str">
        <f t="shared" si="154"/>
        <v xml:space="preserve">  </v>
      </c>
      <c r="AF378" s="35" t="str">
        <f t="shared" si="155"/>
        <v xml:space="preserve">  </v>
      </c>
      <c r="AG378" s="35" t="str">
        <f t="shared" si="156"/>
        <v xml:space="preserve">  </v>
      </c>
      <c r="AH378" s="35" t="str">
        <f t="shared" si="157"/>
        <v xml:space="preserve">  </v>
      </c>
    </row>
    <row r="379" spans="2:34" ht="15.6" x14ac:dyDescent="0.3">
      <c r="B379" s="4" t="str">
        <f t="shared" si="139"/>
        <v xml:space="preserve">  </v>
      </c>
      <c r="C379" s="36"/>
      <c r="D379" s="17" t="str">
        <f t="shared" si="148"/>
        <v xml:space="preserve">  </v>
      </c>
      <c r="E379" s="17">
        <f t="shared" si="133"/>
        <v>0</v>
      </c>
      <c r="F379" s="17" t="str">
        <f t="shared" si="140"/>
        <v xml:space="preserve">  </v>
      </c>
      <c r="G379" s="17" t="str">
        <f t="shared" si="141"/>
        <v xml:space="preserve">  </v>
      </c>
      <c r="I379" s="45"/>
      <c r="J379" s="46" t="str">
        <f t="shared" si="149"/>
        <v xml:space="preserve">  </v>
      </c>
      <c r="K379" s="24" t="str">
        <f t="shared" si="142"/>
        <v xml:space="preserve">  </v>
      </c>
      <c r="L379" s="35" t="str">
        <f t="shared" si="143"/>
        <v xml:space="preserve">  </v>
      </c>
      <c r="M379" s="35" t="str">
        <f t="shared" si="150"/>
        <v xml:space="preserve">  </v>
      </c>
      <c r="N379" s="35" t="str">
        <f t="shared" si="134"/>
        <v xml:space="preserve">  </v>
      </c>
      <c r="O379" s="35" t="str">
        <f t="shared" si="135"/>
        <v xml:space="preserve">  </v>
      </c>
      <c r="P379" s="35" t="str">
        <f t="shared" si="137"/>
        <v xml:space="preserve">  </v>
      </c>
      <c r="Q379" s="36"/>
      <c r="R379" s="49"/>
      <c r="S379" s="47" t="str">
        <f t="shared" si="144"/>
        <v xml:space="preserve">  </v>
      </c>
      <c r="T379" s="48" t="str">
        <f t="shared" si="138"/>
        <v xml:space="preserve">  </v>
      </c>
      <c r="U379" s="49"/>
      <c r="V379" s="24" t="str">
        <f t="shared" si="145"/>
        <v xml:space="preserve">  </v>
      </c>
      <c r="W379" s="24" t="str">
        <f t="shared" si="146"/>
        <v xml:space="preserve">  </v>
      </c>
      <c r="X379" s="36"/>
      <c r="Y379" s="17" t="str">
        <f t="shared" si="151"/>
        <v xml:space="preserve">  </v>
      </c>
      <c r="Z379" s="17" t="str">
        <f t="shared" si="147"/>
        <v xml:space="preserve">  </v>
      </c>
      <c r="AA379" s="35" t="str">
        <f t="shared" si="136"/>
        <v xml:space="preserve">  </v>
      </c>
      <c r="AB379" s="35" t="str">
        <f t="shared" si="152"/>
        <v xml:space="preserve">  </v>
      </c>
      <c r="AC379" s="35" t="str">
        <f t="shared" si="153"/>
        <v xml:space="preserve">  </v>
      </c>
      <c r="AD379" s="36"/>
      <c r="AE379" s="17" t="str">
        <f t="shared" si="154"/>
        <v xml:space="preserve">  </v>
      </c>
      <c r="AF379" s="35" t="str">
        <f t="shared" si="155"/>
        <v xml:space="preserve">  </v>
      </c>
      <c r="AG379" s="35" t="str">
        <f t="shared" si="156"/>
        <v xml:space="preserve">  </v>
      </c>
      <c r="AH379" s="35" t="str">
        <f t="shared" si="157"/>
        <v xml:space="preserve">  </v>
      </c>
    </row>
    <row r="380" spans="2:34" ht="15.6" x14ac:dyDescent="0.3">
      <c r="B380" s="4" t="str">
        <f t="shared" si="139"/>
        <v xml:space="preserve">  </v>
      </c>
      <c r="C380" s="36"/>
      <c r="D380" s="17" t="str">
        <f t="shared" si="148"/>
        <v xml:space="preserve">  </v>
      </c>
      <c r="E380" s="17">
        <f t="shared" si="133"/>
        <v>0</v>
      </c>
      <c r="F380" s="17" t="str">
        <f t="shared" si="140"/>
        <v xml:space="preserve">  </v>
      </c>
      <c r="G380" s="17" t="str">
        <f t="shared" si="141"/>
        <v xml:space="preserve">  </v>
      </c>
      <c r="I380" s="45"/>
      <c r="J380" s="46" t="str">
        <f t="shared" si="149"/>
        <v xml:space="preserve">  </v>
      </c>
      <c r="K380" s="24" t="str">
        <f t="shared" si="142"/>
        <v xml:space="preserve">  </v>
      </c>
      <c r="L380" s="35" t="str">
        <f t="shared" si="143"/>
        <v xml:space="preserve">  </v>
      </c>
      <c r="M380" s="35" t="str">
        <f t="shared" si="150"/>
        <v xml:space="preserve">  </v>
      </c>
      <c r="N380" s="35" t="str">
        <f t="shared" si="134"/>
        <v xml:space="preserve">  </v>
      </c>
      <c r="O380" s="35" t="str">
        <f t="shared" si="135"/>
        <v xml:space="preserve">  </v>
      </c>
      <c r="P380" s="35" t="str">
        <f t="shared" si="137"/>
        <v xml:space="preserve">  </v>
      </c>
      <c r="Q380" s="36"/>
      <c r="R380" s="49"/>
      <c r="S380" s="47" t="str">
        <f t="shared" si="144"/>
        <v xml:space="preserve">  </v>
      </c>
      <c r="T380" s="48" t="str">
        <f t="shared" si="138"/>
        <v xml:space="preserve">  </v>
      </c>
      <c r="U380" s="49"/>
      <c r="V380" s="24" t="str">
        <f t="shared" si="145"/>
        <v xml:space="preserve">  </v>
      </c>
      <c r="W380" s="24" t="str">
        <f t="shared" si="146"/>
        <v xml:space="preserve">  </v>
      </c>
      <c r="X380" s="36"/>
      <c r="Y380" s="17" t="str">
        <f t="shared" si="151"/>
        <v xml:space="preserve">  </v>
      </c>
      <c r="Z380" s="17" t="str">
        <f t="shared" si="147"/>
        <v xml:space="preserve">  </v>
      </c>
      <c r="AA380" s="35" t="str">
        <f t="shared" si="136"/>
        <v xml:space="preserve">  </v>
      </c>
      <c r="AB380" s="35" t="str">
        <f t="shared" si="152"/>
        <v xml:space="preserve">  </v>
      </c>
      <c r="AC380" s="35" t="str">
        <f t="shared" si="153"/>
        <v xml:space="preserve">  </v>
      </c>
      <c r="AD380" s="36"/>
      <c r="AE380" s="17" t="str">
        <f t="shared" si="154"/>
        <v xml:space="preserve">  </v>
      </c>
      <c r="AF380" s="35" t="str">
        <f t="shared" si="155"/>
        <v xml:space="preserve">  </v>
      </c>
      <c r="AG380" s="35" t="str">
        <f t="shared" si="156"/>
        <v xml:space="preserve">  </v>
      </c>
      <c r="AH380" s="35" t="str">
        <f t="shared" si="157"/>
        <v xml:space="preserve">  </v>
      </c>
    </row>
    <row r="381" spans="2:34" ht="15.6" x14ac:dyDescent="0.3">
      <c r="B381" s="4" t="str">
        <f t="shared" si="139"/>
        <v xml:space="preserve">  </v>
      </c>
      <c r="C381" s="36"/>
      <c r="D381" s="17" t="str">
        <f t="shared" si="148"/>
        <v xml:space="preserve">  </v>
      </c>
      <c r="E381" s="17">
        <f t="shared" si="133"/>
        <v>0</v>
      </c>
      <c r="F381" s="17" t="str">
        <f t="shared" si="140"/>
        <v xml:space="preserve">  </v>
      </c>
      <c r="G381" s="17" t="str">
        <f t="shared" si="141"/>
        <v xml:space="preserve">  </v>
      </c>
      <c r="I381" s="45"/>
      <c r="J381" s="46" t="str">
        <f t="shared" si="149"/>
        <v xml:space="preserve">  </v>
      </c>
      <c r="K381" s="24" t="str">
        <f t="shared" si="142"/>
        <v xml:space="preserve">  </v>
      </c>
      <c r="L381" s="35" t="str">
        <f t="shared" si="143"/>
        <v xml:space="preserve">  </v>
      </c>
      <c r="M381" s="35" t="str">
        <f t="shared" si="150"/>
        <v xml:space="preserve">  </v>
      </c>
      <c r="N381" s="35" t="str">
        <f t="shared" si="134"/>
        <v xml:space="preserve">  </v>
      </c>
      <c r="O381" s="35" t="str">
        <f t="shared" si="135"/>
        <v xml:space="preserve">  </v>
      </c>
      <c r="P381" s="35" t="str">
        <f t="shared" si="137"/>
        <v xml:space="preserve">  </v>
      </c>
      <c r="Q381" s="36"/>
      <c r="R381" s="49"/>
      <c r="S381" s="47" t="str">
        <f t="shared" si="144"/>
        <v xml:space="preserve">  </v>
      </c>
      <c r="T381" s="48" t="str">
        <f t="shared" si="138"/>
        <v xml:space="preserve">  </v>
      </c>
      <c r="U381" s="49"/>
      <c r="V381" s="24" t="str">
        <f t="shared" si="145"/>
        <v xml:space="preserve">  </v>
      </c>
      <c r="W381" s="24" t="str">
        <f t="shared" si="146"/>
        <v xml:space="preserve">  </v>
      </c>
      <c r="X381" s="36"/>
      <c r="Y381" s="17" t="str">
        <f t="shared" si="151"/>
        <v xml:space="preserve">  </v>
      </c>
      <c r="Z381" s="17" t="str">
        <f t="shared" si="147"/>
        <v xml:space="preserve">  </v>
      </c>
      <c r="AA381" s="35" t="str">
        <f t="shared" si="136"/>
        <v xml:space="preserve">  </v>
      </c>
      <c r="AB381" s="35" t="str">
        <f t="shared" si="152"/>
        <v xml:space="preserve">  </v>
      </c>
      <c r="AC381" s="35" t="str">
        <f t="shared" si="153"/>
        <v xml:space="preserve">  </v>
      </c>
      <c r="AD381" s="36"/>
      <c r="AE381" s="17" t="str">
        <f t="shared" si="154"/>
        <v xml:space="preserve">  </v>
      </c>
      <c r="AF381" s="35" t="str">
        <f t="shared" si="155"/>
        <v xml:space="preserve">  </v>
      </c>
      <c r="AG381" s="35" t="str">
        <f t="shared" si="156"/>
        <v xml:space="preserve">  </v>
      </c>
      <c r="AH381" s="35" t="str">
        <f t="shared" si="157"/>
        <v xml:space="preserve">  </v>
      </c>
    </row>
    <row r="382" spans="2:34" ht="15.6" x14ac:dyDescent="0.3">
      <c r="B382" s="4" t="str">
        <f t="shared" si="139"/>
        <v xml:space="preserve">  </v>
      </c>
      <c r="C382" s="36"/>
      <c r="D382" s="17" t="str">
        <f t="shared" si="148"/>
        <v xml:space="preserve">  </v>
      </c>
      <c r="E382" s="17">
        <f t="shared" si="133"/>
        <v>0</v>
      </c>
      <c r="F382" s="17" t="str">
        <f t="shared" si="140"/>
        <v xml:space="preserve">  </v>
      </c>
      <c r="G382" s="17" t="str">
        <f t="shared" si="141"/>
        <v xml:space="preserve">  </v>
      </c>
      <c r="I382" s="45"/>
      <c r="J382" s="46" t="str">
        <f t="shared" si="149"/>
        <v xml:space="preserve">  </v>
      </c>
      <c r="K382" s="24" t="str">
        <f t="shared" si="142"/>
        <v xml:space="preserve">  </v>
      </c>
      <c r="L382" s="35" t="str">
        <f t="shared" si="143"/>
        <v xml:space="preserve">  </v>
      </c>
      <c r="M382" s="35" t="str">
        <f t="shared" si="150"/>
        <v xml:space="preserve">  </v>
      </c>
      <c r="N382" s="35" t="str">
        <f t="shared" si="134"/>
        <v xml:space="preserve">  </v>
      </c>
      <c r="O382" s="35" t="str">
        <f t="shared" si="135"/>
        <v xml:space="preserve">  </v>
      </c>
      <c r="P382" s="35" t="str">
        <f t="shared" si="137"/>
        <v xml:space="preserve">  </v>
      </c>
      <c r="Q382" s="36"/>
      <c r="R382" s="49"/>
      <c r="S382" s="47" t="str">
        <f t="shared" si="144"/>
        <v xml:space="preserve">  </v>
      </c>
      <c r="T382" s="48" t="str">
        <f t="shared" si="138"/>
        <v xml:space="preserve">  </v>
      </c>
      <c r="U382" s="49"/>
      <c r="V382" s="24" t="str">
        <f t="shared" si="145"/>
        <v xml:space="preserve">  </v>
      </c>
      <c r="W382" s="24" t="str">
        <f t="shared" si="146"/>
        <v xml:space="preserve">  </v>
      </c>
      <c r="X382" s="36"/>
      <c r="Y382" s="17" t="str">
        <f t="shared" si="151"/>
        <v xml:space="preserve">  </v>
      </c>
      <c r="Z382" s="17" t="str">
        <f t="shared" si="147"/>
        <v xml:space="preserve">  </v>
      </c>
      <c r="AA382" s="35" t="str">
        <f t="shared" si="136"/>
        <v xml:space="preserve">  </v>
      </c>
      <c r="AB382" s="35" t="str">
        <f t="shared" si="152"/>
        <v xml:space="preserve">  </v>
      </c>
      <c r="AC382" s="35" t="str">
        <f t="shared" si="153"/>
        <v xml:space="preserve">  </v>
      </c>
      <c r="AD382" s="36"/>
      <c r="AE382" s="17" t="str">
        <f t="shared" si="154"/>
        <v xml:space="preserve">  </v>
      </c>
      <c r="AF382" s="35" t="str">
        <f t="shared" si="155"/>
        <v xml:space="preserve">  </v>
      </c>
      <c r="AG382" s="35" t="str">
        <f t="shared" si="156"/>
        <v xml:space="preserve">  </v>
      </c>
      <c r="AH382" s="35" t="str">
        <f t="shared" si="157"/>
        <v xml:space="preserve">  </v>
      </c>
    </row>
    <row r="383" spans="2:34" ht="15.6" x14ac:dyDescent="0.3">
      <c r="B383" s="4" t="str">
        <f t="shared" si="139"/>
        <v xml:space="preserve">  </v>
      </c>
      <c r="C383" s="36"/>
      <c r="D383" s="17" t="str">
        <f t="shared" si="148"/>
        <v xml:space="preserve">  </v>
      </c>
      <c r="E383" s="17">
        <f t="shared" si="133"/>
        <v>0</v>
      </c>
      <c r="F383" s="17" t="str">
        <f t="shared" si="140"/>
        <v xml:space="preserve">  </v>
      </c>
      <c r="G383" s="17" t="str">
        <f t="shared" si="141"/>
        <v xml:space="preserve">  </v>
      </c>
      <c r="I383" s="45"/>
      <c r="J383" s="46" t="str">
        <f t="shared" si="149"/>
        <v xml:space="preserve">  </v>
      </c>
      <c r="K383" s="24" t="str">
        <f t="shared" si="142"/>
        <v xml:space="preserve">  </v>
      </c>
      <c r="L383" s="35" t="str">
        <f t="shared" si="143"/>
        <v xml:space="preserve">  </v>
      </c>
      <c r="M383" s="35" t="str">
        <f t="shared" si="150"/>
        <v xml:space="preserve">  </v>
      </c>
      <c r="N383" s="35" t="str">
        <f t="shared" si="134"/>
        <v xml:space="preserve">  </v>
      </c>
      <c r="O383" s="35" t="str">
        <f t="shared" si="135"/>
        <v xml:space="preserve">  </v>
      </c>
      <c r="P383" s="35" t="str">
        <f t="shared" si="137"/>
        <v xml:space="preserve">  </v>
      </c>
      <c r="Q383" s="36"/>
      <c r="R383" s="49"/>
      <c r="S383" s="47" t="str">
        <f t="shared" si="144"/>
        <v xml:space="preserve">  </v>
      </c>
      <c r="T383" s="48" t="str">
        <f t="shared" si="138"/>
        <v xml:space="preserve">  </v>
      </c>
      <c r="U383" s="49"/>
      <c r="V383" s="24" t="str">
        <f t="shared" si="145"/>
        <v xml:space="preserve">  </v>
      </c>
      <c r="W383" s="24" t="str">
        <f t="shared" si="146"/>
        <v xml:space="preserve">  </v>
      </c>
      <c r="X383" s="36"/>
      <c r="Y383" s="17" t="str">
        <f t="shared" si="151"/>
        <v xml:space="preserve">  </v>
      </c>
      <c r="Z383" s="17" t="str">
        <f t="shared" si="147"/>
        <v xml:space="preserve">  </v>
      </c>
      <c r="AA383" s="35" t="str">
        <f t="shared" si="136"/>
        <v xml:space="preserve">  </v>
      </c>
      <c r="AB383" s="35" t="str">
        <f t="shared" si="152"/>
        <v xml:space="preserve">  </v>
      </c>
      <c r="AC383" s="35" t="str">
        <f t="shared" si="153"/>
        <v xml:space="preserve">  </v>
      </c>
      <c r="AD383" s="36"/>
      <c r="AE383" s="17" t="str">
        <f t="shared" si="154"/>
        <v xml:space="preserve">  </v>
      </c>
      <c r="AF383" s="35" t="str">
        <f t="shared" si="155"/>
        <v xml:space="preserve">  </v>
      </c>
      <c r="AG383" s="35" t="str">
        <f t="shared" si="156"/>
        <v xml:space="preserve">  </v>
      </c>
      <c r="AH383" s="35" t="str">
        <f t="shared" si="157"/>
        <v xml:space="preserve">  </v>
      </c>
    </row>
    <row r="384" spans="2:34" ht="15.6" x14ac:dyDescent="0.3">
      <c r="B384" s="4" t="str">
        <f t="shared" si="139"/>
        <v xml:space="preserve">  </v>
      </c>
      <c r="C384" s="36"/>
      <c r="D384" s="17" t="str">
        <f t="shared" si="148"/>
        <v xml:space="preserve">  </v>
      </c>
      <c r="E384" s="17">
        <f t="shared" si="133"/>
        <v>0</v>
      </c>
      <c r="F384" s="17" t="str">
        <f t="shared" si="140"/>
        <v xml:space="preserve">  </v>
      </c>
      <c r="G384" s="17" t="str">
        <f t="shared" si="141"/>
        <v xml:space="preserve">  </v>
      </c>
      <c r="I384" s="45"/>
      <c r="J384" s="46" t="str">
        <f t="shared" si="149"/>
        <v xml:space="preserve">  </v>
      </c>
      <c r="K384" s="24" t="str">
        <f t="shared" si="142"/>
        <v xml:space="preserve">  </v>
      </c>
      <c r="L384" s="35" t="str">
        <f t="shared" si="143"/>
        <v xml:space="preserve">  </v>
      </c>
      <c r="M384" s="35" t="str">
        <f t="shared" si="150"/>
        <v xml:space="preserve">  </v>
      </c>
      <c r="N384" s="35" t="str">
        <f t="shared" si="134"/>
        <v xml:space="preserve">  </v>
      </c>
      <c r="O384" s="35" t="str">
        <f t="shared" si="135"/>
        <v xml:space="preserve">  </v>
      </c>
      <c r="P384" s="35" t="str">
        <f t="shared" si="137"/>
        <v xml:space="preserve">  </v>
      </c>
      <c r="Q384" s="36"/>
      <c r="R384" s="49"/>
      <c r="S384" s="47" t="str">
        <f t="shared" si="144"/>
        <v xml:space="preserve">  </v>
      </c>
      <c r="T384" s="48" t="str">
        <f t="shared" si="138"/>
        <v xml:space="preserve">  </v>
      </c>
      <c r="U384" s="49"/>
      <c r="V384" s="24" t="str">
        <f t="shared" si="145"/>
        <v xml:space="preserve">  </v>
      </c>
      <c r="W384" s="24" t="str">
        <f t="shared" si="146"/>
        <v xml:space="preserve">  </v>
      </c>
      <c r="X384" s="36"/>
      <c r="Y384" s="17" t="str">
        <f t="shared" si="151"/>
        <v xml:space="preserve">  </v>
      </c>
      <c r="Z384" s="17" t="str">
        <f t="shared" si="147"/>
        <v xml:space="preserve">  </v>
      </c>
      <c r="AA384" s="35" t="str">
        <f t="shared" si="136"/>
        <v xml:space="preserve">  </v>
      </c>
      <c r="AB384" s="35" t="str">
        <f t="shared" si="152"/>
        <v xml:space="preserve">  </v>
      </c>
      <c r="AC384" s="35" t="str">
        <f t="shared" si="153"/>
        <v xml:space="preserve">  </v>
      </c>
      <c r="AD384" s="36"/>
      <c r="AE384" s="17" t="str">
        <f t="shared" si="154"/>
        <v xml:space="preserve">  </v>
      </c>
      <c r="AF384" s="35" t="str">
        <f t="shared" si="155"/>
        <v xml:space="preserve">  </v>
      </c>
      <c r="AG384" s="35" t="str">
        <f t="shared" si="156"/>
        <v xml:space="preserve">  </v>
      </c>
      <c r="AH384" s="35" t="str">
        <f t="shared" si="157"/>
        <v xml:space="preserve">  </v>
      </c>
    </row>
    <row r="385" spans="2:34" ht="15.6" x14ac:dyDescent="0.3">
      <c r="B385" s="4" t="str">
        <f t="shared" si="139"/>
        <v xml:space="preserve">  </v>
      </c>
      <c r="C385" s="36"/>
      <c r="D385" s="17" t="str">
        <f t="shared" si="148"/>
        <v xml:space="preserve">  </v>
      </c>
      <c r="E385" s="17">
        <f t="shared" si="133"/>
        <v>0</v>
      </c>
      <c r="F385" s="17" t="str">
        <f t="shared" si="140"/>
        <v xml:space="preserve">  </v>
      </c>
      <c r="G385" s="17" t="str">
        <f t="shared" si="141"/>
        <v xml:space="preserve">  </v>
      </c>
      <c r="I385" s="45"/>
      <c r="J385" s="46" t="str">
        <f t="shared" si="149"/>
        <v xml:space="preserve">  </v>
      </c>
      <c r="K385" s="24" t="str">
        <f t="shared" si="142"/>
        <v xml:space="preserve">  </v>
      </c>
      <c r="L385" s="35" t="str">
        <f t="shared" si="143"/>
        <v xml:space="preserve">  </v>
      </c>
      <c r="M385" s="35" t="str">
        <f t="shared" si="150"/>
        <v xml:space="preserve">  </v>
      </c>
      <c r="N385" s="35" t="str">
        <f t="shared" si="134"/>
        <v xml:space="preserve">  </v>
      </c>
      <c r="O385" s="35" t="str">
        <f t="shared" si="135"/>
        <v xml:space="preserve">  </v>
      </c>
      <c r="P385" s="35" t="str">
        <f t="shared" si="137"/>
        <v xml:space="preserve">  </v>
      </c>
      <c r="Q385" s="36"/>
      <c r="R385" s="49"/>
      <c r="S385" s="47" t="str">
        <f t="shared" si="144"/>
        <v xml:space="preserve">  </v>
      </c>
      <c r="T385" s="48" t="str">
        <f t="shared" si="138"/>
        <v xml:space="preserve">  </v>
      </c>
      <c r="U385" s="49"/>
      <c r="V385" s="24" t="str">
        <f t="shared" si="145"/>
        <v xml:space="preserve">  </v>
      </c>
      <c r="W385" s="24" t="str">
        <f t="shared" si="146"/>
        <v xml:space="preserve">  </v>
      </c>
      <c r="X385" s="36"/>
      <c r="Y385" s="17" t="str">
        <f t="shared" si="151"/>
        <v xml:space="preserve">  </v>
      </c>
      <c r="Z385" s="17" t="str">
        <f t="shared" si="147"/>
        <v xml:space="preserve">  </v>
      </c>
      <c r="AA385" s="35" t="str">
        <f t="shared" si="136"/>
        <v xml:space="preserve">  </v>
      </c>
      <c r="AB385" s="35" t="str">
        <f t="shared" si="152"/>
        <v xml:space="preserve">  </v>
      </c>
      <c r="AC385" s="35" t="str">
        <f t="shared" si="153"/>
        <v xml:space="preserve">  </v>
      </c>
      <c r="AD385" s="36"/>
      <c r="AE385" s="17" t="str">
        <f t="shared" si="154"/>
        <v xml:space="preserve">  </v>
      </c>
      <c r="AF385" s="35" t="str">
        <f t="shared" si="155"/>
        <v xml:space="preserve">  </v>
      </c>
      <c r="AG385" s="35" t="str">
        <f t="shared" si="156"/>
        <v xml:space="preserve">  </v>
      </c>
      <c r="AH385" s="35" t="str">
        <f t="shared" si="157"/>
        <v xml:space="preserve">  </v>
      </c>
    </row>
    <row r="386" spans="2:34" ht="15.6" x14ac:dyDescent="0.3">
      <c r="B386" s="4" t="str">
        <f t="shared" si="139"/>
        <v xml:space="preserve">  </v>
      </c>
      <c r="C386" s="36"/>
      <c r="D386" s="17" t="str">
        <f t="shared" si="148"/>
        <v xml:space="preserve">  </v>
      </c>
      <c r="E386" s="17">
        <f t="shared" ref="E386:E448" si="158">IFERROR(VALUE(D386),0)</f>
        <v>0</v>
      </c>
      <c r="F386" s="17" t="str">
        <f t="shared" si="140"/>
        <v xml:space="preserve">  </v>
      </c>
      <c r="G386" s="17" t="str">
        <f t="shared" si="141"/>
        <v xml:space="preserve">  </v>
      </c>
      <c r="I386" s="45"/>
      <c r="J386" s="46" t="str">
        <f t="shared" si="149"/>
        <v xml:space="preserve">  </v>
      </c>
      <c r="K386" s="24" t="str">
        <f t="shared" si="142"/>
        <v xml:space="preserve">  </v>
      </c>
      <c r="L386" s="35" t="str">
        <f t="shared" si="143"/>
        <v xml:space="preserve">  </v>
      </c>
      <c r="M386" s="35" t="str">
        <f t="shared" si="150"/>
        <v xml:space="preserve">  </v>
      </c>
      <c r="N386" s="35" t="str">
        <f t="shared" si="134"/>
        <v xml:space="preserve">  </v>
      </c>
      <c r="O386" s="35" t="str">
        <f t="shared" si="135"/>
        <v xml:space="preserve">  </v>
      </c>
      <c r="P386" s="35" t="str">
        <f t="shared" si="137"/>
        <v xml:space="preserve">  </v>
      </c>
      <c r="Q386" s="36"/>
      <c r="R386" s="49"/>
      <c r="S386" s="47" t="str">
        <f t="shared" si="144"/>
        <v xml:space="preserve">  </v>
      </c>
      <c r="T386" s="48" t="str">
        <f t="shared" si="138"/>
        <v xml:space="preserve">  </v>
      </c>
      <c r="U386" s="49"/>
      <c r="V386" s="24" t="str">
        <f t="shared" si="145"/>
        <v xml:space="preserve">  </v>
      </c>
      <c r="W386" s="24" t="str">
        <f t="shared" si="146"/>
        <v xml:space="preserve">  </v>
      </c>
      <c r="X386" s="36"/>
      <c r="Y386" s="17" t="str">
        <f t="shared" si="151"/>
        <v xml:space="preserve">  </v>
      </c>
      <c r="Z386" s="17" t="str">
        <f t="shared" si="147"/>
        <v xml:space="preserve">  </v>
      </c>
      <c r="AA386" s="35" t="str">
        <f t="shared" si="136"/>
        <v xml:space="preserve">  </v>
      </c>
      <c r="AB386" s="35" t="str">
        <f t="shared" si="152"/>
        <v xml:space="preserve">  </v>
      </c>
      <c r="AC386" s="35" t="str">
        <f t="shared" si="153"/>
        <v xml:space="preserve">  </v>
      </c>
      <c r="AD386" s="36"/>
      <c r="AE386" s="17" t="str">
        <f t="shared" si="154"/>
        <v xml:space="preserve">  </v>
      </c>
      <c r="AF386" s="35" t="str">
        <f t="shared" si="155"/>
        <v xml:space="preserve">  </v>
      </c>
      <c r="AG386" s="35" t="str">
        <f t="shared" si="156"/>
        <v xml:space="preserve">  </v>
      </c>
      <c r="AH386" s="35" t="str">
        <f t="shared" si="157"/>
        <v xml:space="preserve">  </v>
      </c>
    </row>
    <row r="387" spans="2:34" ht="15.6" x14ac:dyDescent="0.3">
      <c r="B387" s="4" t="str">
        <f t="shared" si="139"/>
        <v xml:space="preserve">  </v>
      </c>
      <c r="C387" s="36"/>
      <c r="D387" s="17" t="str">
        <f t="shared" si="148"/>
        <v xml:space="preserve">  </v>
      </c>
      <c r="E387" s="17">
        <f t="shared" si="158"/>
        <v>0</v>
      </c>
      <c r="F387" s="17" t="str">
        <f t="shared" si="140"/>
        <v xml:space="preserve">  </v>
      </c>
      <c r="G387" s="17" t="str">
        <f t="shared" si="141"/>
        <v xml:space="preserve">  </v>
      </c>
      <c r="I387" s="45"/>
      <c r="J387" s="46" t="str">
        <f t="shared" si="149"/>
        <v xml:space="preserve">  </v>
      </c>
      <c r="K387" s="24" t="str">
        <f t="shared" si="142"/>
        <v xml:space="preserve">  </v>
      </c>
      <c r="L387" s="35" t="str">
        <f t="shared" si="143"/>
        <v xml:space="preserve">  </v>
      </c>
      <c r="M387" s="35" t="str">
        <f t="shared" si="150"/>
        <v xml:space="preserve">  </v>
      </c>
      <c r="N387" s="35" t="str">
        <f t="shared" si="134"/>
        <v xml:space="preserve">  </v>
      </c>
      <c r="O387" s="35" t="str">
        <f t="shared" si="135"/>
        <v xml:space="preserve">  </v>
      </c>
      <c r="P387" s="35" t="str">
        <f t="shared" si="137"/>
        <v xml:space="preserve">  </v>
      </c>
      <c r="Q387" s="36"/>
      <c r="R387" s="49"/>
      <c r="S387" s="47" t="str">
        <f t="shared" si="144"/>
        <v xml:space="preserve">  </v>
      </c>
      <c r="T387" s="48" t="str">
        <f t="shared" si="138"/>
        <v xml:space="preserve">  </v>
      </c>
      <c r="U387" s="49"/>
      <c r="V387" s="24" t="str">
        <f t="shared" si="145"/>
        <v xml:space="preserve">  </v>
      </c>
      <c r="W387" s="24" t="str">
        <f t="shared" si="146"/>
        <v xml:space="preserve">  </v>
      </c>
      <c r="X387" s="36"/>
      <c r="Y387" s="17" t="str">
        <f t="shared" si="151"/>
        <v xml:space="preserve">  </v>
      </c>
      <c r="Z387" s="17" t="str">
        <f t="shared" si="147"/>
        <v xml:space="preserve">  </v>
      </c>
      <c r="AA387" s="35" t="str">
        <f t="shared" si="136"/>
        <v xml:space="preserve">  </v>
      </c>
      <c r="AB387" s="35" t="str">
        <f t="shared" si="152"/>
        <v xml:space="preserve">  </v>
      </c>
      <c r="AC387" s="35" t="str">
        <f t="shared" si="153"/>
        <v xml:space="preserve">  </v>
      </c>
      <c r="AD387" s="36"/>
      <c r="AE387" s="17" t="str">
        <f t="shared" si="154"/>
        <v xml:space="preserve">  </v>
      </c>
      <c r="AF387" s="35" t="str">
        <f t="shared" si="155"/>
        <v xml:space="preserve">  </v>
      </c>
      <c r="AG387" s="35" t="str">
        <f t="shared" si="156"/>
        <v xml:space="preserve">  </v>
      </c>
      <c r="AH387" s="35" t="str">
        <f t="shared" si="157"/>
        <v xml:space="preserve">  </v>
      </c>
    </row>
    <row r="388" spans="2:34" ht="15.6" x14ac:dyDescent="0.3">
      <c r="B388" s="4" t="str">
        <f t="shared" si="139"/>
        <v xml:space="preserve">  </v>
      </c>
      <c r="C388" s="36"/>
      <c r="D388" s="17" t="str">
        <f t="shared" si="148"/>
        <v xml:space="preserve">  </v>
      </c>
      <c r="E388" s="17">
        <f t="shared" si="158"/>
        <v>0</v>
      </c>
      <c r="F388" s="17" t="str">
        <f t="shared" si="140"/>
        <v xml:space="preserve">  </v>
      </c>
      <c r="G388" s="17" t="str">
        <f t="shared" si="141"/>
        <v xml:space="preserve">  </v>
      </c>
      <c r="I388" s="45"/>
      <c r="J388" s="46" t="str">
        <f t="shared" si="149"/>
        <v xml:space="preserve">  </v>
      </c>
      <c r="K388" s="24" t="str">
        <f t="shared" si="142"/>
        <v xml:space="preserve">  </v>
      </c>
      <c r="L388" s="35" t="str">
        <f t="shared" si="143"/>
        <v xml:space="preserve">  </v>
      </c>
      <c r="M388" s="35" t="str">
        <f t="shared" si="150"/>
        <v xml:space="preserve">  </v>
      </c>
      <c r="N388" s="35" t="str">
        <f t="shared" si="134"/>
        <v xml:space="preserve">  </v>
      </c>
      <c r="O388" s="35" t="str">
        <f t="shared" si="135"/>
        <v xml:space="preserve">  </v>
      </c>
      <c r="P388" s="35" t="str">
        <f t="shared" si="137"/>
        <v xml:space="preserve">  </v>
      </c>
      <c r="Q388" s="36"/>
      <c r="R388" s="49"/>
      <c r="S388" s="47" t="str">
        <f t="shared" si="144"/>
        <v xml:space="preserve">  </v>
      </c>
      <c r="T388" s="48" t="str">
        <f t="shared" si="138"/>
        <v xml:space="preserve">  </v>
      </c>
      <c r="U388" s="49"/>
      <c r="V388" s="24" t="str">
        <f t="shared" si="145"/>
        <v xml:space="preserve">  </v>
      </c>
      <c r="W388" s="24" t="str">
        <f t="shared" si="146"/>
        <v xml:space="preserve">  </v>
      </c>
      <c r="X388" s="36"/>
      <c r="Y388" s="17" t="str">
        <f t="shared" si="151"/>
        <v xml:space="preserve">  </v>
      </c>
      <c r="Z388" s="17" t="str">
        <f t="shared" si="147"/>
        <v xml:space="preserve">  </v>
      </c>
      <c r="AA388" s="35" t="str">
        <f t="shared" si="136"/>
        <v xml:space="preserve">  </v>
      </c>
      <c r="AB388" s="35" t="str">
        <f t="shared" si="152"/>
        <v xml:space="preserve">  </v>
      </c>
      <c r="AC388" s="35" t="str">
        <f t="shared" si="153"/>
        <v xml:space="preserve">  </v>
      </c>
      <c r="AD388" s="36"/>
      <c r="AE388" s="17" t="str">
        <f t="shared" si="154"/>
        <v xml:space="preserve">  </v>
      </c>
      <c r="AF388" s="35" t="str">
        <f t="shared" si="155"/>
        <v xml:space="preserve">  </v>
      </c>
      <c r="AG388" s="35" t="str">
        <f t="shared" si="156"/>
        <v xml:space="preserve">  </v>
      </c>
      <c r="AH388" s="35" t="str">
        <f t="shared" si="157"/>
        <v xml:space="preserve">  </v>
      </c>
    </row>
    <row r="389" spans="2:34" ht="15.6" x14ac:dyDescent="0.3">
      <c r="B389" s="4" t="str">
        <f t="shared" si="139"/>
        <v xml:space="preserve">  </v>
      </c>
      <c r="C389" s="36"/>
      <c r="D389" s="17" t="str">
        <f t="shared" si="148"/>
        <v xml:space="preserve">  </v>
      </c>
      <c r="E389" s="17">
        <f t="shared" si="158"/>
        <v>0</v>
      </c>
      <c r="F389" s="17" t="str">
        <f t="shared" si="140"/>
        <v xml:space="preserve">  </v>
      </c>
      <c r="G389" s="17" t="str">
        <f t="shared" si="141"/>
        <v xml:space="preserve">  </v>
      </c>
      <c r="I389" s="45"/>
      <c r="J389" s="46" t="str">
        <f t="shared" si="149"/>
        <v xml:space="preserve">  </v>
      </c>
      <c r="K389" s="24" t="str">
        <f t="shared" si="142"/>
        <v xml:space="preserve">  </v>
      </c>
      <c r="L389" s="35" t="str">
        <f t="shared" si="143"/>
        <v xml:space="preserve">  </v>
      </c>
      <c r="M389" s="35" t="str">
        <f t="shared" si="150"/>
        <v xml:space="preserve">  </v>
      </c>
      <c r="N389" s="35" t="str">
        <f t="shared" si="134"/>
        <v xml:space="preserve">  </v>
      </c>
      <c r="O389" s="35" t="str">
        <f t="shared" si="135"/>
        <v xml:space="preserve">  </v>
      </c>
      <c r="P389" s="35" t="str">
        <f t="shared" si="137"/>
        <v xml:space="preserve">  </v>
      </c>
      <c r="Q389" s="36"/>
      <c r="R389" s="49"/>
      <c r="S389" s="47" t="str">
        <f t="shared" si="144"/>
        <v xml:space="preserve">  </v>
      </c>
      <c r="T389" s="48" t="str">
        <f t="shared" si="138"/>
        <v xml:space="preserve">  </v>
      </c>
      <c r="U389" s="49"/>
      <c r="V389" s="24" t="str">
        <f t="shared" si="145"/>
        <v xml:space="preserve">  </v>
      </c>
      <c r="W389" s="24" t="str">
        <f t="shared" si="146"/>
        <v xml:space="preserve">  </v>
      </c>
      <c r="X389" s="36"/>
      <c r="Y389" s="17" t="str">
        <f t="shared" si="151"/>
        <v xml:space="preserve">  </v>
      </c>
      <c r="Z389" s="17" t="str">
        <f t="shared" si="147"/>
        <v xml:space="preserve">  </v>
      </c>
      <c r="AA389" s="35" t="str">
        <f t="shared" si="136"/>
        <v xml:space="preserve">  </v>
      </c>
      <c r="AB389" s="35" t="str">
        <f t="shared" si="152"/>
        <v xml:space="preserve">  </v>
      </c>
      <c r="AC389" s="35" t="str">
        <f t="shared" si="153"/>
        <v xml:space="preserve">  </v>
      </c>
      <c r="AD389" s="36"/>
      <c r="AE389" s="17" t="str">
        <f t="shared" si="154"/>
        <v xml:space="preserve">  </v>
      </c>
      <c r="AF389" s="35" t="str">
        <f t="shared" si="155"/>
        <v xml:space="preserve">  </v>
      </c>
      <c r="AG389" s="35" t="str">
        <f t="shared" si="156"/>
        <v xml:space="preserve">  </v>
      </c>
      <c r="AH389" s="35" t="str">
        <f t="shared" si="157"/>
        <v xml:space="preserve">  </v>
      </c>
    </row>
    <row r="390" spans="2:34" ht="15.6" x14ac:dyDescent="0.3">
      <c r="B390" s="4" t="str">
        <f t="shared" si="139"/>
        <v xml:space="preserve">  </v>
      </c>
      <c r="C390" s="36"/>
      <c r="D390" s="17" t="str">
        <f t="shared" si="148"/>
        <v xml:space="preserve">  </v>
      </c>
      <c r="E390" s="17">
        <f t="shared" si="158"/>
        <v>0</v>
      </c>
      <c r="F390" s="17" t="str">
        <f t="shared" si="140"/>
        <v xml:space="preserve">  </v>
      </c>
      <c r="G390" s="17" t="str">
        <f t="shared" si="141"/>
        <v xml:space="preserve">  </v>
      </c>
      <c r="I390" s="45"/>
      <c r="J390" s="46" t="str">
        <f t="shared" si="149"/>
        <v xml:space="preserve">  </v>
      </c>
      <c r="K390" s="24" t="str">
        <f t="shared" si="142"/>
        <v xml:space="preserve">  </v>
      </c>
      <c r="L390" s="35" t="str">
        <f t="shared" si="143"/>
        <v xml:space="preserve">  </v>
      </c>
      <c r="M390" s="35" t="str">
        <f t="shared" si="150"/>
        <v xml:space="preserve">  </v>
      </c>
      <c r="N390" s="35" t="str">
        <f t="shared" si="134"/>
        <v xml:space="preserve">  </v>
      </c>
      <c r="O390" s="35" t="str">
        <f t="shared" si="135"/>
        <v xml:space="preserve">  </v>
      </c>
      <c r="P390" s="35" t="str">
        <f t="shared" si="137"/>
        <v xml:space="preserve">  </v>
      </c>
      <c r="Q390" s="36"/>
      <c r="R390" s="49"/>
      <c r="S390" s="47" t="str">
        <f t="shared" si="144"/>
        <v xml:space="preserve">  </v>
      </c>
      <c r="T390" s="48" t="str">
        <f t="shared" si="138"/>
        <v xml:space="preserve">  </v>
      </c>
      <c r="U390" s="49"/>
      <c r="V390" s="24" t="str">
        <f t="shared" si="145"/>
        <v xml:space="preserve">  </v>
      </c>
      <c r="W390" s="24" t="str">
        <f t="shared" si="146"/>
        <v xml:space="preserve">  </v>
      </c>
      <c r="X390" s="36"/>
      <c r="Y390" s="17" t="str">
        <f t="shared" si="151"/>
        <v xml:space="preserve">  </v>
      </c>
      <c r="Z390" s="17" t="str">
        <f t="shared" si="147"/>
        <v xml:space="preserve">  </v>
      </c>
      <c r="AA390" s="35" t="str">
        <f t="shared" si="136"/>
        <v xml:space="preserve">  </v>
      </c>
      <c r="AB390" s="35" t="str">
        <f t="shared" si="152"/>
        <v xml:space="preserve">  </v>
      </c>
      <c r="AC390" s="35" t="str">
        <f t="shared" si="153"/>
        <v xml:space="preserve">  </v>
      </c>
      <c r="AD390" s="36"/>
      <c r="AE390" s="17" t="str">
        <f t="shared" si="154"/>
        <v xml:space="preserve">  </v>
      </c>
      <c r="AF390" s="35" t="str">
        <f t="shared" si="155"/>
        <v xml:space="preserve">  </v>
      </c>
      <c r="AG390" s="35" t="str">
        <f t="shared" si="156"/>
        <v xml:space="preserve">  </v>
      </c>
      <c r="AH390" s="35" t="str">
        <f t="shared" si="157"/>
        <v xml:space="preserve">  </v>
      </c>
    </row>
    <row r="391" spans="2:34" ht="15.6" x14ac:dyDescent="0.3">
      <c r="B391" s="4" t="str">
        <f t="shared" si="139"/>
        <v xml:space="preserve">  </v>
      </c>
      <c r="C391" s="36"/>
      <c r="D391" s="17" t="str">
        <f t="shared" si="148"/>
        <v xml:space="preserve">  </v>
      </c>
      <c r="E391" s="17">
        <f t="shared" si="158"/>
        <v>0</v>
      </c>
      <c r="F391" s="17" t="str">
        <f t="shared" si="140"/>
        <v xml:space="preserve">  </v>
      </c>
      <c r="G391" s="17" t="str">
        <f t="shared" si="141"/>
        <v xml:space="preserve">  </v>
      </c>
      <c r="I391" s="45"/>
      <c r="J391" s="46" t="str">
        <f t="shared" si="149"/>
        <v xml:space="preserve">  </v>
      </c>
      <c r="K391" s="24" t="str">
        <f t="shared" si="142"/>
        <v xml:space="preserve">  </v>
      </c>
      <c r="L391" s="35" t="str">
        <f t="shared" si="143"/>
        <v xml:space="preserve">  </v>
      </c>
      <c r="M391" s="35" t="str">
        <f t="shared" si="150"/>
        <v xml:space="preserve">  </v>
      </c>
      <c r="N391" s="35" t="str">
        <f t="shared" ref="N391:N448" si="159">IFERROR(-I391+M391,"  ")</f>
        <v xml:space="preserve">  </v>
      </c>
      <c r="O391" s="35" t="str">
        <f t="shared" ref="O391:O448" si="160">IFERROR(L391+N391,"  ")</f>
        <v xml:space="preserve">  </v>
      </c>
      <c r="P391" s="35" t="str">
        <f t="shared" si="137"/>
        <v xml:space="preserve">  </v>
      </c>
      <c r="Q391" s="36"/>
      <c r="R391" s="49"/>
      <c r="S391" s="47" t="str">
        <f t="shared" si="144"/>
        <v xml:space="preserve">  </v>
      </c>
      <c r="T391" s="48" t="str">
        <f t="shared" si="138"/>
        <v xml:space="preserve">  </v>
      </c>
      <c r="U391" s="49"/>
      <c r="V391" s="24" t="str">
        <f t="shared" si="145"/>
        <v xml:space="preserve">  </v>
      </c>
      <c r="W391" s="24" t="str">
        <f t="shared" si="146"/>
        <v xml:space="preserve">  </v>
      </c>
      <c r="X391" s="36"/>
      <c r="Y391" s="17" t="str">
        <f t="shared" si="151"/>
        <v xml:space="preserve">  </v>
      </c>
      <c r="Z391" s="17" t="str">
        <f t="shared" si="147"/>
        <v xml:space="preserve">  </v>
      </c>
      <c r="AA391" s="35" t="str">
        <f t="shared" si="136"/>
        <v xml:space="preserve">  </v>
      </c>
      <c r="AB391" s="35" t="str">
        <f t="shared" si="152"/>
        <v xml:space="preserve">  </v>
      </c>
      <c r="AC391" s="35" t="str">
        <f t="shared" si="153"/>
        <v xml:space="preserve">  </v>
      </c>
      <c r="AD391" s="36"/>
      <c r="AE391" s="17" t="str">
        <f t="shared" si="154"/>
        <v xml:space="preserve">  </v>
      </c>
      <c r="AF391" s="35" t="str">
        <f t="shared" si="155"/>
        <v xml:space="preserve">  </v>
      </c>
      <c r="AG391" s="35" t="str">
        <f t="shared" si="156"/>
        <v xml:space="preserve">  </v>
      </c>
      <c r="AH391" s="35" t="str">
        <f t="shared" si="157"/>
        <v xml:space="preserve">  </v>
      </c>
    </row>
    <row r="392" spans="2:34" ht="15.6" x14ac:dyDescent="0.3">
      <c r="B392" s="4" t="str">
        <f t="shared" si="139"/>
        <v xml:space="preserve">  </v>
      </c>
      <c r="C392" s="36"/>
      <c r="D392" s="17" t="str">
        <f t="shared" si="148"/>
        <v xml:space="preserve">  </v>
      </c>
      <c r="E392" s="17">
        <f t="shared" si="158"/>
        <v>0</v>
      </c>
      <c r="F392" s="17" t="str">
        <f t="shared" si="140"/>
        <v xml:space="preserve">  </v>
      </c>
      <c r="G392" s="17" t="str">
        <f t="shared" si="141"/>
        <v xml:space="preserve">  </v>
      </c>
      <c r="I392" s="45"/>
      <c r="J392" s="46" t="str">
        <f t="shared" si="149"/>
        <v xml:space="preserve">  </v>
      </c>
      <c r="K392" s="24" t="str">
        <f t="shared" si="142"/>
        <v xml:space="preserve">  </v>
      </c>
      <c r="L392" s="35" t="str">
        <f t="shared" si="143"/>
        <v xml:space="preserve">  </v>
      </c>
      <c r="M392" s="35" t="str">
        <f t="shared" si="150"/>
        <v xml:space="preserve">  </v>
      </c>
      <c r="N392" s="35" t="str">
        <f t="shared" si="159"/>
        <v xml:space="preserve">  </v>
      </c>
      <c r="O392" s="35" t="str">
        <f t="shared" si="160"/>
        <v xml:space="preserve">  </v>
      </c>
      <c r="P392" s="35" t="str">
        <f t="shared" si="137"/>
        <v xml:space="preserve">  </v>
      </c>
      <c r="Q392" s="36"/>
      <c r="R392" s="49"/>
      <c r="S392" s="47" t="str">
        <f t="shared" si="144"/>
        <v xml:space="preserve">  </v>
      </c>
      <c r="T392" s="48" t="str">
        <f t="shared" si="138"/>
        <v xml:space="preserve">  </v>
      </c>
      <c r="U392" s="49"/>
      <c r="V392" s="24" t="str">
        <f t="shared" si="145"/>
        <v xml:space="preserve">  </v>
      </c>
      <c r="W392" s="24" t="str">
        <f t="shared" si="146"/>
        <v xml:space="preserve">  </v>
      </c>
      <c r="X392" s="36"/>
      <c r="Y392" s="17" t="str">
        <f t="shared" si="151"/>
        <v xml:space="preserve">  </v>
      </c>
      <c r="Z392" s="17" t="str">
        <f t="shared" si="147"/>
        <v xml:space="preserve">  </v>
      </c>
      <c r="AA392" s="35" t="str">
        <f t="shared" ref="AA392:AA448" si="161">IF(AC391&gt;0,AC391,"  ")</f>
        <v xml:space="preserve">  </v>
      </c>
      <c r="AB392" s="35" t="str">
        <f t="shared" si="152"/>
        <v xml:space="preserve">  </v>
      </c>
      <c r="AC392" s="35" t="str">
        <f t="shared" si="153"/>
        <v xml:space="preserve">  </v>
      </c>
      <c r="AD392" s="36"/>
      <c r="AE392" s="17" t="str">
        <f t="shared" si="154"/>
        <v xml:space="preserve">  </v>
      </c>
      <c r="AF392" s="35" t="str">
        <f t="shared" si="155"/>
        <v xml:space="preserve">  </v>
      </c>
      <c r="AG392" s="35" t="str">
        <f t="shared" si="156"/>
        <v xml:space="preserve">  </v>
      </c>
      <c r="AH392" s="35" t="str">
        <f t="shared" si="157"/>
        <v xml:space="preserve">  </v>
      </c>
    </row>
    <row r="393" spans="2:34" ht="15.6" x14ac:dyDescent="0.3">
      <c r="B393" s="4" t="str">
        <f t="shared" si="139"/>
        <v xml:space="preserve">  </v>
      </c>
      <c r="C393" s="36"/>
      <c r="D393" s="17" t="str">
        <f t="shared" si="148"/>
        <v xml:space="preserve">  </v>
      </c>
      <c r="E393" s="17">
        <f t="shared" si="158"/>
        <v>0</v>
      </c>
      <c r="F393" s="17" t="str">
        <f t="shared" si="140"/>
        <v xml:space="preserve">  </v>
      </c>
      <c r="G393" s="17" t="str">
        <f t="shared" si="141"/>
        <v xml:space="preserve">  </v>
      </c>
      <c r="I393" s="45"/>
      <c r="J393" s="46" t="str">
        <f t="shared" si="149"/>
        <v xml:space="preserve">  </v>
      </c>
      <c r="K393" s="24" t="str">
        <f t="shared" si="142"/>
        <v xml:space="preserve">  </v>
      </c>
      <c r="L393" s="35" t="str">
        <f t="shared" si="143"/>
        <v xml:space="preserve">  </v>
      </c>
      <c r="M393" s="35" t="str">
        <f t="shared" si="150"/>
        <v xml:space="preserve">  </v>
      </c>
      <c r="N393" s="35" t="str">
        <f t="shared" si="159"/>
        <v xml:space="preserve">  </v>
      </c>
      <c r="O393" s="35" t="str">
        <f t="shared" si="160"/>
        <v xml:space="preserve">  </v>
      </c>
      <c r="P393" s="35" t="str">
        <f t="shared" si="137"/>
        <v xml:space="preserve">  </v>
      </c>
      <c r="Q393" s="36"/>
      <c r="R393" s="49"/>
      <c r="S393" s="47" t="str">
        <f t="shared" si="144"/>
        <v xml:space="preserve">  </v>
      </c>
      <c r="T393" s="48" t="str">
        <f t="shared" si="138"/>
        <v xml:space="preserve">  </v>
      </c>
      <c r="U393" s="49"/>
      <c r="V393" s="24" t="str">
        <f t="shared" si="145"/>
        <v xml:space="preserve">  </v>
      </c>
      <c r="W393" s="24" t="str">
        <f t="shared" si="146"/>
        <v xml:space="preserve">  </v>
      </c>
      <c r="X393" s="36"/>
      <c r="Y393" s="17" t="str">
        <f t="shared" si="151"/>
        <v xml:space="preserve">  </v>
      </c>
      <c r="Z393" s="17" t="str">
        <f t="shared" si="147"/>
        <v xml:space="preserve">  </v>
      </c>
      <c r="AA393" s="35" t="str">
        <f t="shared" si="161"/>
        <v xml:space="preserve">  </v>
      </c>
      <c r="AB393" s="35" t="str">
        <f t="shared" si="152"/>
        <v xml:space="preserve">  </v>
      </c>
      <c r="AC393" s="35" t="str">
        <f t="shared" si="153"/>
        <v xml:space="preserve">  </v>
      </c>
      <c r="AD393" s="36"/>
      <c r="AE393" s="17" t="str">
        <f t="shared" si="154"/>
        <v xml:space="preserve">  </v>
      </c>
      <c r="AF393" s="35" t="str">
        <f t="shared" si="155"/>
        <v xml:space="preserve">  </v>
      </c>
      <c r="AG393" s="35" t="str">
        <f t="shared" si="156"/>
        <v xml:space="preserve">  </v>
      </c>
      <c r="AH393" s="35" t="str">
        <f t="shared" si="157"/>
        <v xml:space="preserve">  </v>
      </c>
    </row>
    <row r="394" spans="2:34" ht="15.6" x14ac:dyDescent="0.3">
      <c r="B394" s="4" t="str">
        <f t="shared" si="139"/>
        <v xml:space="preserve">  </v>
      </c>
      <c r="C394" s="36"/>
      <c r="D394" s="17" t="str">
        <f t="shared" si="148"/>
        <v xml:space="preserve">  </v>
      </c>
      <c r="E394" s="17">
        <f t="shared" si="158"/>
        <v>0</v>
      </c>
      <c r="F394" s="17" t="str">
        <f t="shared" si="140"/>
        <v xml:space="preserve">  </v>
      </c>
      <c r="G394" s="17" t="str">
        <f t="shared" si="141"/>
        <v xml:space="preserve">  </v>
      </c>
      <c r="I394" s="45"/>
      <c r="J394" s="46" t="str">
        <f t="shared" si="149"/>
        <v xml:space="preserve">  </v>
      </c>
      <c r="K394" s="24" t="str">
        <f t="shared" si="142"/>
        <v xml:space="preserve">  </v>
      </c>
      <c r="L394" s="35" t="str">
        <f t="shared" si="143"/>
        <v xml:space="preserve">  </v>
      </c>
      <c r="M394" s="35" t="str">
        <f t="shared" si="150"/>
        <v xml:space="preserve">  </v>
      </c>
      <c r="N394" s="35" t="str">
        <f t="shared" si="159"/>
        <v xml:space="preserve">  </v>
      </c>
      <c r="O394" s="35" t="str">
        <f t="shared" si="160"/>
        <v xml:space="preserve">  </v>
      </c>
      <c r="P394" s="35" t="str">
        <f t="shared" si="137"/>
        <v xml:space="preserve">  </v>
      </c>
      <c r="Q394" s="36"/>
      <c r="R394" s="49"/>
      <c r="S394" s="47" t="str">
        <f t="shared" si="144"/>
        <v xml:space="preserve">  </v>
      </c>
      <c r="T394" s="48" t="str">
        <f t="shared" si="138"/>
        <v xml:space="preserve">  </v>
      </c>
      <c r="U394" s="49"/>
      <c r="V394" s="24" t="str">
        <f t="shared" si="145"/>
        <v xml:space="preserve">  </v>
      </c>
      <c r="W394" s="24" t="str">
        <f t="shared" si="146"/>
        <v xml:space="preserve">  </v>
      </c>
      <c r="X394" s="36"/>
      <c r="Y394" s="17" t="str">
        <f t="shared" si="151"/>
        <v xml:space="preserve">  </v>
      </c>
      <c r="Z394" s="17" t="str">
        <f t="shared" si="147"/>
        <v xml:space="preserve">  </v>
      </c>
      <c r="AA394" s="35" t="str">
        <f t="shared" si="161"/>
        <v xml:space="preserve">  </v>
      </c>
      <c r="AB394" s="35" t="str">
        <f t="shared" si="152"/>
        <v xml:space="preserve">  </v>
      </c>
      <c r="AC394" s="35" t="str">
        <f t="shared" si="153"/>
        <v xml:space="preserve">  </v>
      </c>
      <c r="AD394" s="36"/>
      <c r="AE394" s="17" t="str">
        <f t="shared" si="154"/>
        <v xml:space="preserve">  </v>
      </c>
      <c r="AF394" s="35" t="str">
        <f t="shared" si="155"/>
        <v xml:space="preserve">  </v>
      </c>
      <c r="AG394" s="35" t="str">
        <f t="shared" si="156"/>
        <v xml:space="preserve">  </v>
      </c>
      <c r="AH394" s="35" t="str">
        <f t="shared" si="157"/>
        <v xml:space="preserve">  </v>
      </c>
    </row>
    <row r="395" spans="2:34" ht="15.6" x14ac:dyDescent="0.3">
      <c r="B395" s="4" t="str">
        <f t="shared" si="139"/>
        <v xml:space="preserve">  </v>
      </c>
      <c r="C395" s="36"/>
      <c r="D395" s="17" t="str">
        <f t="shared" si="148"/>
        <v xml:space="preserve">  </v>
      </c>
      <c r="E395" s="17">
        <f t="shared" si="158"/>
        <v>0</v>
      </c>
      <c r="F395" s="17" t="str">
        <f t="shared" si="140"/>
        <v xml:space="preserve">  </v>
      </c>
      <c r="G395" s="17" t="str">
        <f t="shared" si="141"/>
        <v xml:space="preserve">  </v>
      </c>
      <c r="I395" s="45"/>
      <c r="J395" s="46" t="str">
        <f t="shared" si="149"/>
        <v xml:space="preserve">  </v>
      </c>
      <c r="K395" s="24" t="str">
        <f t="shared" si="142"/>
        <v xml:space="preserve">  </v>
      </c>
      <c r="L395" s="35" t="str">
        <f t="shared" si="143"/>
        <v xml:space="preserve">  </v>
      </c>
      <c r="M395" s="35" t="str">
        <f t="shared" si="150"/>
        <v xml:space="preserve">  </v>
      </c>
      <c r="N395" s="35" t="str">
        <f t="shared" si="159"/>
        <v xml:space="preserve">  </v>
      </c>
      <c r="O395" s="35" t="str">
        <f t="shared" si="160"/>
        <v xml:space="preserve">  </v>
      </c>
      <c r="P395" s="35" t="str">
        <f t="shared" ref="P395:P448" si="162">IFERROR((G395-D395)/(G395-EOMONTH(G395,-1))*O395*$I$2/12,"  ")</f>
        <v xml:space="preserve">  </v>
      </c>
      <c r="Q395" s="36"/>
      <c r="R395" s="49"/>
      <c r="S395" s="47" t="str">
        <f t="shared" si="144"/>
        <v xml:space="preserve">  </v>
      </c>
      <c r="T395" s="48" t="str">
        <f t="shared" ref="T395:T448" si="163">IF(F395&lt;=$I$4,R395-I395,"  ")</f>
        <v xml:space="preserve">  </v>
      </c>
      <c r="U395" s="49"/>
      <c r="V395" s="24" t="str">
        <f t="shared" si="145"/>
        <v xml:space="preserve">  </v>
      </c>
      <c r="W395" s="24" t="str">
        <f t="shared" si="146"/>
        <v xml:space="preserve">  </v>
      </c>
      <c r="X395" s="36"/>
      <c r="Y395" s="17" t="str">
        <f t="shared" si="151"/>
        <v xml:space="preserve">  </v>
      </c>
      <c r="Z395" s="17" t="str">
        <f t="shared" si="147"/>
        <v xml:space="preserve">  </v>
      </c>
      <c r="AA395" s="35" t="str">
        <f t="shared" si="161"/>
        <v xml:space="preserve">  </v>
      </c>
      <c r="AB395" s="35" t="str">
        <f t="shared" si="152"/>
        <v xml:space="preserve">  </v>
      </c>
      <c r="AC395" s="35" t="str">
        <f t="shared" si="153"/>
        <v xml:space="preserve">  </v>
      </c>
      <c r="AD395" s="36"/>
      <c r="AE395" s="17" t="str">
        <f t="shared" si="154"/>
        <v xml:space="preserve">  </v>
      </c>
      <c r="AF395" s="35" t="str">
        <f t="shared" si="155"/>
        <v xml:space="preserve">  </v>
      </c>
      <c r="AG395" s="35" t="str">
        <f t="shared" si="156"/>
        <v xml:space="preserve">  </v>
      </c>
      <c r="AH395" s="35" t="str">
        <f t="shared" si="157"/>
        <v xml:space="preserve">  </v>
      </c>
    </row>
    <row r="396" spans="2:34" ht="15.6" x14ac:dyDescent="0.3">
      <c r="B396" s="4" t="str">
        <f t="shared" ref="B396:B448" si="164">IF(D396&gt;$I$7,"  ",B395+1)</f>
        <v xml:space="preserve">  </v>
      </c>
      <c r="C396" s="36"/>
      <c r="D396" s="17" t="str">
        <f t="shared" si="148"/>
        <v xml:space="preserve">  </v>
      </c>
      <c r="E396" s="17">
        <f t="shared" si="158"/>
        <v>0</v>
      </c>
      <c r="F396" s="17" t="str">
        <f t="shared" ref="F396:F448" si="165">IFERROR(VALUE(D396),"  ")</f>
        <v xml:space="preserve">  </v>
      </c>
      <c r="G396" s="17" t="str">
        <f t="shared" ref="G396:G448" si="166">IFERROR(EOMONTH(D396,0),"  ")</f>
        <v xml:space="preserve">  </v>
      </c>
      <c r="I396" s="45"/>
      <c r="J396" s="46" t="str">
        <f t="shared" si="149"/>
        <v xml:space="preserve">  </v>
      </c>
      <c r="K396" s="24" t="str">
        <f t="shared" ref="K396:K448" si="167">IFERROR(I396/(1+($I$2/12*$I$1))^B396,"  ")</f>
        <v xml:space="preserve">  </v>
      </c>
      <c r="L396" s="35" t="str">
        <f t="shared" ref="L396:L448" si="168">IF(D395&lt;$I$7,O395,"  ")</f>
        <v xml:space="preserve">  </v>
      </c>
      <c r="M396" s="35" t="str">
        <f t="shared" si="150"/>
        <v xml:space="preserve">  </v>
      </c>
      <c r="N396" s="35" t="str">
        <f t="shared" si="159"/>
        <v xml:space="preserve">  </v>
      </c>
      <c r="O396" s="35" t="str">
        <f t="shared" si="160"/>
        <v xml:space="preserve">  </v>
      </c>
      <c r="P396" s="35" t="str">
        <f t="shared" si="162"/>
        <v xml:space="preserve">  </v>
      </c>
      <c r="Q396" s="36"/>
      <c r="R396" s="49"/>
      <c r="S396" s="47" t="str">
        <f t="shared" ref="S396:S448" si="169">IF(AND(F396&lt;=$I$4,R396=0),"**warning - no payment entered**","  ")</f>
        <v xml:space="preserve">  </v>
      </c>
      <c r="T396" s="48" t="str">
        <f t="shared" si="163"/>
        <v xml:space="preserve">  </v>
      </c>
      <c r="U396" s="49"/>
      <c r="V396" s="24" t="str">
        <f t="shared" ref="V396:V448" si="170">IF((R396+U396)&lt;&gt;0,R396+U396,"  ")</f>
        <v xml:space="preserve">  </v>
      </c>
      <c r="W396" s="24" t="str">
        <f t="shared" ref="W396:W448" si="171">IFERROR(V396-I396,"  ")</f>
        <v xml:space="preserve">  </v>
      </c>
      <c r="X396" s="36"/>
      <c r="Y396" s="17" t="str">
        <f t="shared" si="151"/>
        <v xml:space="preserve">  </v>
      </c>
      <c r="Z396" s="17" t="str">
        <f t="shared" ref="Z396:Z448" si="172">IFERROR(EOMONTH(Y396,0),"  ")</f>
        <v xml:space="preserve">  </v>
      </c>
      <c r="AA396" s="35" t="str">
        <f t="shared" si="161"/>
        <v xml:space="preserve">  </v>
      </c>
      <c r="AB396" s="35" t="str">
        <f t="shared" si="152"/>
        <v xml:space="preserve">  </v>
      </c>
      <c r="AC396" s="35" t="str">
        <f t="shared" si="153"/>
        <v xml:space="preserve">  </v>
      </c>
      <c r="AD396" s="36"/>
      <c r="AE396" s="17" t="str">
        <f t="shared" si="154"/>
        <v xml:space="preserve">  </v>
      </c>
      <c r="AF396" s="35" t="str">
        <f t="shared" si="155"/>
        <v xml:space="preserve">  </v>
      </c>
      <c r="AG396" s="35" t="str">
        <f t="shared" si="156"/>
        <v xml:space="preserve">  </v>
      </c>
      <c r="AH396" s="35" t="str">
        <f t="shared" si="157"/>
        <v xml:space="preserve">  </v>
      </c>
    </row>
    <row r="397" spans="2:34" ht="15.6" x14ac:dyDescent="0.3">
      <c r="B397" s="4" t="str">
        <f t="shared" si="164"/>
        <v xml:space="preserve">  </v>
      </c>
      <c r="C397" s="36"/>
      <c r="D397" s="17" t="str">
        <f t="shared" ref="D397:D448" si="173">IFERROR(IF(EDATE(D396,$I$1)&gt;$I$7,"  ",IF(D396=EOMONTH(D396,0),EOMONTH(D396,$I$1),EDATE(D396,$I$1))),"  ")</f>
        <v xml:space="preserve">  </v>
      </c>
      <c r="E397" s="17">
        <f t="shared" si="158"/>
        <v>0</v>
      </c>
      <c r="F397" s="17" t="str">
        <f t="shared" si="165"/>
        <v xml:space="preserve">  </v>
      </c>
      <c r="G397" s="17" t="str">
        <f t="shared" si="166"/>
        <v xml:space="preserve">  </v>
      </c>
      <c r="I397" s="45"/>
      <c r="J397" s="46" t="str">
        <f t="shared" ref="J397:J448" si="174">IF(AND(E397&gt;0,I397=0),"**warning - no payment entered**","  ")</f>
        <v xml:space="preserve">  </v>
      </c>
      <c r="K397" s="24" t="str">
        <f t="shared" si="167"/>
        <v xml:space="preserve">  </v>
      </c>
      <c r="L397" s="35" t="str">
        <f t="shared" si="168"/>
        <v xml:space="preserve">  </v>
      </c>
      <c r="M397" s="35" t="str">
        <f t="shared" ref="M397:M448" si="175">IFERROR(IF(D397&lt;=$I$7,L397*$I$2/12*$I$1,"  "),"  ")</f>
        <v xml:space="preserve">  </v>
      </c>
      <c r="N397" s="35" t="str">
        <f t="shared" si="159"/>
        <v xml:space="preserve">  </v>
      </c>
      <c r="O397" s="35" t="str">
        <f t="shared" si="160"/>
        <v xml:space="preserve">  </v>
      </c>
      <c r="P397" s="35" t="str">
        <f t="shared" si="162"/>
        <v xml:space="preserve">  </v>
      </c>
      <c r="Q397" s="36"/>
      <c r="R397" s="49"/>
      <c r="S397" s="47" t="str">
        <f t="shared" si="169"/>
        <v xml:space="preserve">  </v>
      </c>
      <c r="T397" s="48" t="str">
        <f t="shared" si="163"/>
        <v xml:space="preserve">  </v>
      </c>
      <c r="U397" s="49"/>
      <c r="V397" s="24" t="str">
        <f t="shared" si="170"/>
        <v xml:space="preserve">  </v>
      </c>
      <c r="W397" s="24" t="str">
        <f t="shared" si="171"/>
        <v xml:space="preserve">  </v>
      </c>
      <c r="X397" s="36"/>
      <c r="Y397" s="17" t="str">
        <f t="shared" ref="Y397:Y448" si="176">IFERROR(IF(EDATE(Y396,$I$1)&lt;=$I$5,EDATE(Y396,$I$1),"  "),"  ")</f>
        <v xml:space="preserve">  </v>
      </c>
      <c r="Z397" s="17" t="str">
        <f t="shared" si="172"/>
        <v xml:space="preserve">  </v>
      </c>
      <c r="AA397" s="35" t="str">
        <f t="shared" si="161"/>
        <v xml:space="preserve">  </v>
      </c>
      <c r="AB397" s="35" t="str">
        <f t="shared" ref="AB397:AB448" si="177">IF(Y397&lt;=$I$5,$AA$11/$AB$8,"  ")</f>
        <v xml:space="preserve">  </v>
      </c>
      <c r="AC397" s="35" t="str">
        <f t="shared" ref="AC397:AC448" si="178">IFERROR(IF(AA397&gt;0,AA397-AB397,"  "),"  ")</f>
        <v xml:space="preserve">  </v>
      </c>
      <c r="AD397" s="36"/>
      <c r="AE397" s="17" t="str">
        <f t="shared" ref="AE397:AE448" si="179">IF(AG397="  ","  ",EOMONTH(AE396,$I$1))</f>
        <v xml:space="preserve">  </v>
      </c>
      <c r="AF397" s="35" t="str">
        <f t="shared" ref="AF397:AF448" si="180">AH396</f>
        <v xml:space="preserve">  </v>
      </c>
      <c r="AG397" s="35" t="str">
        <f t="shared" ref="AG397:AG448" si="181">IF(AF397&lt;$AF$8,AG396,"  ")</f>
        <v xml:space="preserve">  </v>
      </c>
      <c r="AH397" s="35" t="str">
        <f t="shared" ref="AH397:AH448" si="182">IF(AG397="  ","  ",AF397+AG397)</f>
        <v xml:space="preserve">  </v>
      </c>
    </row>
    <row r="398" spans="2:34" ht="15.6" x14ac:dyDescent="0.3">
      <c r="B398" s="4" t="str">
        <f t="shared" si="164"/>
        <v xml:space="preserve">  </v>
      </c>
      <c r="C398" s="36"/>
      <c r="D398" s="17" t="str">
        <f t="shared" si="173"/>
        <v xml:space="preserve">  </v>
      </c>
      <c r="E398" s="17">
        <f t="shared" si="158"/>
        <v>0</v>
      </c>
      <c r="F398" s="17" t="str">
        <f t="shared" si="165"/>
        <v xml:space="preserve">  </v>
      </c>
      <c r="G398" s="17" t="str">
        <f t="shared" si="166"/>
        <v xml:space="preserve">  </v>
      </c>
      <c r="I398" s="45"/>
      <c r="J398" s="46" t="str">
        <f t="shared" si="174"/>
        <v xml:space="preserve">  </v>
      </c>
      <c r="K398" s="24" t="str">
        <f t="shared" si="167"/>
        <v xml:space="preserve">  </v>
      </c>
      <c r="L398" s="35" t="str">
        <f t="shared" si="168"/>
        <v xml:space="preserve">  </v>
      </c>
      <c r="M398" s="35" t="str">
        <f t="shared" si="175"/>
        <v xml:space="preserve">  </v>
      </c>
      <c r="N398" s="35" t="str">
        <f t="shared" si="159"/>
        <v xml:space="preserve">  </v>
      </c>
      <c r="O398" s="35" t="str">
        <f t="shared" si="160"/>
        <v xml:space="preserve">  </v>
      </c>
      <c r="P398" s="35" t="str">
        <f t="shared" si="162"/>
        <v xml:space="preserve">  </v>
      </c>
      <c r="Q398" s="36"/>
      <c r="R398" s="49"/>
      <c r="S398" s="47" t="str">
        <f t="shared" si="169"/>
        <v xml:space="preserve">  </v>
      </c>
      <c r="T398" s="48" t="str">
        <f t="shared" si="163"/>
        <v xml:space="preserve">  </v>
      </c>
      <c r="U398" s="49"/>
      <c r="V398" s="24" t="str">
        <f t="shared" si="170"/>
        <v xml:space="preserve">  </v>
      </c>
      <c r="W398" s="24" t="str">
        <f t="shared" si="171"/>
        <v xml:space="preserve">  </v>
      </c>
      <c r="X398" s="36"/>
      <c r="Y398" s="17" t="str">
        <f t="shared" si="176"/>
        <v xml:space="preserve">  </v>
      </c>
      <c r="Z398" s="17" t="str">
        <f t="shared" si="172"/>
        <v xml:space="preserve">  </v>
      </c>
      <c r="AA398" s="35" t="str">
        <f t="shared" si="161"/>
        <v xml:space="preserve">  </v>
      </c>
      <c r="AB398" s="35" t="str">
        <f t="shared" si="177"/>
        <v xml:space="preserve">  </v>
      </c>
      <c r="AC398" s="35" t="str">
        <f t="shared" si="178"/>
        <v xml:space="preserve">  </v>
      </c>
      <c r="AD398" s="36"/>
      <c r="AE398" s="17" t="str">
        <f t="shared" si="179"/>
        <v xml:space="preserve">  </v>
      </c>
      <c r="AF398" s="35" t="str">
        <f t="shared" si="180"/>
        <v xml:space="preserve">  </v>
      </c>
      <c r="AG398" s="35" t="str">
        <f t="shared" si="181"/>
        <v xml:space="preserve">  </v>
      </c>
      <c r="AH398" s="35" t="str">
        <f t="shared" si="182"/>
        <v xml:space="preserve">  </v>
      </c>
    </row>
    <row r="399" spans="2:34" ht="15.6" x14ac:dyDescent="0.3">
      <c r="B399" s="4" t="str">
        <f t="shared" si="164"/>
        <v xml:space="preserve">  </v>
      </c>
      <c r="C399" s="36"/>
      <c r="D399" s="17" t="str">
        <f t="shared" si="173"/>
        <v xml:space="preserve">  </v>
      </c>
      <c r="E399" s="17">
        <f t="shared" si="158"/>
        <v>0</v>
      </c>
      <c r="F399" s="17" t="str">
        <f t="shared" si="165"/>
        <v xml:space="preserve">  </v>
      </c>
      <c r="G399" s="17" t="str">
        <f t="shared" si="166"/>
        <v xml:space="preserve">  </v>
      </c>
      <c r="I399" s="45"/>
      <c r="J399" s="46" t="str">
        <f t="shared" si="174"/>
        <v xml:space="preserve">  </v>
      </c>
      <c r="K399" s="24" t="str">
        <f t="shared" si="167"/>
        <v xml:space="preserve">  </v>
      </c>
      <c r="L399" s="35" t="str">
        <f t="shared" si="168"/>
        <v xml:space="preserve">  </v>
      </c>
      <c r="M399" s="35" t="str">
        <f t="shared" si="175"/>
        <v xml:space="preserve">  </v>
      </c>
      <c r="N399" s="35" t="str">
        <f t="shared" si="159"/>
        <v xml:space="preserve">  </v>
      </c>
      <c r="O399" s="35" t="str">
        <f t="shared" si="160"/>
        <v xml:space="preserve">  </v>
      </c>
      <c r="P399" s="35" t="str">
        <f t="shared" si="162"/>
        <v xml:space="preserve">  </v>
      </c>
      <c r="Q399" s="36"/>
      <c r="R399" s="49"/>
      <c r="S399" s="47" t="str">
        <f t="shared" si="169"/>
        <v xml:space="preserve">  </v>
      </c>
      <c r="T399" s="48" t="str">
        <f t="shared" si="163"/>
        <v xml:space="preserve">  </v>
      </c>
      <c r="U399" s="49"/>
      <c r="V399" s="24" t="str">
        <f t="shared" si="170"/>
        <v xml:space="preserve">  </v>
      </c>
      <c r="W399" s="24" t="str">
        <f t="shared" si="171"/>
        <v xml:space="preserve">  </v>
      </c>
      <c r="X399" s="36"/>
      <c r="Y399" s="17" t="str">
        <f t="shared" si="176"/>
        <v xml:space="preserve">  </v>
      </c>
      <c r="Z399" s="17" t="str">
        <f t="shared" si="172"/>
        <v xml:space="preserve">  </v>
      </c>
      <c r="AA399" s="35" t="str">
        <f t="shared" si="161"/>
        <v xml:space="preserve">  </v>
      </c>
      <c r="AB399" s="35" t="str">
        <f t="shared" si="177"/>
        <v xml:space="preserve">  </v>
      </c>
      <c r="AC399" s="35" t="str">
        <f t="shared" si="178"/>
        <v xml:space="preserve">  </v>
      </c>
      <c r="AD399" s="36"/>
      <c r="AE399" s="17" t="str">
        <f t="shared" si="179"/>
        <v xml:space="preserve">  </v>
      </c>
      <c r="AF399" s="35" t="str">
        <f t="shared" si="180"/>
        <v xml:space="preserve">  </v>
      </c>
      <c r="AG399" s="35" t="str">
        <f t="shared" si="181"/>
        <v xml:space="preserve">  </v>
      </c>
      <c r="AH399" s="35" t="str">
        <f t="shared" si="182"/>
        <v xml:space="preserve">  </v>
      </c>
    </row>
    <row r="400" spans="2:34" ht="15.6" x14ac:dyDescent="0.3">
      <c r="B400" s="4" t="str">
        <f t="shared" si="164"/>
        <v xml:space="preserve">  </v>
      </c>
      <c r="C400" s="36"/>
      <c r="D400" s="17" t="str">
        <f t="shared" si="173"/>
        <v xml:space="preserve">  </v>
      </c>
      <c r="E400" s="17">
        <f t="shared" si="158"/>
        <v>0</v>
      </c>
      <c r="F400" s="17" t="str">
        <f t="shared" si="165"/>
        <v xml:space="preserve">  </v>
      </c>
      <c r="G400" s="17" t="str">
        <f t="shared" si="166"/>
        <v xml:space="preserve">  </v>
      </c>
      <c r="I400" s="45"/>
      <c r="J400" s="46" t="str">
        <f t="shared" si="174"/>
        <v xml:space="preserve">  </v>
      </c>
      <c r="K400" s="24" t="str">
        <f t="shared" si="167"/>
        <v xml:space="preserve">  </v>
      </c>
      <c r="L400" s="35" t="str">
        <f t="shared" si="168"/>
        <v xml:space="preserve">  </v>
      </c>
      <c r="M400" s="35" t="str">
        <f t="shared" si="175"/>
        <v xml:space="preserve">  </v>
      </c>
      <c r="N400" s="35" t="str">
        <f t="shared" si="159"/>
        <v xml:space="preserve">  </v>
      </c>
      <c r="O400" s="35" t="str">
        <f t="shared" si="160"/>
        <v xml:space="preserve">  </v>
      </c>
      <c r="P400" s="35" t="str">
        <f t="shared" si="162"/>
        <v xml:space="preserve">  </v>
      </c>
      <c r="Q400" s="36"/>
      <c r="R400" s="49"/>
      <c r="S400" s="47" t="str">
        <f t="shared" si="169"/>
        <v xml:space="preserve">  </v>
      </c>
      <c r="T400" s="48" t="str">
        <f t="shared" si="163"/>
        <v xml:space="preserve">  </v>
      </c>
      <c r="U400" s="49"/>
      <c r="V400" s="24" t="str">
        <f t="shared" si="170"/>
        <v xml:space="preserve">  </v>
      </c>
      <c r="W400" s="24" t="str">
        <f t="shared" si="171"/>
        <v xml:space="preserve">  </v>
      </c>
      <c r="X400" s="36"/>
      <c r="Y400" s="17" t="str">
        <f t="shared" si="176"/>
        <v xml:space="preserve">  </v>
      </c>
      <c r="Z400" s="17" t="str">
        <f t="shared" si="172"/>
        <v xml:space="preserve">  </v>
      </c>
      <c r="AA400" s="35" t="str">
        <f t="shared" si="161"/>
        <v xml:space="preserve">  </v>
      </c>
      <c r="AB400" s="35" t="str">
        <f t="shared" si="177"/>
        <v xml:space="preserve">  </v>
      </c>
      <c r="AC400" s="35" t="str">
        <f t="shared" si="178"/>
        <v xml:space="preserve">  </v>
      </c>
      <c r="AD400" s="36"/>
      <c r="AE400" s="17" t="str">
        <f t="shared" si="179"/>
        <v xml:space="preserve">  </v>
      </c>
      <c r="AF400" s="35" t="str">
        <f t="shared" si="180"/>
        <v xml:space="preserve">  </v>
      </c>
      <c r="AG400" s="35" t="str">
        <f t="shared" si="181"/>
        <v xml:space="preserve">  </v>
      </c>
      <c r="AH400" s="35" t="str">
        <f t="shared" si="182"/>
        <v xml:space="preserve">  </v>
      </c>
    </row>
    <row r="401" spans="2:34" ht="15.6" x14ac:dyDescent="0.3">
      <c r="B401" s="4" t="str">
        <f t="shared" si="164"/>
        <v xml:space="preserve">  </v>
      </c>
      <c r="C401" s="36"/>
      <c r="D401" s="17" t="str">
        <f t="shared" si="173"/>
        <v xml:space="preserve">  </v>
      </c>
      <c r="E401" s="17">
        <f t="shared" si="158"/>
        <v>0</v>
      </c>
      <c r="F401" s="17" t="str">
        <f t="shared" si="165"/>
        <v xml:space="preserve">  </v>
      </c>
      <c r="G401" s="17" t="str">
        <f t="shared" si="166"/>
        <v xml:space="preserve">  </v>
      </c>
      <c r="I401" s="45"/>
      <c r="J401" s="46" t="str">
        <f t="shared" si="174"/>
        <v xml:space="preserve">  </v>
      </c>
      <c r="K401" s="24" t="str">
        <f t="shared" si="167"/>
        <v xml:space="preserve">  </v>
      </c>
      <c r="L401" s="35" t="str">
        <f t="shared" si="168"/>
        <v xml:space="preserve">  </v>
      </c>
      <c r="M401" s="35" t="str">
        <f t="shared" si="175"/>
        <v xml:space="preserve">  </v>
      </c>
      <c r="N401" s="35" t="str">
        <f t="shared" si="159"/>
        <v xml:space="preserve">  </v>
      </c>
      <c r="O401" s="35" t="str">
        <f t="shared" si="160"/>
        <v xml:space="preserve">  </v>
      </c>
      <c r="P401" s="35" t="str">
        <f t="shared" si="162"/>
        <v xml:space="preserve">  </v>
      </c>
      <c r="Q401" s="36"/>
      <c r="R401" s="49"/>
      <c r="S401" s="47" t="str">
        <f t="shared" si="169"/>
        <v xml:space="preserve">  </v>
      </c>
      <c r="T401" s="48" t="str">
        <f t="shared" si="163"/>
        <v xml:space="preserve">  </v>
      </c>
      <c r="U401" s="49"/>
      <c r="V401" s="24" t="str">
        <f t="shared" si="170"/>
        <v xml:space="preserve">  </v>
      </c>
      <c r="W401" s="24" t="str">
        <f t="shared" si="171"/>
        <v xml:space="preserve">  </v>
      </c>
      <c r="X401" s="36"/>
      <c r="Y401" s="17" t="str">
        <f t="shared" si="176"/>
        <v xml:space="preserve">  </v>
      </c>
      <c r="Z401" s="17" t="str">
        <f t="shared" si="172"/>
        <v xml:space="preserve">  </v>
      </c>
      <c r="AA401" s="35" t="str">
        <f t="shared" si="161"/>
        <v xml:space="preserve">  </v>
      </c>
      <c r="AB401" s="35" t="str">
        <f t="shared" si="177"/>
        <v xml:space="preserve">  </v>
      </c>
      <c r="AC401" s="35" t="str">
        <f t="shared" si="178"/>
        <v xml:space="preserve">  </v>
      </c>
      <c r="AD401" s="36"/>
      <c r="AE401" s="17" t="str">
        <f t="shared" si="179"/>
        <v xml:space="preserve">  </v>
      </c>
      <c r="AF401" s="35" t="str">
        <f t="shared" si="180"/>
        <v xml:space="preserve">  </v>
      </c>
      <c r="AG401" s="35" t="str">
        <f t="shared" si="181"/>
        <v xml:space="preserve">  </v>
      </c>
      <c r="AH401" s="35" t="str">
        <f t="shared" si="182"/>
        <v xml:space="preserve">  </v>
      </c>
    </row>
    <row r="402" spans="2:34" ht="15.6" x14ac:dyDescent="0.3">
      <c r="B402" s="4" t="str">
        <f t="shared" si="164"/>
        <v xml:space="preserve">  </v>
      </c>
      <c r="C402" s="36"/>
      <c r="D402" s="17" t="str">
        <f t="shared" si="173"/>
        <v xml:space="preserve">  </v>
      </c>
      <c r="E402" s="17">
        <f t="shared" si="158"/>
        <v>0</v>
      </c>
      <c r="F402" s="17" t="str">
        <f t="shared" si="165"/>
        <v xml:space="preserve">  </v>
      </c>
      <c r="G402" s="17" t="str">
        <f t="shared" si="166"/>
        <v xml:space="preserve">  </v>
      </c>
      <c r="I402" s="45"/>
      <c r="J402" s="46" t="str">
        <f t="shared" si="174"/>
        <v xml:space="preserve">  </v>
      </c>
      <c r="K402" s="24" t="str">
        <f t="shared" si="167"/>
        <v xml:space="preserve">  </v>
      </c>
      <c r="L402" s="35" t="str">
        <f t="shared" si="168"/>
        <v xml:space="preserve">  </v>
      </c>
      <c r="M402" s="35" t="str">
        <f t="shared" si="175"/>
        <v xml:space="preserve">  </v>
      </c>
      <c r="N402" s="35" t="str">
        <f t="shared" si="159"/>
        <v xml:space="preserve">  </v>
      </c>
      <c r="O402" s="35" t="str">
        <f t="shared" si="160"/>
        <v xml:space="preserve">  </v>
      </c>
      <c r="P402" s="35" t="str">
        <f t="shared" si="162"/>
        <v xml:space="preserve">  </v>
      </c>
      <c r="Q402" s="36"/>
      <c r="R402" s="49"/>
      <c r="S402" s="47" t="str">
        <f t="shared" si="169"/>
        <v xml:space="preserve">  </v>
      </c>
      <c r="T402" s="48" t="str">
        <f t="shared" si="163"/>
        <v xml:space="preserve">  </v>
      </c>
      <c r="U402" s="49"/>
      <c r="V402" s="24" t="str">
        <f t="shared" si="170"/>
        <v xml:space="preserve">  </v>
      </c>
      <c r="W402" s="24" t="str">
        <f t="shared" si="171"/>
        <v xml:space="preserve">  </v>
      </c>
      <c r="X402" s="36"/>
      <c r="Y402" s="17" t="str">
        <f t="shared" si="176"/>
        <v xml:space="preserve">  </v>
      </c>
      <c r="Z402" s="17" t="str">
        <f t="shared" si="172"/>
        <v xml:space="preserve">  </v>
      </c>
      <c r="AA402" s="35" t="str">
        <f t="shared" si="161"/>
        <v xml:space="preserve">  </v>
      </c>
      <c r="AB402" s="35" t="str">
        <f t="shared" si="177"/>
        <v xml:space="preserve">  </v>
      </c>
      <c r="AC402" s="35" t="str">
        <f t="shared" si="178"/>
        <v xml:space="preserve">  </v>
      </c>
      <c r="AD402" s="36"/>
      <c r="AE402" s="17" t="str">
        <f t="shared" si="179"/>
        <v xml:space="preserve">  </v>
      </c>
      <c r="AF402" s="35" t="str">
        <f t="shared" si="180"/>
        <v xml:space="preserve">  </v>
      </c>
      <c r="AG402" s="35" t="str">
        <f t="shared" si="181"/>
        <v xml:space="preserve">  </v>
      </c>
      <c r="AH402" s="35" t="str">
        <f t="shared" si="182"/>
        <v xml:space="preserve">  </v>
      </c>
    </row>
    <row r="403" spans="2:34" ht="15.6" x14ac:dyDescent="0.3">
      <c r="B403" s="4" t="str">
        <f t="shared" si="164"/>
        <v xml:space="preserve">  </v>
      </c>
      <c r="C403" s="36"/>
      <c r="D403" s="17" t="str">
        <f t="shared" si="173"/>
        <v xml:space="preserve">  </v>
      </c>
      <c r="E403" s="17">
        <f t="shared" si="158"/>
        <v>0</v>
      </c>
      <c r="F403" s="17" t="str">
        <f t="shared" si="165"/>
        <v xml:space="preserve">  </v>
      </c>
      <c r="G403" s="17" t="str">
        <f t="shared" si="166"/>
        <v xml:space="preserve">  </v>
      </c>
      <c r="I403" s="45"/>
      <c r="J403" s="46" t="str">
        <f t="shared" si="174"/>
        <v xml:space="preserve">  </v>
      </c>
      <c r="K403" s="24" t="str">
        <f t="shared" si="167"/>
        <v xml:space="preserve">  </v>
      </c>
      <c r="L403" s="35" t="str">
        <f t="shared" si="168"/>
        <v xml:space="preserve">  </v>
      </c>
      <c r="M403" s="35" t="str">
        <f t="shared" si="175"/>
        <v xml:space="preserve">  </v>
      </c>
      <c r="N403" s="35" t="str">
        <f t="shared" si="159"/>
        <v xml:space="preserve">  </v>
      </c>
      <c r="O403" s="35" t="str">
        <f t="shared" si="160"/>
        <v xml:space="preserve">  </v>
      </c>
      <c r="P403" s="35" t="str">
        <f t="shared" si="162"/>
        <v xml:space="preserve">  </v>
      </c>
      <c r="Q403" s="36"/>
      <c r="R403" s="49"/>
      <c r="S403" s="47" t="str">
        <f t="shared" si="169"/>
        <v xml:space="preserve">  </v>
      </c>
      <c r="T403" s="48" t="str">
        <f t="shared" si="163"/>
        <v xml:space="preserve">  </v>
      </c>
      <c r="U403" s="49"/>
      <c r="V403" s="24" t="str">
        <f t="shared" si="170"/>
        <v xml:space="preserve">  </v>
      </c>
      <c r="W403" s="24" t="str">
        <f t="shared" si="171"/>
        <v xml:space="preserve">  </v>
      </c>
      <c r="X403" s="36"/>
      <c r="Y403" s="17" t="str">
        <f t="shared" si="176"/>
        <v xml:space="preserve">  </v>
      </c>
      <c r="Z403" s="17" t="str">
        <f t="shared" si="172"/>
        <v xml:space="preserve">  </v>
      </c>
      <c r="AA403" s="35" t="str">
        <f t="shared" si="161"/>
        <v xml:space="preserve">  </v>
      </c>
      <c r="AB403" s="35" t="str">
        <f t="shared" si="177"/>
        <v xml:space="preserve">  </v>
      </c>
      <c r="AC403" s="35" t="str">
        <f t="shared" si="178"/>
        <v xml:space="preserve">  </v>
      </c>
      <c r="AD403" s="36"/>
      <c r="AE403" s="17" t="str">
        <f t="shared" si="179"/>
        <v xml:space="preserve">  </v>
      </c>
      <c r="AF403" s="35" t="str">
        <f t="shared" si="180"/>
        <v xml:space="preserve">  </v>
      </c>
      <c r="AG403" s="35" t="str">
        <f t="shared" si="181"/>
        <v xml:space="preserve">  </v>
      </c>
      <c r="AH403" s="35" t="str">
        <f t="shared" si="182"/>
        <v xml:space="preserve">  </v>
      </c>
    </row>
    <row r="404" spans="2:34" ht="15.6" x14ac:dyDescent="0.3">
      <c r="B404" s="4" t="str">
        <f t="shared" si="164"/>
        <v xml:space="preserve">  </v>
      </c>
      <c r="C404" s="36"/>
      <c r="D404" s="17" t="str">
        <f t="shared" si="173"/>
        <v xml:space="preserve">  </v>
      </c>
      <c r="E404" s="17">
        <f t="shared" si="158"/>
        <v>0</v>
      </c>
      <c r="F404" s="17" t="str">
        <f t="shared" si="165"/>
        <v xml:space="preserve">  </v>
      </c>
      <c r="G404" s="17" t="str">
        <f t="shared" si="166"/>
        <v xml:space="preserve">  </v>
      </c>
      <c r="I404" s="45"/>
      <c r="J404" s="46" t="str">
        <f t="shared" si="174"/>
        <v xml:space="preserve">  </v>
      </c>
      <c r="K404" s="24" t="str">
        <f t="shared" si="167"/>
        <v xml:space="preserve">  </v>
      </c>
      <c r="L404" s="35" t="str">
        <f t="shared" si="168"/>
        <v xml:space="preserve">  </v>
      </c>
      <c r="M404" s="35" t="str">
        <f t="shared" si="175"/>
        <v xml:space="preserve">  </v>
      </c>
      <c r="N404" s="35" t="str">
        <f t="shared" si="159"/>
        <v xml:space="preserve">  </v>
      </c>
      <c r="O404" s="35" t="str">
        <f t="shared" si="160"/>
        <v xml:space="preserve">  </v>
      </c>
      <c r="P404" s="35" t="str">
        <f t="shared" si="162"/>
        <v xml:space="preserve">  </v>
      </c>
      <c r="Q404" s="36"/>
      <c r="R404" s="49"/>
      <c r="S404" s="47" t="str">
        <f t="shared" si="169"/>
        <v xml:space="preserve">  </v>
      </c>
      <c r="T404" s="48" t="str">
        <f t="shared" si="163"/>
        <v xml:space="preserve">  </v>
      </c>
      <c r="U404" s="49"/>
      <c r="V404" s="24" t="str">
        <f t="shared" si="170"/>
        <v xml:space="preserve">  </v>
      </c>
      <c r="W404" s="24" t="str">
        <f t="shared" si="171"/>
        <v xml:space="preserve">  </v>
      </c>
      <c r="X404" s="36"/>
      <c r="Y404" s="17" t="str">
        <f t="shared" si="176"/>
        <v xml:space="preserve">  </v>
      </c>
      <c r="Z404" s="17" t="str">
        <f t="shared" si="172"/>
        <v xml:space="preserve">  </v>
      </c>
      <c r="AA404" s="35" t="str">
        <f t="shared" si="161"/>
        <v xml:space="preserve">  </v>
      </c>
      <c r="AB404" s="35" t="str">
        <f t="shared" si="177"/>
        <v xml:space="preserve">  </v>
      </c>
      <c r="AC404" s="35" t="str">
        <f t="shared" si="178"/>
        <v xml:space="preserve">  </v>
      </c>
      <c r="AD404" s="36"/>
      <c r="AE404" s="17" t="str">
        <f t="shared" si="179"/>
        <v xml:space="preserve">  </v>
      </c>
      <c r="AF404" s="35" t="str">
        <f t="shared" si="180"/>
        <v xml:space="preserve">  </v>
      </c>
      <c r="AG404" s="35" t="str">
        <f t="shared" si="181"/>
        <v xml:space="preserve">  </v>
      </c>
      <c r="AH404" s="35" t="str">
        <f t="shared" si="182"/>
        <v xml:space="preserve">  </v>
      </c>
    </row>
    <row r="405" spans="2:34" ht="15.6" x14ac:dyDescent="0.3">
      <c r="B405" s="4" t="str">
        <f t="shared" si="164"/>
        <v xml:space="preserve">  </v>
      </c>
      <c r="C405" s="36"/>
      <c r="D405" s="17" t="str">
        <f t="shared" si="173"/>
        <v xml:space="preserve">  </v>
      </c>
      <c r="E405" s="17">
        <f t="shared" si="158"/>
        <v>0</v>
      </c>
      <c r="F405" s="17" t="str">
        <f t="shared" si="165"/>
        <v xml:space="preserve">  </v>
      </c>
      <c r="G405" s="17" t="str">
        <f t="shared" si="166"/>
        <v xml:space="preserve">  </v>
      </c>
      <c r="I405" s="45"/>
      <c r="J405" s="46" t="str">
        <f t="shared" si="174"/>
        <v xml:space="preserve">  </v>
      </c>
      <c r="K405" s="24" t="str">
        <f t="shared" si="167"/>
        <v xml:space="preserve">  </v>
      </c>
      <c r="L405" s="35" t="str">
        <f t="shared" si="168"/>
        <v xml:space="preserve">  </v>
      </c>
      <c r="M405" s="35" t="str">
        <f t="shared" si="175"/>
        <v xml:space="preserve">  </v>
      </c>
      <c r="N405" s="35" t="str">
        <f t="shared" si="159"/>
        <v xml:space="preserve">  </v>
      </c>
      <c r="O405" s="35" t="str">
        <f t="shared" si="160"/>
        <v xml:space="preserve">  </v>
      </c>
      <c r="P405" s="35" t="str">
        <f t="shared" si="162"/>
        <v xml:space="preserve">  </v>
      </c>
      <c r="Q405" s="36"/>
      <c r="R405" s="49"/>
      <c r="S405" s="47" t="str">
        <f t="shared" si="169"/>
        <v xml:space="preserve">  </v>
      </c>
      <c r="T405" s="48" t="str">
        <f t="shared" si="163"/>
        <v xml:space="preserve">  </v>
      </c>
      <c r="U405" s="49"/>
      <c r="V405" s="24" t="str">
        <f t="shared" si="170"/>
        <v xml:space="preserve">  </v>
      </c>
      <c r="W405" s="24" t="str">
        <f t="shared" si="171"/>
        <v xml:space="preserve">  </v>
      </c>
      <c r="X405" s="36"/>
      <c r="Y405" s="17" t="str">
        <f t="shared" si="176"/>
        <v xml:space="preserve">  </v>
      </c>
      <c r="Z405" s="17" t="str">
        <f t="shared" si="172"/>
        <v xml:space="preserve">  </v>
      </c>
      <c r="AA405" s="35" t="str">
        <f t="shared" si="161"/>
        <v xml:space="preserve">  </v>
      </c>
      <c r="AB405" s="35" t="str">
        <f t="shared" si="177"/>
        <v xml:space="preserve">  </v>
      </c>
      <c r="AC405" s="35" t="str">
        <f t="shared" si="178"/>
        <v xml:space="preserve">  </v>
      </c>
      <c r="AD405" s="36"/>
      <c r="AE405" s="17" t="str">
        <f t="shared" si="179"/>
        <v xml:space="preserve">  </v>
      </c>
      <c r="AF405" s="35" t="str">
        <f t="shared" si="180"/>
        <v xml:space="preserve">  </v>
      </c>
      <c r="AG405" s="35" t="str">
        <f t="shared" si="181"/>
        <v xml:space="preserve">  </v>
      </c>
      <c r="AH405" s="35" t="str">
        <f t="shared" si="182"/>
        <v xml:space="preserve">  </v>
      </c>
    </row>
    <row r="406" spans="2:34" ht="15.6" x14ac:dyDescent="0.3">
      <c r="B406" s="4" t="str">
        <f t="shared" si="164"/>
        <v xml:space="preserve">  </v>
      </c>
      <c r="C406" s="36"/>
      <c r="D406" s="17" t="str">
        <f t="shared" si="173"/>
        <v xml:space="preserve">  </v>
      </c>
      <c r="E406" s="17">
        <f t="shared" si="158"/>
        <v>0</v>
      </c>
      <c r="F406" s="17" t="str">
        <f t="shared" si="165"/>
        <v xml:space="preserve">  </v>
      </c>
      <c r="G406" s="17" t="str">
        <f t="shared" si="166"/>
        <v xml:space="preserve">  </v>
      </c>
      <c r="I406" s="45"/>
      <c r="J406" s="46" t="str">
        <f t="shared" si="174"/>
        <v xml:space="preserve">  </v>
      </c>
      <c r="K406" s="24" t="str">
        <f t="shared" si="167"/>
        <v xml:space="preserve">  </v>
      </c>
      <c r="L406" s="35" t="str">
        <f t="shared" si="168"/>
        <v xml:space="preserve">  </v>
      </c>
      <c r="M406" s="35" t="str">
        <f t="shared" si="175"/>
        <v xml:space="preserve">  </v>
      </c>
      <c r="N406" s="35" t="str">
        <f t="shared" si="159"/>
        <v xml:space="preserve">  </v>
      </c>
      <c r="O406" s="35" t="str">
        <f t="shared" si="160"/>
        <v xml:space="preserve">  </v>
      </c>
      <c r="P406" s="35" t="str">
        <f t="shared" si="162"/>
        <v xml:space="preserve">  </v>
      </c>
      <c r="Q406" s="36"/>
      <c r="R406" s="49"/>
      <c r="S406" s="47" t="str">
        <f t="shared" si="169"/>
        <v xml:space="preserve">  </v>
      </c>
      <c r="T406" s="48" t="str">
        <f t="shared" si="163"/>
        <v xml:space="preserve">  </v>
      </c>
      <c r="U406" s="49"/>
      <c r="V406" s="24" t="str">
        <f t="shared" si="170"/>
        <v xml:space="preserve">  </v>
      </c>
      <c r="W406" s="24" t="str">
        <f t="shared" si="171"/>
        <v xml:space="preserve">  </v>
      </c>
      <c r="X406" s="36"/>
      <c r="Y406" s="17" t="str">
        <f t="shared" si="176"/>
        <v xml:space="preserve">  </v>
      </c>
      <c r="Z406" s="17" t="str">
        <f t="shared" si="172"/>
        <v xml:space="preserve">  </v>
      </c>
      <c r="AA406" s="35" t="str">
        <f t="shared" si="161"/>
        <v xml:space="preserve">  </v>
      </c>
      <c r="AB406" s="35" t="str">
        <f t="shared" si="177"/>
        <v xml:space="preserve">  </v>
      </c>
      <c r="AC406" s="35" t="str">
        <f t="shared" si="178"/>
        <v xml:space="preserve">  </v>
      </c>
      <c r="AD406" s="36"/>
      <c r="AE406" s="17" t="str">
        <f t="shared" si="179"/>
        <v xml:space="preserve">  </v>
      </c>
      <c r="AF406" s="35" t="str">
        <f t="shared" si="180"/>
        <v xml:space="preserve">  </v>
      </c>
      <c r="AG406" s="35" t="str">
        <f t="shared" si="181"/>
        <v xml:space="preserve">  </v>
      </c>
      <c r="AH406" s="35" t="str">
        <f t="shared" si="182"/>
        <v xml:space="preserve">  </v>
      </c>
    </row>
    <row r="407" spans="2:34" ht="15.6" x14ac:dyDescent="0.3">
      <c r="B407" s="4" t="str">
        <f t="shared" si="164"/>
        <v xml:space="preserve">  </v>
      </c>
      <c r="C407" s="36"/>
      <c r="D407" s="17" t="str">
        <f t="shared" si="173"/>
        <v xml:space="preserve">  </v>
      </c>
      <c r="E407" s="17">
        <f t="shared" si="158"/>
        <v>0</v>
      </c>
      <c r="F407" s="17" t="str">
        <f t="shared" si="165"/>
        <v xml:space="preserve">  </v>
      </c>
      <c r="G407" s="17" t="str">
        <f t="shared" si="166"/>
        <v xml:space="preserve">  </v>
      </c>
      <c r="I407" s="45"/>
      <c r="J407" s="46" t="str">
        <f t="shared" si="174"/>
        <v xml:space="preserve">  </v>
      </c>
      <c r="K407" s="24" t="str">
        <f t="shared" si="167"/>
        <v xml:space="preserve">  </v>
      </c>
      <c r="L407" s="35" t="str">
        <f t="shared" si="168"/>
        <v xml:space="preserve">  </v>
      </c>
      <c r="M407" s="35" t="str">
        <f t="shared" si="175"/>
        <v xml:space="preserve">  </v>
      </c>
      <c r="N407" s="35" t="str">
        <f t="shared" si="159"/>
        <v xml:space="preserve">  </v>
      </c>
      <c r="O407" s="35" t="str">
        <f t="shared" si="160"/>
        <v xml:space="preserve">  </v>
      </c>
      <c r="P407" s="35" t="str">
        <f t="shared" si="162"/>
        <v xml:space="preserve">  </v>
      </c>
      <c r="Q407" s="36"/>
      <c r="R407" s="49"/>
      <c r="S407" s="47" t="str">
        <f t="shared" si="169"/>
        <v xml:space="preserve">  </v>
      </c>
      <c r="T407" s="48" t="str">
        <f t="shared" si="163"/>
        <v xml:space="preserve">  </v>
      </c>
      <c r="U407" s="49"/>
      <c r="V407" s="24" t="str">
        <f t="shared" si="170"/>
        <v xml:space="preserve">  </v>
      </c>
      <c r="W407" s="24" t="str">
        <f t="shared" si="171"/>
        <v xml:space="preserve">  </v>
      </c>
      <c r="X407" s="36"/>
      <c r="Y407" s="17" t="str">
        <f t="shared" si="176"/>
        <v xml:space="preserve">  </v>
      </c>
      <c r="Z407" s="17" t="str">
        <f t="shared" si="172"/>
        <v xml:space="preserve">  </v>
      </c>
      <c r="AA407" s="35" t="str">
        <f t="shared" si="161"/>
        <v xml:space="preserve">  </v>
      </c>
      <c r="AB407" s="35" t="str">
        <f t="shared" si="177"/>
        <v xml:space="preserve">  </v>
      </c>
      <c r="AC407" s="35" t="str">
        <f t="shared" si="178"/>
        <v xml:space="preserve">  </v>
      </c>
      <c r="AD407" s="36"/>
      <c r="AE407" s="17" t="str">
        <f t="shared" si="179"/>
        <v xml:space="preserve">  </v>
      </c>
      <c r="AF407" s="35" t="str">
        <f t="shared" si="180"/>
        <v xml:space="preserve">  </v>
      </c>
      <c r="AG407" s="35" t="str">
        <f t="shared" si="181"/>
        <v xml:space="preserve">  </v>
      </c>
      <c r="AH407" s="35" t="str">
        <f t="shared" si="182"/>
        <v xml:space="preserve">  </v>
      </c>
    </row>
    <row r="408" spans="2:34" ht="15.6" x14ac:dyDescent="0.3">
      <c r="B408" s="4" t="str">
        <f t="shared" si="164"/>
        <v xml:space="preserve">  </v>
      </c>
      <c r="C408" s="36"/>
      <c r="D408" s="17" t="str">
        <f t="shared" si="173"/>
        <v xml:space="preserve">  </v>
      </c>
      <c r="E408" s="17">
        <f t="shared" si="158"/>
        <v>0</v>
      </c>
      <c r="F408" s="17" t="str">
        <f t="shared" si="165"/>
        <v xml:space="preserve">  </v>
      </c>
      <c r="G408" s="17" t="str">
        <f t="shared" si="166"/>
        <v xml:space="preserve">  </v>
      </c>
      <c r="I408" s="45"/>
      <c r="J408" s="46" t="str">
        <f t="shared" si="174"/>
        <v xml:space="preserve">  </v>
      </c>
      <c r="K408" s="24" t="str">
        <f t="shared" si="167"/>
        <v xml:space="preserve">  </v>
      </c>
      <c r="L408" s="35" t="str">
        <f t="shared" si="168"/>
        <v xml:space="preserve">  </v>
      </c>
      <c r="M408" s="35" t="str">
        <f t="shared" si="175"/>
        <v xml:space="preserve">  </v>
      </c>
      <c r="N408" s="35" t="str">
        <f t="shared" si="159"/>
        <v xml:space="preserve">  </v>
      </c>
      <c r="O408" s="35" t="str">
        <f t="shared" si="160"/>
        <v xml:space="preserve">  </v>
      </c>
      <c r="P408" s="35" t="str">
        <f t="shared" si="162"/>
        <v xml:space="preserve">  </v>
      </c>
      <c r="Q408" s="36"/>
      <c r="R408" s="49"/>
      <c r="S408" s="47" t="str">
        <f t="shared" si="169"/>
        <v xml:space="preserve">  </v>
      </c>
      <c r="T408" s="48" t="str">
        <f t="shared" si="163"/>
        <v xml:space="preserve">  </v>
      </c>
      <c r="U408" s="49"/>
      <c r="V408" s="24" t="str">
        <f t="shared" si="170"/>
        <v xml:space="preserve">  </v>
      </c>
      <c r="W408" s="24" t="str">
        <f t="shared" si="171"/>
        <v xml:space="preserve">  </v>
      </c>
      <c r="X408" s="36"/>
      <c r="Y408" s="17" t="str">
        <f t="shared" si="176"/>
        <v xml:space="preserve">  </v>
      </c>
      <c r="Z408" s="17" t="str">
        <f t="shared" si="172"/>
        <v xml:space="preserve">  </v>
      </c>
      <c r="AA408" s="35" t="str">
        <f t="shared" si="161"/>
        <v xml:space="preserve">  </v>
      </c>
      <c r="AB408" s="35" t="str">
        <f t="shared" si="177"/>
        <v xml:space="preserve">  </v>
      </c>
      <c r="AC408" s="35" t="str">
        <f t="shared" si="178"/>
        <v xml:space="preserve">  </v>
      </c>
      <c r="AD408" s="36"/>
      <c r="AE408" s="17" t="str">
        <f t="shared" si="179"/>
        <v xml:space="preserve">  </v>
      </c>
      <c r="AF408" s="35" t="str">
        <f t="shared" si="180"/>
        <v xml:space="preserve">  </v>
      </c>
      <c r="AG408" s="35" t="str">
        <f t="shared" si="181"/>
        <v xml:space="preserve">  </v>
      </c>
      <c r="AH408" s="35" t="str">
        <f t="shared" si="182"/>
        <v xml:space="preserve">  </v>
      </c>
    </row>
    <row r="409" spans="2:34" ht="15.6" x14ac:dyDescent="0.3">
      <c r="B409" s="4" t="str">
        <f t="shared" si="164"/>
        <v xml:space="preserve">  </v>
      </c>
      <c r="C409" s="36"/>
      <c r="D409" s="17" t="str">
        <f t="shared" si="173"/>
        <v xml:space="preserve">  </v>
      </c>
      <c r="E409" s="17">
        <f t="shared" si="158"/>
        <v>0</v>
      </c>
      <c r="F409" s="17" t="str">
        <f t="shared" si="165"/>
        <v xml:space="preserve">  </v>
      </c>
      <c r="G409" s="17" t="str">
        <f t="shared" si="166"/>
        <v xml:space="preserve">  </v>
      </c>
      <c r="I409" s="45"/>
      <c r="J409" s="46" t="str">
        <f t="shared" si="174"/>
        <v xml:space="preserve">  </v>
      </c>
      <c r="K409" s="24" t="str">
        <f t="shared" si="167"/>
        <v xml:space="preserve">  </v>
      </c>
      <c r="L409" s="35" t="str">
        <f t="shared" si="168"/>
        <v xml:space="preserve">  </v>
      </c>
      <c r="M409" s="35" t="str">
        <f t="shared" si="175"/>
        <v xml:space="preserve">  </v>
      </c>
      <c r="N409" s="35" t="str">
        <f t="shared" si="159"/>
        <v xml:space="preserve">  </v>
      </c>
      <c r="O409" s="35" t="str">
        <f t="shared" si="160"/>
        <v xml:space="preserve">  </v>
      </c>
      <c r="P409" s="35" t="str">
        <f t="shared" si="162"/>
        <v xml:space="preserve">  </v>
      </c>
      <c r="Q409" s="36"/>
      <c r="R409" s="49"/>
      <c r="S409" s="47" t="str">
        <f t="shared" si="169"/>
        <v xml:space="preserve">  </v>
      </c>
      <c r="T409" s="48" t="str">
        <f t="shared" si="163"/>
        <v xml:space="preserve">  </v>
      </c>
      <c r="U409" s="49"/>
      <c r="V409" s="24" t="str">
        <f t="shared" si="170"/>
        <v xml:space="preserve">  </v>
      </c>
      <c r="W409" s="24" t="str">
        <f t="shared" si="171"/>
        <v xml:space="preserve">  </v>
      </c>
      <c r="X409" s="36"/>
      <c r="Y409" s="17" t="str">
        <f t="shared" si="176"/>
        <v xml:space="preserve">  </v>
      </c>
      <c r="Z409" s="17" t="str">
        <f t="shared" si="172"/>
        <v xml:space="preserve">  </v>
      </c>
      <c r="AA409" s="35" t="str">
        <f t="shared" si="161"/>
        <v xml:space="preserve">  </v>
      </c>
      <c r="AB409" s="35" t="str">
        <f t="shared" si="177"/>
        <v xml:space="preserve">  </v>
      </c>
      <c r="AC409" s="35" t="str">
        <f t="shared" si="178"/>
        <v xml:space="preserve">  </v>
      </c>
      <c r="AD409" s="36"/>
      <c r="AE409" s="17" t="str">
        <f t="shared" si="179"/>
        <v xml:space="preserve">  </v>
      </c>
      <c r="AF409" s="35" t="str">
        <f t="shared" si="180"/>
        <v xml:space="preserve">  </v>
      </c>
      <c r="AG409" s="35" t="str">
        <f t="shared" si="181"/>
        <v xml:space="preserve">  </v>
      </c>
      <c r="AH409" s="35" t="str">
        <f t="shared" si="182"/>
        <v xml:space="preserve">  </v>
      </c>
    </row>
    <row r="410" spans="2:34" ht="15.6" x14ac:dyDescent="0.3">
      <c r="B410" s="4" t="str">
        <f t="shared" si="164"/>
        <v xml:space="preserve">  </v>
      </c>
      <c r="C410" s="36"/>
      <c r="D410" s="17" t="str">
        <f t="shared" si="173"/>
        <v xml:space="preserve">  </v>
      </c>
      <c r="E410" s="17">
        <f t="shared" si="158"/>
        <v>0</v>
      </c>
      <c r="F410" s="17" t="str">
        <f t="shared" si="165"/>
        <v xml:space="preserve">  </v>
      </c>
      <c r="G410" s="17" t="str">
        <f t="shared" si="166"/>
        <v xml:space="preserve">  </v>
      </c>
      <c r="I410" s="45"/>
      <c r="J410" s="46" t="str">
        <f t="shared" si="174"/>
        <v xml:space="preserve">  </v>
      </c>
      <c r="K410" s="24" t="str">
        <f t="shared" si="167"/>
        <v xml:space="preserve">  </v>
      </c>
      <c r="L410" s="35" t="str">
        <f t="shared" si="168"/>
        <v xml:space="preserve">  </v>
      </c>
      <c r="M410" s="35" t="str">
        <f t="shared" si="175"/>
        <v xml:space="preserve">  </v>
      </c>
      <c r="N410" s="35" t="str">
        <f t="shared" si="159"/>
        <v xml:space="preserve">  </v>
      </c>
      <c r="O410" s="35" t="str">
        <f t="shared" si="160"/>
        <v xml:space="preserve">  </v>
      </c>
      <c r="P410" s="35" t="str">
        <f t="shared" si="162"/>
        <v xml:space="preserve">  </v>
      </c>
      <c r="Q410" s="36"/>
      <c r="R410" s="49"/>
      <c r="S410" s="47" t="str">
        <f t="shared" si="169"/>
        <v xml:space="preserve">  </v>
      </c>
      <c r="T410" s="48" t="str">
        <f t="shared" si="163"/>
        <v xml:space="preserve">  </v>
      </c>
      <c r="U410" s="49"/>
      <c r="V410" s="24" t="str">
        <f t="shared" si="170"/>
        <v xml:space="preserve">  </v>
      </c>
      <c r="W410" s="24" t="str">
        <f t="shared" si="171"/>
        <v xml:space="preserve">  </v>
      </c>
      <c r="X410" s="36"/>
      <c r="Y410" s="17" t="str">
        <f t="shared" si="176"/>
        <v xml:space="preserve">  </v>
      </c>
      <c r="Z410" s="17" t="str">
        <f t="shared" si="172"/>
        <v xml:space="preserve">  </v>
      </c>
      <c r="AA410" s="35" t="str">
        <f t="shared" si="161"/>
        <v xml:space="preserve">  </v>
      </c>
      <c r="AB410" s="35" t="str">
        <f t="shared" si="177"/>
        <v xml:space="preserve">  </v>
      </c>
      <c r="AC410" s="35" t="str">
        <f t="shared" si="178"/>
        <v xml:space="preserve">  </v>
      </c>
      <c r="AD410" s="36"/>
      <c r="AE410" s="17" t="str">
        <f t="shared" si="179"/>
        <v xml:space="preserve">  </v>
      </c>
      <c r="AF410" s="35" t="str">
        <f t="shared" si="180"/>
        <v xml:space="preserve">  </v>
      </c>
      <c r="AG410" s="35" t="str">
        <f t="shared" si="181"/>
        <v xml:space="preserve">  </v>
      </c>
      <c r="AH410" s="35" t="str">
        <f t="shared" si="182"/>
        <v xml:space="preserve">  </v>
      </c>
    </row>
    <row r="411" spans="2:34" ht="15.6" x14ac:dyDescent="0.3">
      <c r="B411" s="4" t="str">
        <f t="shared" si="164"/>
        <v xml:space="preserve">  </v>
      </c>
      <c r="C411" s="36"/>
      <c r="D411" s="17" t="str">
        <f t="shared" si="173"/>
        <v xml:space="preserve">  </v>
      </c>
      <c r="E411" s="17">
        <f t="shared" si="158"/>
        <v>0</v>
      </c>
      <c r="F411" s="17" t="str">
        <f t="shared" si="165"/>
        <v xml:space="preserve">  </v>
      </c>
      <c r="G411" s="17" t="str">
        <f t="shared" si="166"/>
        <v xml:space="preserve">  </v>
      </c>
      <c r="I411" s="45"/>
      <c r="J411" s="46" t="str">
        <f t="shared" si="174"/>
        <v xml:space="preserve">  </v>
      </c>
      <c r="K411" s="24" t="str">
        <f t="shared" si="167"/>
        <v xml:space="preserve">  </v>
      </c>
      <c r="L411" s="35" t="str">
        <f t="shared" si="168"/>
        <v xml:space="preserve">  </v>
      </c>
      <c r="M411" s="35" t="str">
        <f t="shared" si="175"/>
        <v xml:space="preserve">  </v>
      </c>
      <c r="N411" s="35" t="str">
        <f t="shared" si="159"/>
        <v xml:space="preserve">  </v>
      </c>
      <c r="O411" s="35" t="str">
        <f t="shared" si="160"/>
        <v xml:space="preserve">  </v>
      </c>
      <c r="P411" s="35" t="str">
        <f t="shared" si="162"/>
        <v xml:space="preserve">  </v>
      </c>
      <c r="Q411" s="36"/>
      <c r="R411" s="49"/>
      <c r="S411" s="47" t="str">
        <f t="shared" si="169"/>
        <v xml:space="preserve">  </v>
      </c>
      <c r="T411" s="48" t="str">
        <f t="shared" si="163"/>
        <v xml:space="preserve">  </v>
      </c>
      <c r="U411" s="49"/>
      <c r="V411" s="24" t="str">
        <f t="shared" si="170"/>
        <v xml:space="preserve">  </v>
      </c>
      <c r="W411" s="24" t="str">
        <f t="shared" si="171"/>
        <v xml:space="preserve">  </v>
      </c>
      <c r="X411" s="36"/>
      <c r="Y411" s="17" t="str">
        <f t="shared" si="176"/>
        <v xml:space="preserve">  </v>
      </c>
      <c r="Z411" s="17" t="str">
        <f t="shared" si="172"/>
        <v xml:space="preserve">  </v>
      </c>
      <c r="AA411" s="35" t="str">
        <f t="shared" si="161"/>
        <v xml:space="preserve">  </v>
      </c>
      <c r="AB411" s="35" t="str">
        <f t="shared" si="177"/>
        <v xml:space="preserve">  </v>
      </c>
      <c r="AC411" s="35" t="str">
        <f t="shared" si="178"/>
        <v xml:space="preserve">  </v>
      </c>
      <c r="AD411" s="36"/>
      <c r="AE411" s="17" t="str">
        <f t="shared" si="179"/>
        <v xml:space="preserve">  </v>
      </c>
      <c r="AF411" s="35" t="str">
        <f t="shared" si="180"/>
        <v xml:space="preserve">  </v>
      </c>
      <c r="AG411" s="35" t="str">
        <f t="shared" si="181"/>
        <v xml:space="preserve">  </v>
      </c>
      <c r="AH411" s="35" t="str">
        <f t="shared" si="182"/>
        <v xml:space="preserve">  </v>
      </c>
    </row>
    <row r="412" spans="2:34" ht="15.6" x14ac:dyDescent="0.3">
      <c r="B412" s="4" t="str">
        <f t="shared" si="164"/>
        <v xml:space="preserve">  </v>
      </c>
      <c r="C412" s="36"/>
      <c r="D412" s="17" t="str">
        <f t="shared" si="173"/>
        <v xml:space="preserve">  </v>
      </c>
      <c r="E412" s="17">
        <f t="shared" si="158"/>
        <v>0</v>
      </c>
      <c r="F412" s="17" t="str">
        <f t="shared" si="165"/>
        <v xml:space="preserve">  </v>
      </c>
      <c r="G412" s="17" t="str">
        <f t="shared" si="166"/>
        <v xml:space="preserve">  </v>
      </c>
      <c r="I412" s="45"/>
      <c r="J412" s="46" t="str">
        <f t="shared" si="174"/>
        <v xml:space="preserve">  </v>
      </c>
      <c r="K412" s="24" t="str">
        <f t="shared" si="167"/>
        <v xml:space="preserve">  </v>
      </c>
      <c r="L412" s="35" t="str">
        <f t="shared" si="168"/>
        <v xml:space="preserve">  </v>
      </c>
      <c r="M412" s="35" t="str">
        <f t="shared" si="175"/>
        <v xml:space="preserve">  </v>
      </c>
      <c r="N412" s="35" t="str">
        <f t="shared" si="159"/>
        <v xml:space="preserve">  </v>
      </c>
      <c r="O412" s="35" t="str">
        <f t="shared" si="160"/>
        <v xml:space="preserve">  </v>
      </c>
      <c r="P412" s="35" t="str">
        <f t="shared" si="162"/>
        <v xml:space="preserve">  </v>
      </c>
      <c r="Q412" s="36"/>
      <c r="R412" s="49"/>
      <c r="S412" s="47" t="str">
        <f t="shared" si="169"/>
        <v xml:space="preserve">  </v>
      </c>
      <c r="T412" s="48" t="str">
        <f t="shared" si="163"/>
        <v xml:space="preserve">  </v>
      </c>
      <c r="U412" s="49"/>
      <c r="V412" s="24" t="str">
        <f t="shared" si="170"/>
        <v xml:space="preserve">  </v>
      </c>
      <c r="W412" s="24" t="str">
        <f t="shared" si="171"/>
        <v xml:space="preserve">  </v>
      </c>
      <c r="X412" s="36"/>
      <c r="Y412" s="17" t="str">
        <f t="shared" si="176"/>
        <v xml:space="preserve">  </v>
      </c>
      <c r="Z412" s="17" t="str">
        <f t="shared" si="172"/>
        <v xml:space="preserve">  </v>
      </c>
      <c r="AA412" s="35" t="str">
        <f t="shared" si="161"/>
        <v xml:space="preserve">  </v>
      </c>
      <c r="AB412" s="35" t="str">
        <f t="shared" si="177"/>
        <v xml:space="preserve">  </v>
      </c>
      <c r="AC412" s="35" t="str">
        <f t="shared" si="178"/>
        <v xml:space="preserve">  </v>
      </c>
      <c r="AD412" s="36"/>
      <c r="AE412" s="17" t="str">
        <f t="shared" si="179"/>
        <v xml:space="preserve">  </v>
      </c>
      <c r="AF412" s="35" t="str">
        <f t="shared" si="180"/>
        <v xml:space="preserve">  </v>
      </c>
      <c r="AG412" s="35" t="str">
        <f t="shared" si="181"/>
        <v xml:space="preserve">  </v>
      </c>
      <c r="AH412" s="35" t="str">
        <f t="shared" si="182"/>
        <v xml:space="preserve">  </v>
      </c>
    </row>
    <row r="413" spans="2:34" ht="15.6" x14ac:dyDescent="0.3">
      <c r="B413" s="4" t="str">
        <f t="shared" si="164"/>
        <v xml:space="preserve">  </v>
      </c>
      <c r="C413" s="36"/>
      <c r="D413" s="17" t="str">
        <f t="shared" si="173"/>
        <v xml:space="preserve">  </v>
      </c>
      <c r="E413" s="17">
        <f t="shared" si="158"/>
        <v>0</v>
      </c>
      <c r="F413" s="17" t="str">
        <f t="shared" si="165"/>
        <v xml:space="preserve">  </v>
      </c>
      <c r="G413" s="17" t="str">
        <f t="shared" si="166"/>
        <v xml:space="preserve">  </v>
      </c>
      <c r="I413" s="45"/>
      <c r="J413" s="46" t="str">
        <f t="shared" si="174"/>
        <v xml:space="preserve">  </v>
      </c>
      <c r="K413" s="24" t="str">
        <f t="shared" si="167"/>
        <v xml:space="preserve">  </v>
      </c>
      <c r="L413" s="35" t="str">
        <f t="shared" si="168"/>
        <v xml:space="preserve">  </v>
      </c>
      <c r="M413" s="35" t="str">
        <f t="shared" si="175"/>
        <v xml:space="preserve">  </v>
      </c>
      <c r="N413" s="35" t="str">
        <f t="shared" si="159"/>
        <v xml:space="preserve">  </v>
      </c>
      <c r="O413" s="35" t="str">
        <f t="shared" si="160"/>
        <v xml:space="preserve">  </v>
      </c>
      <c r="P413" s="35" t="str">
        <f t="shared" si="162"/>
        <v xml:space="preserve">  </v>
      </c>
      <c r="Q413" s="36"/>
      <c r="R413" s="49"/>
      <c r="S413" s="47" t="str">
        <f t="shared" si="169"/>
        <v xml:space="preserve">  </v>
      </c>
      <c r="T413" s="48" t="str">
        <f t="shared" si="163"/>
        <v xml:space="preserve">  </v>
      </c>
      <c r="U413" s="49"/>
      <c r="V413" s="24" t="str">
        <f t="shared" si="170"/>
        <v xml:space="preserve">  </v>
      </c>
      <c r="W413" s="24" t="str">
        <f t="shared" si="171"/>
        <v xml:space="preserve">  </v>
      </c>
      <c r="X413" s="36"/>
      <c r="Y413" s="17" t="str">
        <f t="shared" si="176"/>
        <v xml:space="preserve">  </v>
      </c>
      <c r="Z413" s="17" t="str">
        <f t="shared" si="172"/>
        <v xml:space="preserve">  </v>
      </c>
      <c r="AA413" s="35" t="str">
        <f t="shared" si="161"/>
        <v xml:space="preserve">  </v>
      </c>
      <c r="AB413" s="35" t="str">
        <f t="shared" si="177"/>
        <v xml:space="preserve">  </v>
      </c>
      <c r="AC413" s="35" t="str">
        <f t="shared" si="178"/>
        <v xml:space="preserve">  </v>
      </c>
      <c r="AD413" s="36"/>
      <c r="AE413" s="17" t="str">
        <f t="shared" si="179"/>
        <v xml:space="preserve">  </v>
      </c>
      <c r="AF413" s="35" t="str">
        <f t="shared" si="180"/>
        <v xml:space="preserve">  </v>
      </c>
      <c r="AG413" s="35" t="str">
        <f t="shared" si="181"/>
        <v xml:space="preserve">  </v>
      </c>
      <c r="AH413" s="35" t="str">
        <f t="shared" si="182"/>
        <v xml:space="preserve">  </v>
      </c>
    </row>
    <row r="414" spans="2:34" ht="15.6" x14ac:dyDescent="0.3">
      <c r="B414" s="4" t="str">
        <f t="shared" si="164"/>
        <v xml:space="preserve">  </v>
      </c>
      <c r="C414" s="36"/>
      <c r="D414" s="17" t="str">
        <f t="shared" si="173"/>
        <v xml:space="preserve">  </v>
      </c>
      <c r="E414" s="17">
        <f t="shared" si="158"/>
        <v>0</v>
      </c>
      <c r="F414" s="17" t="str">
        <f t="shared" si="165"/>
        <v xml:space="preserve">  </v>
      </c>
      <c r="G414" s="17" t="str">
        <f t="shared" si="166"/>
        <v xml:space="preserve">  </v>
      </c>
      <c r="I414" s="45"/>
      <c r="J414" s="46" t="str">
        <f t="shared" si="174"/>
        <v xml:space="preserve">  </v>
      </c>
      <c r="K414" s="24" t="str">
        <f t="shared" si="167"/>
        <v xml:space="preserve">  </v>
      </c>
      <c r="L414" s="35" t="str">
        <f t="shared" si="168"/>
        <v xml:space="preserve">  </v>
      </c>
      <c r="M414" s="35" t="str">
        <f t="shared" si="175"/>
        <v xml:space="preserve">  </v>
      </c>
      <c r="N414" s="35" t="str">
        <f t="shared" si="159"/>
        <v xml:space="preserve">  </v>
      </c>
      <c r="O414" s="35" t="str">
        <f t="shared" si="160"/>
        <v xml:space="preserve">  </v>
      </c>
      <c r="P414" s="35" t="str">
        <f t="shared" si="162"/>
        <v xml:space="preserve">  </v>
      </c>
      <c r="Q414" s="36"/>
      <c r="R414" s="49"/>
      <c r="S414" s="47" t="str">
        <f t="shared" si="169"/>
        <v xml:space="preserve">  </v>
      </c>
      <c r="T414" s="48" t="str">
        <f t="shared" si="163"/>
        <v xml:space="preserve">  </v>
      </c>
      <c r="U414" s="49"/>
      <c r="V414" s="24" t="str">
        <f t="shared" si="170"/>
        <v xml:space="preserve">  </v>
      </c>
      <c r="W414" s="24" t="str">
        <f t="shared" si="171"/>
        <v xml:space="preserve">  </v>
      </c>
      <c r="X414" s="36"/>
      <c r="Y414" s="17" t="str">
        <f t="shared" si="176"/>
        <v xml:space="preserve">  </v>
      </c>
      <c r="Z414" s="17" t="str">
        <f t="shared" si="172"/>
        <v xml:space="preserve">  </v>
      </c>
      <c r="AA414" s="35" t="str">
        <f t="shared" si="161"/>
        <v xml:space="preserve">  </v>
      </c>
      <c r="AB414" s="35" t="str">
        <f t="shared" si="177"/>
        <v xml:space="preserve">  </v>
      </c>
      <c r="AC414" s="35" t="str">
        <f t="shared" si="178"/>
        <v xml:space="preserve">  </v>
      </c>
      <c r="AD414" s="36"/>
      <c r="AE414" s="17" t="str">
        <f t="shared" si="179"/>
        <v xml:space="preserve">  </v>
      </c>
      <c r="AF414" s="35" t="str">
        <f t="shared" si="180"/>
        <v xml:space="preserve">  </v>
      </c>
      <c r="AG414" s="35" t="str">
        <f t="shared" si="181"/>
        <v xml:space="preserve">  </v>
      </c>
      <c r="AH414" s="35" t="str">
        <f t="shared" si="182"/>
        <v xml:space="preserve">  </v>
      </c>
    </row>
    <row r="415" spans="2:34" ht="15.6" x14ac:dyDescent="0.3">
      <c r="B415" s="4" t="str">
        <f t="shared" si="164"/>
        <v xml:space="preserve">  </v>
      </c>
      <c r="C415" s="36"/>
      <c r="D415" s="17" t="str">
        <f t="shared" si="173"/>
        <v xml:space="preserve">  </v>
      </c>
      <c r="E415" s="17">
        <f t="shared" si="158"/>
        <v>0</v>
      </c>
      <c r="F415" s="17" t="str">
        <f t="shared" si="165"/>
        <v xml:space="preserve">  </v>
      </c>
      <c r="G415" s="17" t="str">
        <f t="shared" si="166"/>
        <v xml:space="preserve">  </v>
      </c>
      <c r="I415" s="45"/>
      <c r="J415" s="46" t="str">
        <f t="shared" si="174"/>
        <v xml:space="preserve">  </v>
      </c>
      <c r="K415" s="24" t="str">
        <f t="shared" si="167"/>
        <v xml:space="preserve">  </v>
      </c>
      <c r="L415" s="35" t="str">
        <f t="shared" si="168"/>
        <v xml:space="preserve">  </v>
      </c>
      <c r="M415" s="35" t="str">
        <f t="shared" si="175"/>
        <v xml:space="preserve">  </v>
      </c>
      <c r="N415" s="35" t="str">
        <f t="shared" si="159"/>
        <v xml:space="preserve">  </v>
      </c>
      <c r="O415" s="35" t="str">
        <f t="shared" si="160"/>
        <v xml:space="preserve">  </v>
      </c>
      <c r="P415" s="35" t="str">
        <f t="shared" si="162"/>
        <v xml:space="preserve">  </v>
      </c>
      <c r="Q415" s="36"/>
      <c r="R415" s="49"/>
      <c r="S415" s="47" t="str">
        <f t="shared" si="169"/>
        <v xml:space="preserve">  </v>
      </c>
      <c r="T415" s="48" t="str">
        <f t="shared" si="163"/>
        <v xml:space="preserve">  </v>
      </c>
      <c r="U415" s="49"/>
      <c r="V415" s="24" t="str">
        <f t="shared" si="170"/>
        <v xml:space="preserve">  </v>
      </c>
      <c r="W415" s="24" t="str">
        <f t="shared" si="171"/>
        <v xml:space="preserve">  </v>
      </c>
      <c r="X415" s="36"/>
      <c r="Y415" s="17" t="str">
        <f t="shared" si="176"/>
        <v xml:space="preserve">  </v>
      </c>
      <c r="Z415" s="17" t="str">
        <f t="shared" si="172"/>
        <v xml:space="preserve">  </v>
      </c>
      <c r="AA415" s="35" t="str">
        <f t="shared" si="161"/>
        <v xml:space="preserve">  </v>
      </c>
      <c r="AB415" s="35" t="str">
        <f t="shared" si="177"/>
        <v xml:space="preserve">  </v>
      </c>
      <c r="AC415" s="35" t="str">
        <f t="shared" si="178"/>
        <v xml:space="preserve">  </v>
      </c>
      <c r="AD415" s="36"/>
      <c r="AE415" s="17" t="str">
        <f t="shared" si="179"/>
        <v xml:space="preserve">  </v>
      </c>
      <c r="AF415" s="35" t="str">
        <f t="shared" si="180"/>
        <v xml:space="preserve">  </v>
      </c>
      <c r="AG415" s="35" t="str">
        <f t="shared" si="181"/>
        <v xml:space="preserve">  </v>
      </c>
      <c r="AH415" s="35" t="str">
        <f t="shared" si="182"/>
        <v xml:space="preserve">  </v>
      </c>
    </row>
    <row r="416" spans="2:34" ht="15.6" x14ac:dyDescent="0.3">
      <c r="B416" s="4" t="str">
        <f t="shared" si="164"/>
        <v xml:space="preserve">  </v>
      </c>
      <c r="C416" s="36"/>
      <c r="D416" s="17" t="str">
        <f t="shared" si="173"/>
        <v xml:space="preserve">  </v>
      </c>
      <c r="E416" s="17">
        <f t="shared" si="158"/>
        <v>0</v>
      </c>
      <c r="F416" s="17" t="str">
        <f t="shared" si="165"/>
        <v xml:space="preserve">  </v>
      </c>
      <c r="G416" s="17" t="str">
        <f t="shared" si="166"/>
        <v xml:space="preserve">  </v>
      </c>
      <c r="I416" s="45"/>
      <c r="J416" s="46" t="str">
        <f t="shared" si="174"/>
        <v xml:space="preserve">  </v>
      </c>
      <c r="K416" s="24" t="str">
        <f t="shared" si="167"/>
        <v xml:space="preserve">  </v>
      </c>
      <c r="L416" s="35" t="str">
        <f t="shared" si="168"/>
        <v xml:space="preserve">  </v>
      </c>
      <c r="M416" s="35" t="str">
        <f t="shared" si="175"/>
        <v xml:space="preserve">  </v>
      </c>
      <c r="N416" s="35" t="str">
        <f t="shared" si="159"/>
        <v xml:space="preserve">  </v>
      </c>
      <c r="O416" s="35" t="str">
        <f t="shared" si="160"/>
        <v xml:space="preserve">  </v>
      </c>
      <c r="P416" s="35" t="str">
        <f t="shared" si="162"/>
        <v xml:space="preserve">  </v>
      </c>
      <c r="Q416" s="36"/>
      <c r="R416" s="49"/>
      <c r="S416" s="47" t="str">
        <f t="shared" si="169"/>
        <v xml:space="preserve">  </v>
      </c>
      <c r="T416" s="48" t="str">
        <f t="shared" si="163"/>
        <v xml:space="preserve">  </v>
      </c>
      <c r="U416" s="49"/>
      <c r="V416" s="24" t="str">
        <f t="shared" si="170"/>
        <v xml:space="preserve">  </v>
      </c>
      <c r="W416" s="24" t="str">
        <f t="shared" si="171"/>
        <v xml:space="preserve">  </v>
      </c>
      <c r="X416" s="36"/>
      <c r="Y416" s="17" t="str">
        <f t="shared" si="176"/>
        <v xml:space="preserve">  </v>
      </c>
      <c r="Z416" s="17" t="str">
        <f t="shared" si="172"/>
        <v xml:space="preserve">  </v>
      </c>
      <c r="AA416" s="35" t="str">
        <f t="shared" si="161"/>
        <v xml:space="preserve">  </v>
      </c>
      <c r="AB416" s="35" t="str">
        <f t="shared" si="177"/>
        <v xml:space="preserve">  </v>
      </c>
      <c r="AC416" s="35" t="str">
        <f t="shared" si="178"/>
        <v xml:space="preserve">  </v>
      </c>
      <c r="AD416" s="36"/>
      <c r="AE416" s="17" t="str">
        <f t="shared" si="179"/>
        <v xml:space="preserve">  </v>
      </c>
      <c r="AF416" s="35" t="str">
        <f t="shared" si="180"/>
        <v xml:space="preserve">  </v>
      </c>
      <c r="AG416" s="35" t="str">
        <f t="shared" si="181"/>
        <v xml:space="preserve">  </v>
      </c>
      <c r="AH416" s="35" t="str">
        <f t="shared" si="182"/>
        <v xml:space="preserve">  </v>
      </c>
    </row>
    <row r="417" spans="2:34" ht="15.6" x14ac:dyDescent="0.3">
      <c r="B417" s="4" t="str">
        <f t="shared" si="164"/>
        <v xml:space="preserve">  </v>
      </c>
      <c r="C417" s="36"/>
      <c r="D417" s="17" t="str">
        <f t="shared" si="173"/>
        <v xml:space="preserve">  </v>
      </c>
      <c r="E417" s="17">
        <f t="shared" si="158"/>
        <v>0</v>
      </c>
      <c r="F417" s="17" t="str">
        <f t="shared" si="165"/>
        <v xml:space="preserve">  </v>
      </c>
      <c r="G417" s="17" t="str">
        <f t="shared" si="166"/>
        <v xml:space="preserve">  </v>
      </c>
      <c r="I417" s="45"/>
      <c r="J417" s="46" t="str">
        <f t="shared" si="174"/>
        <v xml:space="preserve">  </v>
      </c>
      <c r="K417" s="24" t="str">
        <f t="shared" si="167"/>
        <v xml:space="preserve">  </v>
      </c>
      <c r="L417" s="35" t="str">
        <f t="shared" si="168"/>
        <v xml:space="preserve">  </v>
      </c>
      <c r="M417" s="35" t="str">
        <f t="shared" si="175"/>
        <v xml:space="preserve">  </v>
      </c>
      <c r="N417" s="35" t="str">
        <f t="shared" si="159"/>
        <v xml:space="preserve">  </v>
      </c>
      <c r="O417" s="35" t="str">
        <f t="shared" si="160"/>
        <v xml:space="preserve">  </v>
      </c>
      <c r="P417" s="35" t="str">
        <f t="shared" si="162"/>
        <v xml:space="preserve">  </v>
      </c>
      <c r="Q417" s="36"/>
      <c r="R417" s="49"/>
      <c r="S417" s="47" t="str">
        <f t="shared" si="169"/>
        <v xml:space="preserve">  </v>
      </c>
      <c r="T417" s="48" t="str">
        <f t="shared" si="163"/>
        <v xml:space="preserve">  </v>
      </c>
      <c r="U417" s="49"/>
      <c r="V417" s="24" t="str">
        <f t="shared" si="170"/>
        <v xml:space="preserve">  </v>
      </c>
      <c r="W417" s="24" t="str">
        <f t="shared" si="171"/>
        <v xml:space="preserve">  </v>
      </c>
      <c r="X417" s="36"/>
      <c r="Y417" s="17" t="str">
        <f t="shared" si="176"/>
        <v xml:space="preserve">  </v>
      </c>
      <c r="Z417" s="17" t="str">
        <f t="shared" si="172"/>
        <v xml:space="preserve">  </v>
      </c>
      <c r="AA417" s="35" t="str">
        <f t="shared" si="161"/>
        <v xml:space="preserve">  </v>
      </c>
      <c r="AB417" s="35" t="str">
        <f t="shared" si="177"/>
        <v xml:space="preserve">  </v>
      </c>
      <c r="AC417" s="35" t="str">
        <f t="shared" si="178"/>
        <v xml:space="preserve">  </v>
      </c>
      <c r="AD417" s="36"/>
      <c r="AE417" s="17" t="str">
        <f t="shared" si="179"/>
        <v xml:space="preserve">  </v>
      </c>
      <c r="AF417" s="35" t="str">
        <f t="shared" si="180"/>
        <v xml:space="preserve">  </v>
      </c>
      <c r="AG417" s="35" t="str">
        <f t="shared" si="181"/>
        <v xml:space="preserve">  </v>
      </c>
      <c r="AH417" s="35" t="str">
        <f t="shared" si="182"/>
        <v xml:space="preserve">  </v>
      </c>
    </row>
    <row r="418" spans="2:34" ht="15.6" x14ac:dyDescent="0.3">
      <c r="B418" s="4" t="str">
        <f t="shared" si="164"/>
        <v xml:space="preserve">  </v>
      </c>
      <c r="C418" s="36"/>
      <c r="D418" s="17" t="str">
        <f t="shared" si="173"/>
        <v xml:space="preserve">  </v>
      </c>
      <c r="E418" s="17">
        <f t="shared" si="158"/>
        <v>0</v>
      </c>
      <c r="F418" s="17" t="str">
        <f t="shared" si="165"/>
        <v xml:space="preserve">  </v>
      </c>
      <c r="G418" s="17" t="str">
        <f t="shared" si="166"/>
        <v xml:space="preserve">  </v>
      </c>
      <c r="I418" s="45"/>
      <c r="J418" s="46" t="str">
        <f t="shared" si="174"/>
        <v xml:space="preserve">  </v>
      </c>
      <c r="K418" s="24" t="str">
        <f t="shared" si="167"/>
        <v xml:space="preserve">  </v>
      </c>
      <c r="L418" s="35" t="str">
        <f t="shared" si="168"/>
        <v xml:space="preserve">  </v>
      </c>
      <c r="M418" s="35" t="str">
        <f t="shared" si="175"/>
        <v xml:space="preserve">  </v>
      </c>
      <c r="N418" s="35" t="str">
        <f t="shared" si="159"/>
        <v xml:space="preserve">  </v>
      </c>
      <c r="O418" s="35" t="str">
        <f t="shared" si="160"/>
        <v xml:space="preserve">  </v>
      </c>
      <c r="P418" s="35" t="str">
        <f t="shared" si="162"/>
        <v xml:space="preserve">  </v>
      </c>
      <c r="Q418" s="36"/>
      <c r="R418" s="49"/>
      <c r="S418" s="47" t="str">
        <f t="shared" si="169"/>
        <v xml:space="preserve">  </v>
      </c>
      <c r="T418" s="48" t="str">
        <f t="shared" si="163"/>
        <v xml:space="preserve">  </v>
      </c>
      <c r="U418" s="49"/>
      <c r="V418" s="24" t="str">
        <f t="shared" si="170"/>
        <v xml:space="preserve">  </v>
      </c>
      <c r="W418" s="24" t="str">
        <f t="shared" si="171"/>
        <v xml:space="preserve">  </v>
      </c>
      <c r="X418" s="36"/>
      <c r="Y418" s="17" t="str">
        <f t="shared" si="176"/>
        <v xml:space="preserve">  </v>
      </c>
      <c r="Z418" s="17" t="str">
        <f t="shared" si="172"/>
        <v xml:space="preserve">  </v>
      </c>
      <c r="AA418" s="35" t="str">
        <f t="shared" si="161"/>
        <v xml:space="preserve">  </v>
      </c>
      <c r="AB418" s="35" t="str">
        <f t="shared" si="177"/>
        <v xml:space="preserve">  </v>
      </c>
      <c r="AC418" s="35" t="str">
        <f t="shared" si="178"/>
        <v xml:space="preserve">  </v>
      </c>
      <c r="AD418" s="36"/>
      <c r="AE418" s="17" t="str">
        <f t="shared" si="179"/>
        <v xml:space="preserve">  </v>
      </c>
      <c r="AF418" s="35" t="str">
        <f t="shared" si="180"/>
        <v xml:space="preserve">  </v>
      </c>
      <c r="AG418" s="35" t="str">
        <f t="shared" si="181"/>
        <v xml:space="preserve">  </v>
      </c>
      <c r="AH418" s="35" t="str">
        <f t="shared" si="182"/>
        <v xml:space="preserve">  </v>
      </c>
    </row>
    <row r="419" spans="2:34" ht="15.6" x14ac:dyDescent="0.3">
      <c r="B419" s="4" t="str">
        <f t="shared" si="164"/>
        <v xml:space="preserve">  </v>
      </c>
      <c r="C419" s="36"/>
      <c r="D419" s="17" t="str">
        <f t="shared" si="173"/>
        <v xml:space="preserve">  </v>
      </c>
      <c r="E419" s="17">
        <f t="shared" si="158"/>
        <v>0</v>
      </c>
      <c r="F419" s="17" t="str">
        <f t="shared" si="165"/>
        <v xml:space="preserve">  </v>
      </c>
      <c r="G419" s="17" t="str">
        <f t="shared" si="166"/>
        <v xml:space="preserve">  </v>
      </c>
      <c r="I419" s="45"/>
      <c r="J419" s="46" t="str">
        <f t="shared" si="174"/>
        <v xml:space="preserve">  </v>
      </c>
      <c r="K419" s="24" t="str">
        <f t="shared" si="167"/>
        <v xml:space="preserve">  </v>
      </c>
      <c r="L419" s="35" t="str">
        <f t="shared" si="168"/>
        <v xml:space="preserve">  </v>
      </c>
      <c r="M419" s="35" t="str">
        <f t="shared" si="175"/>
        <v xml:space="preserve">  </v>
      </c>
      <c r="N419" s="35" t="str">
        <f t="shared" si="159"/>
        <v xml:space="preserve">  </v>
      </c>
      <c r="O419" s="35" t="str">
        <f t="shared" si="160"/>
        <v xml:space="preserve">  </v>
      </c>
      <c r="P419" s="35" t="str">
        <f t="shared" si="162"/>
        <v xml:space="preserve">  </v>
      </c>
      <c r="Q419" s="36"/>
      <c r="R419" s="49"/>
      <c r="S419" s="47" t="str">
        <f t="shared" si="169"/>
        <v xml:space="preserve">  </v>
      </c>
      <c r="T419" s="48" t="str">
        <f t="shared" si="163"/>
        <v xml:space="preserve">  </v>
      </c>
      <c r="U419" s="49"/>
      <c r="V419" s="24" t="str">
        <f t="shared" si="170"/>
        <v xml:space="preserve">  </v>
      </c>
      <c r="W419" s="24" t="str">
        <f t="shared" si="171"/>
        <v xml:space="preserve">  </v>
      </c>
      <c r="X419" s="36"/>
      <c r="Y419" s="17" t="str">
        <f t="shared" si="176"/>
        <v xml:space="preserve">  </v>
      </c>
      <c r="Z419" s="17" t="str">
        <f t="shared" si="172"/>
        <v xml:space="preserve">  </v>
      </c>
      <c r="AA419" s="35" t="str">
        <f t="shared" si="161"/>
        <v xml:space="preserve">  </v>
      </c>
      <c r="AB419" s="35" t="str">
        <f t="shared" si="177"/>
        <v xml:space="preserve">  </v>
      </c>
      <c r="AC419" s="35" t="str">
        <f t="shared" si="178"/>
        <v xml:space="preserve">  </v>
      </c>
      <c r="AD419" s="36"/>
      <c r="AE419" s="17" t="str">
        <f t="shared" si="179"/>
        <v xml:space="preserve">  </v>
      </c>
      <c r="AF419" s="35" t="str">
        <f t="shared" si="180"/>
        <v xml:space="preserve">  </v>
      </c>
      <c r="AG419" s="35" t="str">
        <f t="shared" si="181"/>
        <v xml:space="preserve">  </v>
      </c>
      <c r="AH419" s="35" t="str">
        <f t="shared" si="182"/>
        <v xml:space="preserve">  </v>
      </c>
    </row>
    <row r="420" spans="2:34" ht="15.6" x14ac:dyDescent="0.3">
      <c r="B420" s="4" t="str">
        <f t="shared" si="164"/>
        <v xml:space="preserve">  </v>
      </c>
      <c r="C420" s="36"/>
      <c r="D420" s="17" t="str">
        <f t="shared" si="173"/>
        <v xml:space="preserve">  </v>
      </c>
      <c r="E420" s="17">
        <f t="shared" si="158"/>
        <v>0</v>
      </c>
      <c r="F420" s="17" t="str">
        <f t="shared" si="165"/>
        <v xml:space="preserve">  </v>
      </c>
      <c r="G420" s="17" t="str">
        <f t="shared" si="166"/>
        <v xml:space="preserve">  </v>
      </c>
      <c r="I420" s="45"/>
      <c r="J420" s="46" t="str">
        <f t="shared" si="174"/>
        <v xml:space="preserve">  </v>
      </c>
      <c r="K420" s="24" t="str">
        <f t="shared" si="167"/>
        <v xml:space="preserve">  </v>
      </c>
      <c r="L420" s="35" t="str">
        <f t="shared" si="168"/>
        <v xml:space="preserve">  </v>
      </c>
      <c r="M420" s="35" t="str">
        <f t="shared" si="175"/>
        <v xml:space="preserve">  </v>
      </c>
      <c r="N420" s="35" t="str">
        <f t="shared" si="159"/>
        <v xml:space="preserve">  </v>
      </c>
      <c r="O420" s="35" t="str">
        <f t="shared" si="160"/>
        <v xml:space="preserve">  </v>
      </c>
      <c r="P420" s="35" t="str">
        <f t="shared" si="162"/>
        <v xml:space="preserve">  </v>
      </c>
      <c r="Q420" s="36"/>
      <c r="R420" s="49"/>
      <c r="S420" s="47" t="str">
        <f t="shared" si="169"/>
        <v xml:space="preserve">  </v>
      </c>
      <c r="T420" s="48" t="str">
        <f t="shared" si="163"/>
        <v xml:space="preserve">  </v>
      </c>
      <c r="U420" s="49"/>
      <c r="V420" s="24" t="str">
        <f t="shared" si="170"/>
        <v xml:space="preserve">  </v>
      </c>
      <c r="W420" s="24" t="str">
        <f t="shared" si="171"/>
        <v xml:space="preserve">  </v>
      </c>
      <c r="X420" s="36"/>
      <c r="Y420" s="17" t="str">
        <f t="shared" si="176"/>
        <v xml:space="preserve">  </v>
      </c>
      <c r="Z420" s="17" t="str">
        <f t="shared" si="172"/>
        <v xml:space="preserve">  </v>
      </c>
      <c r="AA420" s="35" t="str">
        <f t="shared" si="161"/>
        <v xml:space="preserve">  </v>
      </c>
      <c r="AB420" s="35" t="str">
        <f t="shared" si="177"/>
        <v xml:space="preserve">  </v>
      </c>
      <c r="AC420" s="35" t="str">
        <f t="shared" si="178"/>
        <v xml:space="preserve">  </v>
      </c>
      <c r="AD420" s="36"/>
      <c r="AE420" s="17" t="str">
        <f t="shared" si="179"/>
        <v xml:space="preserve">  </v>
      </c>
      <c r="AF420" s="35" t="str">
        <f t="shared" si="180"/>
        <v xml:space="preserve">  </v>
      </c>
      <c r="AG420" s="35" t="str">
        <f t="shared" si="181"/>
        <v xml:space="preserve">  </v>
      </c>
      <c r="AH420" s="35" t="str">
        <f t="shared" si="182"/>
        <v xml:space="preserve">  </v>
      </c>
    </row>
    <row r="421" spans="2:34" ht="15.6" x14ac:dyDescent="0.3">
      <c r="B421" s="4" t="str">
        <f t="shared" si="164"/>
        <v xml:space="preserve">  </v>
      </c>
      <c r="C421" s="36"/>
      <c r="D421" s="17" t="str">
        <f t="shared" si="173"/>
        <v xml:space="preserve">  </v>
      </c>
      <c r="E421" s="17">
        <f t="shared" si="158"/>
        <v>0</v>
      </c>
      <c r="F421" s="17" t="str">
        <f t="shared" si="165"/>
        <v xml:space="preserve">  </v>
      </c>
      <c r="G421" s="17" t="str">
        <f t="shared" si="166"/>
        <v xml:space="preserve">  </v>
      </c>
      <c r="I421" s="45"/>
      <c r="J421" s="46" t="str">
        <f t="shared" si="174"/>
        <v xml:space="preserve">  </v>
      </c>
      <c r="K421" s="24" t="str">
        <f t="shared" si="167"/>
        <v xml:space="preserve">  </v>
      </c>
      <c r="L421" s="35" t="str">
        <f t="shared" si="168"/>
        <v xml:space="preserve">  </v>
      </c>
      <c r="M421" s="35" t="str">
        <f t="shared" si="175"/>
        <v xml:space="preserve">  </v>
      </c>
      <c r="N421" s="35" t="str">
        <f t="shared" si="159"/>
        <v xml:space="preserve">  </v>
      </c>
      <c r="O421" s="35" t="str">
        <f t="shared" si="160"/>
        <v xml:space="preserve">  </v>
      </c>
      <c r="P421" s="35" t="str">
        <f t="shared" si="162"/>
        <v xml:space="preserve">  </v>
      </c>
      <c r="Q421" s="36"/>
      <c r="R421" s="49"/>
      <c r="S421" s="47" t="str">
        <f t="shared" si="169"/>
        <v xml:space="preserve">  </v>
      </c>
      <c r="T421" s="48" t="str">
        <f t="shared" si="163"/>
        <v xml:space="preserve">  </v>
      </c>
      <c r="U421" s="49"/>
      <c r="V421" s="24" t="str">
        <f t="shared" si="170"/>
        <v xml:space="preserve">  </v>
      </c>
      <c r="W421" s="24" t="str">
        <f t="shared" si="171"/>
        <v xml:space="preserve">  </v>
      </c>
      <c r="X421" s="36"/>
      <c r="Y421" s="17" t="str">
        <f t="shared" si="176"/>
        <v xml:space="preserve">  </v>
      </c>
      <c r="Z421" s="17" t="str">
        <f t="shared" si="172"/>
        <v xml:space="preserve">  </v>
      </c>
      <c r="AA421" s="35" t="str">
        <f t="shared" si="161"/>
        <v xml:space="preserve">  </v>
      </c>
      <c r="AB421" s="35" t="str">
        <f t="shared" si="177"/>
        <v xml:space="preserve">  </v>
      </c>
      <c r="AC421" s="35" t="str">
        <f t="shared" si="178"/>
        <v xml:space="preserve">  </v>
      </c>
      <c r="AD421" s="36"/>
      <c r="AE421" s="17" t="str">
        <f t="shared" si="179"/>
        <v xml:space="preserve">  </v>
      </c>
      <c r="AF421" s="35" t="str">
        <f t="shared" si="180"/>
        <v xml:space="preserve">  </v>
      </c>
      <c r="AG421" s="35" t="str">
        <f t="shared" si="181"/>
        <v xml:space="preserve">  </v>
      </c>
      <c r="AH421" s="35" t="str">
        <f t="shared" si="182"/>
        <v xml:space="preserve">  </v>
      </c>
    </row>
    <row r="422" spans="2:34" ht="15.6" x14ac:dyDescent="0.3">
      <c r="B422" s="4" t="str">
        <f t="shared" si="164"/>
        <v xml:space="preserve">  </v>
      </c>
      <c r="C422" s="36"/>
      <c r="D422" s="17" t="str">
        <f t="shared" si="173"/>
        <v xml:space="preserve">  </v>
      </c>
      <c r="E422" s="17">
        <f t="shared" si="158"/>
        <v>0</v>
      </c>
      <c r="F422" s="17" t="str">
        <f t="shared" si="165"/>
        <v xml:space="preserve">  </v>
      </c>
      <c r="G422" s="17" t="str">
        <f t="shared" si="166"/>
        <v xml:space="preserve">  </v>
      </c>
      <c r="I422" s="45"/>
      <c r="J422" s="46" t="str">
        <f t="shared" si="174"/>
        <v xml:space="preserve">  </v>
      </c>
      <c r="K422" s="24" t="str">
        <f t="shared" si="167"/>
        <v xml:space="preserve">  </v>
      </c>
      <c r="L422" s="35" t="str">
        <f t="shared" si="168"/>
        <v xml:space="preserve">  </v>
      </c>
      <c r="M422" s="35" t="str">
        <f t="shared" si="175"/>
        <v xml:space="preserve">  </v>
      </c>
      <c r="N422" s="35" t="str">
        <f t="shared" si="159"/>
        <v xml:space="preserve">  </v>
      </c>
      <c r="O422" s="35" t="str">
        <f t="shared" si="160"/>
        <v xml:space="preserve">  </v>
      </c>
      <c r="P422" s="35" t="str">
        <f t="shared" si="162"/>
        <v xml:space="preserve">  </v>
      </c>
      <c r="Q422" s="36"/>
      <c r="R422" s="49"/>
      <c r="S422" s="47" t="str">
        <f t="shared" si="169"/>
        <v xml:space="preserve">  </v>
      </c>
      <c r="T422" s="48" t="str">
        <f t="shared" si="163"/>
        <v xml:space="preserve">  </v>
      </c>
      <c r="U422" s="49"/>
      <c r="V422" s="24" t="str">
        <f t="shared" si="170"/>
        <v xml:space="preserve">  </v>
      </c>
      <c r="W422" s="24" t="str">
        <f t="shared" si="171"/>
        <v xml:space="preserve">  </v>
      </c>
      <c r="X422" s="36"/>
      <c r="Y422" s="17" t="str">
        <f t="shared" si="176"/>
        <v xml:space="preserve">  </v>
      </c>
      <c r="Z422" s="17" t="str">
        <f t="shared" si="172"/>
        <v xml:space="preserve">  </v>
      </c>
      <c r="AA422" s="35" t="str">
        <f t="shared" si="161"/>
        <v xml:space="preserve">  </v>
      </c>
      <c r="AB422" s="35" t="str">
        <f t="shared" si="177"/>
        <v xml:space="preserve">  </v>
      </c>
      <c r="AC422" s="35" t="str">
        <f t="shared" si="178"/>
        <v xml:space="preserve">  </v>
      </c>
      <c r="AD422" s="36"/>
      <c r="AE422" s="17" t="str">
        <f t="shared" si="179"/>
        <v xml:space="preserve">  </v>
      </c>
      <c r="AF422" s="35" t="str">
        <f t="shared" si="180"/>
        <v xml:space="preserve">  </v>
      </c>
      <c r="AG422" s="35" t="str">
        <f t="shared" si="181"/>
        <v xml:space="preserve">  </v>
      </c>
      <c r="AH422" s="35" t="str">
        <f t="shared" si="182"/>
        <v xml:space="preserve">  </v>
      </c>
    </row>
    <row r="423" spans="2:34" ht="15.6" x14ac:dyDescent="0.3">
      <c r="B423" s="4" t="str">
        <f t="shared" si="164"/>
        <v xml:space="preserve">  </v>
      </c>
      <c r="C423" s="36"/>
      <c r="D423" s="17" t="str">
        <f t="shared" si="173"/>
        <v xml:space="preserve">  </v>
      </c>
      <c r="E423" s="17">
        <f t="shared" si="158"/>
        <v>0</v>
      </c>
      <c r="F423" s="17" t="str">
        <f t="shared" si="165"/>
        <v xml:space="preserve">  </v>
      </c>
      <c r="G423" s="17" t="str">
        <f t="shared" si="166"/>
        <v xml:space="preserve">  </v>
      </c>
      <c r="I423" s="45"/>
      <c r="J423" s="46" t="str">
        <f t="shared" si="174"/>
        <v xml:space="preserve">  </v>
      </c>
      <c r="K423" s="24" t="str">
        <f t="shared" si="167"/>
        <v xml:space="preserve">  </v>
      </c>
      <c r="L423" s="35" t="str">
        <f t="shared" si="168"/>
        <v xml:space="preserve">  </v>
      </c>
      <c r="M423" s="35" t="str">
        <f t="shared" si="175"/>
        <v xml:space="preserve">  </v>
      </c>
      <c r="N423" s="35" t="str">
        <f t="shared" si="159"/>
        <v xml:space="preserve">  </v>
      </c>
      <c r="O423" s="35" t="str">
        <f t="shared" si="160"/>
        <v xml:space="preserve">  </v>
      </c>
      <c r="P423" s="35" t="str">
        <f t="shared" si="162"/>
        <v xml:space="preserve">  </v>
      </c>
      <c r="Q423" s="36"/>
      <c r="R423" s="49"/>
      <c r="S423" s="47" t="str">
        <f t="shared" si="169"/>
        <v xml:space="preserve">  </v>
      </c>
      <c r="T423" s="48" t="str">
        <f t="shared" si="163"/>
        <v xml:space="preserve">  </v>
      </c>
      <c r="U423" s="49"/>
      <c r="V423" s="24" t="str">
        <f t="shared" si="170"/>
        <v xml:space="preserve">  </v>
      </c>
      <c r="W423" s="24" t="str">
        <f t="shared" si="171"/>
        <v xml:space="preserve">  </v>
      </c>
      <c r="X423" s="36"/>
      <c r="Y423" s="17" t="str">
        <f t="shared" si="176"/>
        <v xml:space="preserve">  </v>
      </c>
      <c r="Z423" s="17" t="str">
        <f t="shared" si="172"/>
        <v xml:space="preserve">  </v>
      </c>
      <c r="AA423" s="35" t="str">
        <f t="shared" si="161"/>
        <v xml:space="preserve">  </v>
      </c>
      <c r="AB423" s="35" t="str">
        <f t="shared" si="177"/>
        <v xml:space="preserve">  </v>
      </c>
      <c r="AC423" s="35" t="str">
        <f t="shared" si="178"/>
        <v xml:space="preserve">  </v>
      </c>
      <c r="AD423" s="36"/>
      <c r="AE423" s="17" t="str">
        <f t="shared" si="179"/>
        <v xml:space="preserve">  </v>
      </c>
      <c r="AF423" s="35" t="str">
        <f t="shared" si="180"/>
        <v xml:space="preserve">  </v>
      </c>
      <c r="AG423" s="35" t="str">
        <f t="shared" si="181"/>
        <v xml:space="preserve">  </v>
      </c>
      <c r="AH423" s="35" t="str">
        <f t="shared" si="182"/>
        <v xml:space="preserve">  </v>
      </c>
    </row>
    <row r="424" spans="2:34" ht="15.6" x14ac:dyDescent="0.3">
      <c r="B424" s="4" t="str">
        <f t="shared" si="164"/>
        <v xml:space="preserve">  </v>
      </c>
      <c r="C424" s="36"/>
      <c r="D424" s="17" t="str">
        <f t="shared" si="173"/>
        <v xml:space="preserve">  </v>
      </c>
      <c r="E424" s="17">
        <f t="shared" si="158"/>
        <v>0</v>
      </c>
      <c r="F424" s="17" t="str">
        <f t="shared" si="165"/>
        <v xml:space="preserve">  </v>
      </c>
      <c r="G424" s="17" t="str">
        <f t="shared" si="166"/>
        <v xml:space="preserve">  </v>
      </c>
      <c r="I424" s="45"/>
      <c r="J424" s="46" t="str">
        <f t="shared" si="174"/>
        <v xml:space="preserve">  </v>
      </c>
      <c r="K424" s="24" t="str">
        <f t="shared" si="167"/>
        <v xml:space="preserve">  </v>
      </c>
      <c r="L424" s="35" t="str">
        <f t="shared" si="168"/>
        <v xml:space="preserve">  </v>
      </c>
      <c r="M424" s="35" t="str">
        <f t="shared" si="175"/>
        <v xml:space="preserve">  </v>
      </c>
      <c r="N424" s="35" t="str">
        <f t="shared" si="159"/>
        <v xml:space="preserve">  </v>
      </c>
      <c r="O424" s="35" t="str">
        <f t="shared" si="160"/>
        <v xml:space="preserve">  </v>
      </c>
      <c r="P424" s="35" t="str">
        <f t="shared" si="162"/>
        <v xml:space="preserve">  </v>
      </c>
      <c r="Q424" s="36"/>
      <c r="R424" s="49"/>
      <c r="S424" s="47" t="str">
        <f t="shared" si="169"/>
        <v xml:space="preserve">  </v>
      </c>
      <c r="T424" s="48" t="str">
        <f t="shared" si="163"/>
        <v xml:space="preserve">  </v>
      </c>
      <c r="U424" s="49"/>
      <c r="V424" s="24" t="str">
        <f t="shared" si="170"/>
        <v xml:space="preserve">  </v>
      </c>
      <c r="W424" s="24" t="str">
        <f t="shared" si="171"/>
        <v xml:space="preserve">  </v>
      </c>
      <c r="X424" s="36"/>
      <c r="Y424" s="17" t="str">
        <f t="shared" si="176"/>
        <v xml:space="preserve">  </v>
      </c>
      <c r="Z424" s="17" t="str">
        <f t="shared" si="172"/>
        <v xml:space="preserve">  </v>
      </c>
      <c r="AA424" s="35" t="str">
        <f t="shared" si="161"/>
        <v xml:space="preserve">  </v>
      </c>
      <c r="AB424" s="35" t="str">
        <f t="shared" si="177"/>
        <v xml:space="preserve">  </v>
      </c>
      <c r="AC424" s="35" t="str">
        <f t="shared" si="178"/>
        <v xml:space="preserve">  </v>
      </c>
      <c r="AD424" s="36"/>
      <c r="AE424" s="17" t="str">
        <f t="shared" si="179"/>
        <v xml:space="preserve">  </v>
      </c>
      <c r="AF424" s="35" t="str">
        <f t="shared" si="180"/>
        <v xml:space="preserve">  </v>
      </c>
      <c r="AG424" s="35" t="str">
        <f t="shared" si="181"/>
        <v xml:space="preserve">  </v>
      </c>
      <c r="AH424" s="35" t="str">
        <f t="shared" si="182"/>
        <v xml:space="preserve">  </v>
      </c>
    </row>
    <row r="425" spans="2:34" ht="15.6" x14ac:dyDescent="0.3">
      <c r="B425" s="4" t="str">
        <f t="shared" si="164"/>
        <v xml:space="preserve">  </v>
      </c>
      <c r="C425" s="36"/>
      <c r="D425" s="17" t="str">
        <f t="shared" si="173"/>
        <v xml:space="preserve">  </v>
      </c>
      <c r="E425" s="17">
        <f t="shared" si="158"/>
        <v>0</v>
      </c>
      <c r="F425" s="17" t="str">
        <f t="shared" si="165"/>
        <v xml:space="preserve">  </v>
      </c>
      <c r="G425" s="17" t="str">
        <f t="shared" si="166"/>
        <v xml:space="preserve">  </v>
      </c>
      <c r="I425" s="45"/>
      <c r="J425" s="46" t="str">
        <f t="shared" si="174"/>
        <v xml:space="preserve">  </v>
      </c>
      <c r="K425" s="24" t="str">
        <f t="shared" si="167"/>
        <v xml:space="preserve">  </v>
      </c>
      <c r="L425" s="35" t="str">
        <f t="shared" si="168"/>
        <v xml:space="preserve">  </v>
      </c>
      <c r="M425" s="35" t="str">
        <f t="shared" si="175"/>
        <v xml:space="preserve">  </v>
      </c>
      <c r="N425" s="35" t="str">
        <f t="shared" si="159"/>
        <v xml:space="preserve">  </v>
      </c>
      <c r="O425" s="35" t="str">
        <f t="shared" si="160"/>
        <v xml:space="preserve">  </v>
      </c>
      <c r="P425" s="35" t="str">
        <f t="shared" si="162"/>
        <v xml:space="preserve">  </v>
      </c>
      <c r="Q425" s="36"/>
      <c r="R425" s="49"/>
      <c r="S425" s="47" t="str">
        <f t="shared" si="169"/>
        <v xml:space="preserve">  </v>
      </c>
      <c r="T425" s="48" t="str">
        <f t="shared" si="163"/>
        <v xml:space="preserve">  </v>
      </c>
      <c r="U425" s="49"/>
      <c r="V425" s="24" t="str">
        <f t="shared" si="170"/>
        <v xml:space="preserve">  </v>
      </c>
      <c r="W425" s="24" t="str">
        <f t="shared" si="171"/>
        <v xml:space="preserve">  </v>
      </c>
      <c r="X425" s="36"/>
      <c r="Y425" s="17" t="str">
        <f t="shared" si="176"/>
        <v xml:space="preserve">  </v>
      </c>
      <c r="Z425" s="17" t="str">
        <f t="shared" si="172"/>
        <v xml:space="preserve">  </v>
      </c>
      <c r="AA425" s="35" t="str">
        <f t="shared" si="161"/>
        <v xml:space="preserve">  </v>
      </c>
      <c r="AB425" s="35" t="str">
        <f t="shared" si="177"/>
        <v xml:space="preserve">  </v>
      </c>
      <c r="AC425" s="35" t="str">
        <f t="shared" si="178"/>
        <v xml:space="preserve">  </v>
      </c>
      <c r="AD425" s="36"/>
      <c r="AE425" s="17" t="str">
        <f t="shared" si="179"/>
        <v xml:space="preserve">  </v>
      </c>
      <c r="AF425" s="35" t="str">
        <f t="shared" si="180"/>
        <v xml:space="preserve">  </v>
      </c>
      <c r="AG425" s="35" t="str">
        <f t="shared" si="181"/>
        <v xml:space="preserve">  </v>
      </c>
      <c r="AH425" s="35" t="str">
        <f t="shared" si="182"/>
        <v xml:space="preserve">  </v>
      </c>
    </row>
    <row r="426" spans="2:34" ht="15.6" x14ac:dyDescent="0.3">
      <c r="B426" s="4" t="str">
        <f t="shared" si="164"/>
        <v xml:space="preserve">  </v>
      </c>
      <c r="C426" s="36"/>
      <c r="D426" s="17" t="str">
        <f t="shared" si="173"/>
        <v xml:space="preserve">  </v>
      </c>
      <c r="E426" s="17">
        <f t="shared" si="158"/>
        <v>0</v>
      </c>
      <c r="F426" s="17" t="str">
        <f t="shared" si="165"/>
        <v xml:space="preserve">  </v>
      </c>
      <c r="G426" s="17" t="str">
        <f t="shared" si="166"/>
        <v xml:space="preserve">  </v>
      </c>
      <c r="I426" s="45"/>
      <c r="J426" s="46" t="str">
        <f t="shared" si="174"/>
        <v xml:space="preserve">  </v>
      </c>
      <c r="K426" s="24" t="str">
        <f t="shared" si="167"/>
        <v xml:space="preserve">  </v>
      </c>
      <c r="L426" s="35" t="str">
        <f t="shared" si="168"/>
        <v xml:space="preserve">  </v>
      </c>
      <c r="M426" s="35" t="str">
        <f t="shared" si="175"/>
        <v xml:space="preserve">  </v>
      </c>
      <c r="N426" s="35" t="str">
        <f t="shared" si="159"/>
        <v xml:space="preserve">  </v>
      </c>
      <c r="O426" s="35" t="str">
        <f t="shared" si="160"/>
        <v xml:space="preserve">  </v>
      </c>
      <c r="P426" s="35" t="str">
        <f t="shared" si="162"/>
        <v xml:space="preserve">  </v>
      </c>
      <c r="Q426" s="36"/>
      <c r="R426" s="49"/>
      <c r="S426" s="47" t="str">
        <f t="shared" si="169"/>
        <v xml:space="preserve">  </v>
      </c>
      <c r="T426" s="48" t="str">
        <f t="shared" si="163"/>
        <v xml:space="preserve">  </v>
      </c>
      <c r="U426" s="49"/>
      <c r="V426" s="24" t="str">
        <f t="shared" si="170"/>
        <v xml:space="preserve">  </v>
      </c>
      <c r="W426" s="24" t="str">
        <f t="shared" si="171"/>
        <v xml:space="preserve">  </v>
      </c>
      <c r="X426" s="36"/>
      <c r="Y426" s="17" t="str">
        <f t="shared" si="176"/>
        <v xml:space="preserve">  </v>
      </c>
      <c r="Z426" s="17" t="str">
        <f t="shared" si="172"/>
        <v xml:space="preserve">  </v>
      </c>
      <c r="AA426" s="35" t="str">
        <f t="shared" si="161"/>
        <v xml:space="preserve">  </v>
      </c>
      <c r="AB426" s="35" t="str">
        <f t="shared" si="177"/>
        <v xml:space="preserve">  </v>
      </c>
      <c r="AC426" s="35" t="str">
        <f t="shared" si="178"/>
        <v xml:space="preserve">  </v>
      </c>
      <c r="AD426" s="36"/>
      <c r="AE426" s="17" t="str">
        <f t="shared" si="179"/>
        <v xml:space="preserve">  </v>
      </c>
      <c r="AF426" s="35" t="str">
        <f t="shared" si="180"/>
        <v xml:space="preserve">  </v>
      </c>
      <c r="AG426" s="35" t="str">
        <f t="shared" si="181"/>
        <v xml:space="preserve">  </v>
      </c>
      <c r="AH426" s="35" t="str">
        <f t="shared" si="182"/>
        <v xml:space="preserve">  </v>
      </c>
    </row>
    <row r="427" spans="2:34" ht="15.6" x14ac:dyDescent="0.3">
      <c r="B427" s="4" t="str">
        <f t="shared" si="164"/>
        <v xml:space="preserve">  </v>
      </c>
      <c r="C427" s="36"/>
      <c r="D427" s="17" t="str">
        <f t="shared" si="173"/>
        <v xml:space="preserve">  </v>
      </c>
      <c r="E427" s="17">
        <f t="shared" si="158"/>
        <v>0</v>
      </c>
      <c r="F427" s="17" t="str">
        <f t="shared" si="165"/>
        <v xml:space="preserve">  </v>
      </c>
      <c r="G427" s="17" t="str">
        <f t="shared" si="166"/>
        <v xml:space="preserve">  </v>
      </c>
      <c r="I427" s="45"/>
      <c r="J427" s="46" t="str">
        <f t="shared" si="174"/>
        <v xml:space="preserve">  </v>
      </c>
      <c r="K427" s="24" t="str">
        <f t="shared" si="167"/>
        <v xml:space="preserve">  </v>
      </c>
      <c r="L427" s="35" t="str">
        <f t="shared" si="168"/>
        <v xml:space="preserve">  </v>
      </c>
      <c r="M427" s="35" t="str">
        <f t="shared" si="175"/>
        <v xml:space="preserve">  </v>
      </c>
      <c r="N427" s="35" t="str">
        <f t="shared" si="159"/>
        <v xml:space="preserve">  </v>
      </c>
      <c r="O427" s="35" t="str">
        <f t="shared" si="160"/>
        <v xml:space="preserve">  </v>
      </c>
      <c r="P427" s="35" t="str">
        <f t="shared" si="162"/>
        <v xml:space="preserve">  </v>
      </c>
      <c r="Q427" s="36"/>
      <c r="R427" s="49"/>
      <c r="S427" s="47" t="str">
        <f t="shared" si="169"/>
        <v xml:space="preserve">  </v>
      </c>
      <c r="T427" s="48" t="str">
        <f t="shared" si="163"/>
        <v xml:space="preserve">  </v>
      </c>
      <c r="U427" s="49"/>
      <c r="V427" s="24" t="str">
        <f t="shared" si="170"/>
        <v xml:space="preserve">  </v>
      </c>
      <c r="W427" s="24" t="str">
        <f t="shared" si="171"/>
        <v xml:space="preserve">  </v>
      </c>
      <c r="X427" s="36"/>
      <c r="Y427" s="17" t="str">
        <f t="shared" si="176"/>
        <v xml:space="preserve">  </v>
      </c>
      <c r="Z427" s="17" t="str">
        <f t="shared" si="172"/>
        <v xml:space="preserve">  </v>
      </c>
      <c r="AA427" s="35" t="str">
        <f t="shared" si="161"/>
        <v xml:space="preserve">  </v>
      </c>
      <c r="AB427" s="35" t="str">
        <f t="shared" si="177"/>
        <v xml:space="preserve">  </v>
      </c>
      <c r="AC427" s="35" t="str">
        <f t="shared" si="178"/>
        <v xml:space="preserve">  </v>
      </c>
      <c r="AD427" s="36"/>
      <c r="AE427" s="17" t="str">
        <f t="shared" si="179"/>
        <v xml:space="preserve">  </v>
      </c>
      <c r="AF427" s="35" t="str">
        <f t="shared" si="180"/>
        <v xml:space="preserve">  </v>
      </c>
      <c r="AG427" s="35" t="str">
        <f t="shared" si="181"/>
        <v xml:space="preserve">  </v>
      </c>
      <c r="AH427" s="35" t="str">
        <f t="shared" si="182"/>
        <v xml:space="preserve">  </v>
      </c>
    </row>
    <row r="428" spans="2:34" ht="15.6" x14ac:dyDescent="0.3">
      <c r="B428" s="4" t="str">
        <f t="shared" si="164"/>
        <v xml:space="preserve">  </v>
      </c>
      <c r="C428" s="36"/>
      <c r="D428" s="17" t="str">
        <f t="shared" si="173"/>
        <v xml:space="preserve">  </v>
      </c>
      <c r="E428" s="17">
        <f t="shared" si="158"/>
        <v>0</v>
      </c>
      <c r="F428" s="17" t="str">
        <f t="shared" si="165"/>
        <v xml:space="preserve">  </v>
      </c>
      <c r="G428" s="17" t="str">
        <f t="shared" si="166"/>
        <v xml:space="preserve">  </v>
      </c>
      <c r="I428" s="45"/>
      <c r="J428" s="46" t="str">
        <f t="shared" si="174"/>
        <v xml:space="preserve">  </v>
      </c>
      <c r="K428" s="24" t="str">
        <f t="shared" si="167"/>
        <v xml:space="preserve">  </v>
      </c>
      <c r="L428" s="35" t="str">
        <f t="shared" si="168"/>
        <v xml:space="preserve">  </v>
      </c>
      <c r="M428" s="35" t="str">
        <f t="shared" si="175"/>
        <v xml:space="preserve">  </v>
      </c>
      <c r="N428" s="35" t="str">
        <f t="shared" si="159"/>
        <v xml:space="preserve">  </v>
      </c>
      <c r="O428" s="35" t="str">
        <f t="shared" si="160"/>
        <v xml:space="preserve">  </v>
      </c>
      <c r="P428" s="35" t="str">
        <f t="shared" si="162"/>
        <v xml:space="preserve">  </v>
      </c>
      <c r="Q428" s="36"/>
      <c r="R428" s="49"/>
      <c r="S428" s="47" t="str">
        <f t="shared" si="169"/>
        <v xml:space="preserve">  </v>
      </c>
      <c r="T428" s="48" t="str">
        <f t="shared" si="163"/>
        <v xml:space="preserve">  </v>
      </c>
      <c r="U428" s="49"/>
      <c r="V428" s="24" t="str">
        <f t="shared" si="170"/>
        <v xml:space="preserve">  </v>
      </c>
      <c r="W428" s="24" t="str">
        <f t="shared" si="171"/>
        <v xml:space="preserve">  </v>
      </c>
      <c r="X428" s="36"/>
      <c r="Y428" s="17" t="str">
        <f t="shared" si="176"/>
        <v xml:space="preserve">  </v>
      </c>
      <c r="Z428" s="17" t="str">
        <f t="shared" si="172"/>
        <v xml:space="preserve">  </v>
      </c>
      <c r="AA428" s="35" t="str">
        <f t="shared" si="161"/>
        <v xml:space="preserve">  </v>
      </c>
      <c r="AB428" s="35" t="str">
        <f t="shared" si="177"/>
        <v xml:space="preserve">  </v>
      </c>
      <c r="AC428" s="35" t="str">
        <f t="shared" si="178"/>
        <v xml:space="preserve">  </v>
      </c>
      <c r="AD428" s="36"/>
      <c r="AE428" s="17" t="str">
        <f t="shared" si="179"/>
        <v xml:space="preserve">  </v>
      </c>
      <c r="AF428" s="35" t="str">
        <f t="shared" si="180"/>
        <v xml:space="preserve">  </v>
      </c>
      <c r="AG428" s="35" t="str">
        <f t="shared" si="181"/>
        <v xml:space="preserve">  </v>
      </c>
      <c r="AH428" s="35" t="str">
        <f t="shared" si="182"/>
        <v xml:space="preserve">  </v>
      </c>
    </row>
    <row r="429" spans="2:34" ht="15.6" x14ac:dyDescent="0.3">
      <c r="B429" s="4" t="str">
        <f t="shared" si="164"/>
        <v xml:space="preserve">  </v>
      </c>
      <c r="C429" s="36"/>
      <c r="D429" s="17" t="str">
        <f t="shared" si="173"/>
        <v xml:space="preserve">  </v>
      </c>
      <c r="E429" s="17">
        <f t="shared" si="158"/>
        <v>0</v>
      </c>
      <c r="F429" s="17" t="str">
        <f t="shared" si="165"/>
        <v xml:space="preserve">  </v>
      </c>
      <c r="G429" s="17" t="str">
        <f t="shared" si="166"/>
        <v xml:space="preserve">  </v>
      </c>
      <c r="I429" s="45"/>
      <c r="J429" s="46" t="str">
        <f t="shared" si="174"/>
        <v xml:space="preserve">  </v>
      </c>
      <c r="K429" s="24" t="str">
        <f t="shared" si="167"/>
        <v xml:space="preserve">  </v>
      </c>
      <c r="L429" s="35" t="str">
        <f t="shared" si="168"/>
        <v xml:space="preserve">  </v>
      </c>
      <c r="M429" s="35" t="str">
        <f t="shared" si="175"/>
        <v xml:space="preserve">  </v>
      </c>
      <c r="N429" s="35" t="str">
        <f t="shared" si="159"/>
        <v xml:space="preserve">  </v>
      </c>
      <c r="O429" s="35" t="str">
        <f t="shared" si="160"/>
        <v xml:space="preserve">  </v>
      </c>
      <c r="P429" s="35" t="str">
        <f t="shared" si="162"/>
        <v xml:space="preserve">  </v>
      </c>
      <c r="Q429" s="36"/>
      <c r="R429" s="49"/>
      <c r="S429" s="47" t="str">
        <f t="shared" si="169"/>
        <v xml:space="preserve">  </v>
      </c>
      <c r="T429" s="48" t="str">
        <f t="shared" si="163"/>
        <v xml:space="preserve">  </v>
      </c>
      <c r="U429" s="49"/>
      <c r="V429" s="24" t="str">
        <f t="shared" si="170"/>
        <v xml:space="preserve">  </v>
      </c>
      <c r="W429" s="24" t="str">
        <f t="shared" si="171"/>
        <v xml:space="preserve">  </v>
      </c>
      <c r="X429" s="36"/>
      <c r="Y429" s="17" t="str">
        <f t="shared" si="176"/>
        <v xml:space="preserve">  </v>
      </c>
      <c r="Z429" s="17" t="str">
        <f t="shared" si="172"/>
        <v xml:space="preserve">  </v>
      </c>
      <c r="AA429" s="35" t="str">
        <f t="shared" si="161"/>
        <v xml:space="preserve">  </v>
      </c>
      <c r="AB429" s="35" t="str">
        <f t="shared" si="177"/>
        <v xml:space="preserve">  </v>
      </c>
      <c r="AC429" s="35" t="str">
        <f t="shared" si="178"/>
        <v xml:space="preserve">  </v>
      </c>
      <c r="AD429" s="36"/>
      <c r="AE429" s="17" t="str">
        <f t="shared" si="179"/>
        <v xml:space="preserve">  </v>
      </c>
      <c r="AF429" s="35" t="str">
        <f t="shared" si="180"/>
        <v xml:space="preserve">  </v>
      </c>
      <c r="AG429" s="35" t="str">
        <f t="shared" si="181"/>
        <v xml:space="preserve">  </v>
      </c>
      <c r="AH429" s="35" t="str">
        <f t="shared" si="182"/>
        <v xml:space="preserve">  </v>
      </c>
    </row>
    <row r="430" spans="2:34" ht="15.6" x14ac:dyDescent="0.3">
      <c r="B430" s="4" t="str">
        <f t="shared" si="164"/>
        <v xml:space="preserve">  </v>
      </c>
      <c r="C430" s="36"/>
      <c r="D430" s="17" t="str">
        <f t="shared" si="173"/>
        <v xml:space="preserve">  </v>
      </c>
      <c r="E430" s="17">
        <f t="shared" si="158"/>
        <v>0</v>
      </c>
      <c r="F430" s="17" t="str">
        <f t="shared" si="165"/>
        <v xml:space="preserve">  </v>
      </c>
      <c r="G430" s="17" t="str">
        <f t="shared" si="166"/>
        <v xml:space="preserve">  </v>
      </c>
      <c r="I430" s="45"/>
      <c r="J430" s="46" t="str">
        <f t="shared" si="174"/>
        <v xml:space="preserve">  </v>
      </c>
      <c r="K430" s="24" t="str">
        <f t="shared" si="167"/>
        <v xml:space="preserve">  </v>
      </c>
      <c r="L430" s="35" t="str">
        <f t="shared" si="168"/>
        <v xml:space="preserve">  </v>
      </c>
      <c r="M430" s="35" t="str">
        <f t="shared" si="175"/>
        <v xml:space="preserve">  </v>
      </c>
      <c r="N430" s="35" t="str">
        <f t="shared" si="159"/>
        <v xml:space="preserve">  </v>
      </c>
      <c r="O430" s="35" t="str">
        <f t="shared" si="160"/>
        <v xml:space="preserve">  </v>
      </c>
      <c r="P430" s="35" t="str">
        <f t="shared" si="162"/>
        <v xml:space="preserve">  </v>
      </c>
      <c r="Q430" s="36"/>
      <c r="R430" s="49"/>
      <c r="S430" s="47" t="str">
        <f t="shared" si="169"/>
        <v xml:space="preserve">  </v>
      </c>
      <c r="T430" s="48" t="str">
        <f t="shared" si="163"/>
        <v xml:space="preserve">  </v>
      </c>
      <c r="U430" s="49"/>
      <c r="V430" s="24" t="str">
        <f t="shared" si="170"/>
        <v xml:space="preserve">  </v>
      </c>
      <c r="W430" s="24" t="str">
        <f t="shared" si="171"/>
        <v xml:space="preserve">  </v>
      </c>
      <c r="X430" s="36"/>
      <c r="Y430" s="17" t="str">
        <f t="shared" si="176"/>
        <v xml:space="preserve">  </v>
      </c>
      <c r="Z430" s="17" t="str">
        <f t="shared" si="172"/>
        <v xml:space="preserve">  </v>
      </c>
      <c r="AA430" s="35" t="str">
        <f t="shared" si="161"/>
        <v xml:space="preserve">  </v>
      </c>
      <c r="AB430" s="35" t="str">
        <f t="shared" si="177"/>
        <v xml:space="preserve">  </v>
      </c>
      <c r="AC430" s="35" t="str">
        <f t="shared" si="178"/>
        <v xml:space="preserve">  </v>
      </c>
      <c r="AD430" s="36"/>
      <c r="AE430" s="17" t="str">
        <f t="shared" si="179"/>
        <v xml:space="preserve">  </v>
      </c>
      <c r="AF430" s="35" t="str">
        <f t="shared" si="180"/>
        <v xml:space="preserve">  </v>
      </c>
      <c r="AG430" s="35" t="str">
        <f t="shared" si="181"/>
        <v xml:space="preserve">  </v>
      </c>
      <c r="AH430" s="35" t="str">
        <f t="shared" si="182"/>
        <v xml:space="preserve">  </v>
      </c>
    </row>
    <row r="431" spans="2:34" ht="15.6" x14ac:dyDescent="0.3">
      <c r="B431" s="4" t="str">
        <f t="shared" si="164"/>
        <v xml:space="preserve">  </v>
      </c>
      <c r="C431" s="36"/>
      <c r="D431" s="17" t="str">
        <f t="shared" si="173"/>
        <v xml:space="preserve">  </v>
      </c>
      <c r="E431" s="17">
        <f t="shared" si="158"/>
        <v>0</v>
      </c>
      <c r="F431" s="17" t="str">
        <f t="shared" si="165"/>
        <v xml:space="preserve">  </v>
      </c>
      <c r="G431" s="17" t="str">
        <f t="shared" si="166"/>
        <v xml:space="preserve">  </v>
      </c>
      <c r="I431" s="45"/>
      <c r="J431" s="46" t="str">
        <f t="shared" si="174"/>
        <v xml:space="preserve">  </v>
      </c>
      <c r="K431" s="24" t="str">
        <f t="shared" si="167"/>
        <v xml:space="preserve">  </v>
      </c>
      <c r="L431" s="35" t="str">
        <f t="shared" si="168"/>
        <v xml:space="preserve">  </v>
      </c>
      <c r="M431" s="35" t="str">
        <f t="shared" si="175"/>
        <v xml:space="preserve">  </v>
      </c>
      <c r="N431" s="35" t="str">
        <f t="shared" si="159"/>
        <v xml:space="preserve">  </v>
      </c>
      <c r="O431" s="35" t="str">
        <f t="shared" si="160"/>
        <v xml:space="preserve">  </v>
      </c>
      <c r="P431" s="35" t="str">
        <f t="shared" si="162"/>
        <v xml:space="preserve">  </v>
      </c>
      <c r="Q431" s="36"/>
      <c r="R431" s="49"/>
      <c r="S431" s="47" t="str">
        <f t="shared" si="169"/>
        <v xml:space="preserve">  </v>
      </c>
      <c r="T431" s="48" t="str">
        <f t="shared" si="163"/>
        <v xml:space="preserve">  </v>
      </c>
      <c r="U431" s="49"/>
      <c r="V431" s="24" t="str">
        <f t="shared" si="170"/>
        <v xml:space="preserve">  </v>
      </c>
      <c r="W431" s="24" t="str">
        <f t="shared" si="171"/>
        <v xml:space="preserve">  </v>
      </c>
      <c r="X431" s="36"/>
      <c r="Y431" s="17" t="str">
        <f t="shared" si="176"/>
        <v xml:space="preserve">  </v>
      </c>
      <c r="Z431" s="17" t="str">
        <f t="shared" si="172"/>
        <v xml:space="preserve">  </v>
      </c>
      <c r="AA431" s="35" t="str">
        <f t="shared" si="161"/>
        <v xml:space="preserve">  </v>
      </c>
      <c r="AB431" s="35" t="str">
        <f t="shared" si="177"/>
        <v xml:space="preserve">  </v>
      </c>
      <c r="AC431" s="35" t="str">
        <f t="shared" si="178"/>
        <v xml:space="preserve">  </v>
      </c>
      <c r="AD431" s="36"/>
      <c r="AE431" s="17" t="str">
        <f t="shared" si="179"/>
        <v xml:space="preserve">  </v>
      </c>
      <c r="AF431" s="35" t="str">
        <f t="shared" si="180"/>
        <v xml:space="preserve">  </v>
      </c>
      <c r="AG431" s="35" t="str">
        <f t="shared" si="181"/>
        <v xml:space="preserve">  </v>
      </c>
      <c r="AH431" s="35" t="str">
        <f t="shared" si="182"/>
        <v xml:space="preserve">  </v>
      </c>
    </row>
    <row r="432" spans="2:34" ht="15.6" x14ac:dyDescent="0.3">
      <c r="B432" s="4" t="str">
        <f t="shared" si="164"/>
        <v xml:space="preserve">  </v>
      </c>
      <c r="C432" s="36"/>
      <c r="D432" s="17" t="str">
        <f t="shared" si="173"/>
        <v xml:space="preserve">  </v>
      </c>
      <c r="E432" s="17">
        <f t="shared" si="158"/>
        <v>0</v>
      </c>
      <c r="F432" s="17" t="str">
        <f t="shared" si="165"/>
        <v xml:space="preserve">  </v>
      </c>
      <c r="G432" s="17" t="str">
        <f t="shared" si="166"/>
        <v xml:space="preserve">  </v>
      </c>
      <c r="I432" s="45"/>
      <c r="J432" s="46" t="str">
        <f t="shared" si="174"/>
        <v xml:space="preserve">  </v>
      </c>
      <c r="K432" s="24" t="str">
        <f t="shared" si="167"/>
        <v xml:space="preserve">  </v>
      </c>
      <c r="L432" s="35" t="str">
        <f t="shared" si="168"/>
        <v xml:space="preserve">  </v>
      </c>
      <c r="M432" s="35" t="str">
        <f t="shared" si="175"/>
        <v xml:space="preserve">  </v>
      </c>
      <c r="N432" s="35" t="str">
        <f t="shared" si="159"/>
        <v xml:space="preserve">  </v>
      </c>
      <c r="O432" s="35" t="str">
        <f t="shared" si="160"/>
        <v xml:space="preserve">  </v>
      </c>
      <c r="P432" s="35" t="str">
        <f t="shared" si="162"/>
        <v xml:space="preserve">  </v>
      </c>
      <c r="Q432" s="36"/>
      <c r="R432" s="49"/>
      <c r="S432" s="47" t="str">
        <f t="shared" si="169"/>
        <v xml:space="preserve">  </v>
      </c>
      <c r="T432" s="48" t="str">
        <f t="shared" si="163"/>
        <v xml:space="preserve">  </v>
      </c>
      <c r="U432" s="49"/>
      <c r="V432" s="24" t="str">
        <f t="shared" si="170"/>
        <v xml:space="preserve">  </v>
      </c>
      <c r="W432" s="24" t="str">
        <f t="shared" si="171"/>
        <v xml:space="preserve">  </v>
      </c>
      <c r="X432" s="36"/>
      <c r="Y432" s="17" t="str">
        <f t="shared" si="176"/>
        <v xml:space="preserve">  </v>
      </c>
      <c r="Z432" s="17" t="str">
        <f t="shared" si="172"/>
        <v xml:space="preserve">  </v>
      </c>
      <c r="AA432" s="35" t="str">
        <f t="shared" si="161"/>
        <v xml:space="preserve">  </v>
      </c>
      <c r="AB432" s="35" t="str">
        <f t="shared" si="177"/>
        <v xml:space="preserve">  </v>
      </c>
      <c r="AC432" s="35" t="str">
        <f t="shared" si="178"/>
        <v xml:space="preserve">  </v>
      </c>
      <c r="AD432" s="36"/>
      <c r="AE432" s="17" t="str">
        <f t="shared" si="179"/>
        <v xml:space="preserve">  </v>
      </c>
      <c r="AF432" s="35" t="str">
        <f t="shared" si="180"/>
        <v xml:space="preserve">  </v>
      </c>
      <c r="AG432" s="35" t="str">
        <f t="shared" si="181"/>
        <v xml:space="preserve">  </v>
      </c>
      <c r="AH432" s="35" t="str">
        <f t="shared" si="182"/>
        <v xml:space="preserve">  </v>
      </c>
    </row>
    <row r="433" spans="2:34" ht="15.6" x14ac:dyDescent="0.3">
      <c r="B433" s="4" t="str">
        <f t="shared" si="164"/>
        <v xml:space="preserve">  </v>
      </c>
      <c r="C433" s="36"/>
      <c r="D433" s="17" t="str">
        <f t="shared" si="173"/>
        <v xml:space="preserve">  </v>
      </c>
      <c r="E433" s="17">
        <f t="shared" si="158"/>
        <v>0</v>
      </c>
      <c r="F433" s="17" t="str">
        <f t="shared" si="165"/>
        <v xml:space="preserve">  </v>
      </c>
      <c r="G433" s="17" t="str">
        <f t="shared" si="166"/>
        <v xml:space="preserve">  </v>
      </c>
      <c r="I433" s="45"/>
      <c r="J433" s="46" t="str">
        <f t="shared" si="174"/>
        <v xml:space="preserve">  </v>
      </c>
      <c r="K433" s="24" t="str">
        <f t="shared" si="167"/>
        <v xml:space="preserve">  </v>
      </c>
      <c r="L433" s="35" t="str">
        <f t="shared" si="168"/>
        <v xml:space="preserve">  </v>
      </c>
      <c r="M433" s="35" t="str">
        <f t="shared" si="175"/>
        <v xml:space="preserve">  </v>
      </c>
      <c r="N433" s="35" t="str">
        <f t="shared" si="159"/>
        <v xml:space="preserve">  </v>
      </c>
      <c r="O433" s="35" t="str">
        <f t="shared" si="160"/>
        <v xml:space="preserve">  </v>
      </c>
      <c r="P433" s="35" t="str">
        <f t="shared" si="162"/>
        <v xml:space="preserve">  </v>
      </c>
      <c r="Q433" s="36"/>
      <c r="R433" s="49"/>
      <c r="S433" s="47" t="str">
        <f t="shared" si="169"/>
        <v xml:space="preserve">  </v>
      </c>
      <c r="T433" s="48" t="str">
        <f t="shared" si="163"/>
        <v xml:space="preserve">  </v>
      </c>
      <c r="U433" s="49"/>
      <c r="V433" s="24" t="str">
        <f t="shared" si="170"/>
        <v xml:space="preserve">  </v>
      </c>
      <c r="W433" s="24" t="str">
        <f t="shared" si="171"/>
        <v xml:space="preserve">  </v>
      </c>
      <c r="X433" s="36"/>
      <c r="Y433" s="17" t="str">
        <f t="shared" si="176"/>
        <v xml:space="preserve">  </v>
      </c>
      <c r="Z433" s="17" t="str">
        <f t="shared" si="172"/>
        <v xml:space="preserve">  </v>
      </c>
      <c r="AA433" s="35" t="str">
        <f t="shared" si="161"/>
        <v xml:space="preserve">  </v>
      </c>
      <c r="AB433" s="35" t="str">
        <f t="shared" si="177"/>
        <v xml:space="preserve">  </v>
      </c>
      <c r="AC433" s="35" t="str">
        <f t="shared" si="178"/>
        <v xml:space="preserve">  </v>
      </c>
      <c r="AD433" s="36"/>
      <c r="AE433" s="17" t="str">
        <f t="shared" si="179"/>
        <v xml:space="preserve">  </v>
      </c>
      <c r="AF433" s="35" t="str">
        <f t="shared" si="180"/>
        <v xml:space="preserve">  </v>
      </c>
      <c r="AG433" s="35" t="str">
        <f t="shared" si="181"/>
        <v xml:space="preserve">  </v>
      </c>
      <c r="AH433" s="35" t="str">
        <f t="shared" si="182"/>
        <v xml:space="preserve">  </v>
      </c>
    </row>
    <row r="434" spans="2:34" ht="15.6" x14ac:dyDescent="0.3">
      <c r="B434" s="4" t="str">
        <f t="shared" si="164"/>
        <v xml:space="preserve">  </v>
      </c>
      <c r="C434" s="36"/>
      <c r="D434" s="17" t="str">
        <f t="shared" si="173"/>
        <v xml:space="preserve">  </v>
      </c>
      <c r="E434" s="17">
        <f t="shared" si="158"/>
        <v>0</v>
      </c>
      <c r="F434" s="17" t="str">
        <f t="shared" si="165"/>
        <v xml:space="preserve">  </v>
      </c>
      <c r="G434" s="17" t="str">
        <f t="shared" si="166"/>
        <v xml:space="preserve">  </v>
      </c>
      <c r="I434" s="45"/>
      <c r="J434" s="46" t="str">
        <f t="shared" si="174"/>
        <v xml:space="preserve">  </v>
      </c>
      <c r="K434" s="24" t="str">
        <f t="shared" si="167"/>
        <v xml:space="preserve">  </v>
      </c>
      <c r="L434" s="35" t="str">
        <f t="shared" si="168"/>
        <v xml:space="preserve">  </v>
      </c>
      <c r="M434" s="35" t="str">
        <f t="shared" si="175"/>
        <v xml:space="preserve">  </v>
      </c>
      <c r="N434" s="35" t="str">
        <f t="shared" si="159"/>
        <v xml:space="preserve">  </v>
      </c>
      <c r="O434" s="35" t="str">
        <f t="shared" si="160"/>
        <v xml:space="preserve">  </v>
      </c>
      <c r="P434" s="35" t="str">
        <f t="shared" si="162"/>
        <v xml:space="preserve">  </v>
      </c>
      <c r="Q434" s="36"/>
      <c r="R434" s="49"/>
      <c r="S434" s="47" t="str">
        <f t="shared" si="169"/>
        <v xml:space="preserve">  </v>
      </c>
      <c r="T434" s="48" t="str">
        <f t="shared" si="163"/>
        <v xml:space="preserve">  </v>
      </c>
      <c r="U434" s="49"/>
      <c r="V434" s="24" t="str">
        <f t="shared" si="170"/>
        <v xml:space="preserve">  </v>
      </c>
      <c r="W434" s="24" t="str">
        <f t="shared" si="171"/>
        <v xml:space="preserve">  </v>
      </c>
      <c r="X434" s="36"/>
      <c r="Y434" s="17" t="str">
        <f t="shared" si="176"/>
        <v xml:space="preserve">  </v>
      </c>
      <c r="Z434" s="17" t="str">
        <f t="shared" si="172"/>
        <v xml:space="preserve">  </v>
      </c>
      <c r="AA434" s="35" t="str">
        <f t="shared" si="161"/>
        <v xml:space="preserve">  </v>
      </c>
      <c r="AB434" s="35" t="str">
        <f t="shared" si="177"/>
        <v xml:space="preserve">  </v>
      </c>
      <c r="AC434" s="35" t="str">
        <f t="shared" si="178"/>
        <v xml:space="preserve">  </v>
      </c>
      <c r="AD434" s="36"/>
      <c r="AE434" s="17" t="str">
        <f t="shared" si="179"/>
        <v xml:space="preserve">  </v>
      </c>
      <c r="AF434" s="35" t="str">
        <f t="shared" si="180"/>
        <v xml:space="preserve">  </v>
      </c>
      <c r="AG434" s="35" t="str">
        <f t="shared" si="181"/>
        <v xml:space="preserve">  </v>
      </c>
      <c r="AH434" s="35" t="str">
        <f t="shared" si="182"/>
        <v xml:space="preserve">  </v>
      </c>
    </row>
    <row r="435" spans="2:34" ht="15.6" x14ac:dyDescent="0.3">
      <c r="B435" s="4" t="str">
        <f t="shared" si="164"/>
        <v xml:space="preserve">  </v>
      </c>
      <c r="C435" s="36"/>
      <c r="D435" s="17" t="str">
        <f t="shared" si="173"/>
        <v xml:space="preserve">  </v>
      </c>
      <c r="E435" s="17">
        <f t="shared" si="158"/>
        <v>0</v>
      </c>
      <c r="F435" s="17" t="str">
        <f t="shared" si="165"/>
        <v xml:space="preserve">  </v>
      </c>
      <c r="G435" s="17" t="str">
        <f t="shared" si="166"/>
        <v xml:space="preserve">  </v>
      </c>
      <c r="I435" s="45"/>
      <c r="J435" s="46" t="str">
        <f t="shared" si="174"/>
        <v xml:space="preserve">  </v>
      </c>
      <c r="K435" s="24" t="str">
        <f t="shared" si="167"/>
        <v xml:space="preserve">  </v>
      </c>
      <c r="L435" s="35" t="str">
        <f t="shared" si="168"/>
        <v xml:space="preserve">  </v>
      </c>
      <c r="M435" s="35" t="str">
        <f t="shared" si="175"/>
        <v xml:space="preserve">  </v>
      </c>
      <c r="N435" s="35" t="str">
        <f t="shared" si="159"/>
        <v xml:space="preserve">  </v>
      </c>
      <c r="O435" s="35" t="str">
        <f t="shared" si="160"/>
        <v xml:space="preserve">  </v>
      </c>
      <c r="P435" s="35" t="str">
        <f t="shared" si="162"/>
        <v xml:space="preserve">  </v>
      </c>
      <c r="Q435" s="36"/>
      <c r="R435" s="49"/>
      <c r="S435" s="47" t="str">
        <f t="shared" si="169"/>
        <v xml:space="preserve">  </v>
      </c>
      <c r="T435" s="48" t="str">
        <f t="shared" si="163"/>
        <v xml:space="preserve">  </v>
      </c>
      <c r="U435" s="49"/>
      <c r="V435" s="24" t="str">
        <f t="shared" si="170"/>
        <v xml:space="preserve">  </v>
      </c>
      <c r="W435" s="24" t="str">
        <f t="shared" si="171"/>
        <v xml:space="preserve">  </v>
      </c>
      <c r="X435" s="36"/>
      <c r="Y435" s="17" t="str">
        <f t="shared" si="176"/>
        <v xml:space="preserve">  </v>
      </c>
      <c r="Z435" s="17" t="str">
        <f t="shared" si="172"/>
        <v xml:space="preserve">  </v>
      </c>
      <c r="AA435" s="35" t="str">
        <f t="shared" si="161"/>
        <v xml:space="preserve">  </v>
      </c>
      <c r="AB435" s="35" t="str">
        <f t="shared" si="177"/>
        <v xml:space="preserve">  </v>
      </c>
      <c r="AC435" s="35" t="str">
        <f t="shared" si="178"/>
        <v xml:space="preserve">  </v>
      </c>
      <c r="AD435" s="36"/>
      <c r="AE435" s="17" t="str">
        <f t="shared" si="179"/>
        <v xml:space="preserve">  </v>
      </c>
      <c r="AF435" s="35" t="str">
        <f t="shared" si="180"/>
        <v xml:space="preserve">  </v>
      </c>
      <c r="AG435" s="35" t="str">
        <f t="shared" si="181"/>
        <v xml:space="preserve">  </v>
      </c>
      <c r="AH435" s="35" t="str">
        <f t="shared" si="182"/>
        <v xml:space="preserve">  </v>
      </c>
    </row>
    <row r="436" spans="2:34" ht="15.6" x14ac:dyDescent="0.3">
      <c r="B436" s="4" t="str">
        <f t="shared" si="164"/>
        <v xml:space="preserve">  </v>
      </c>
      <c r="C436" s="36"/>
      <c r="D436" s="17" t="str">
        <f t="shared" si="173"/>
        <v xml:space="preserve">  </v>
      </c>
      <c r="E436" s="17">
        <f t="shared" si="158"/>
        <v>0</v>
      </c>
      <c r="F436" s="17" t="str">
        <f t="shared" si="165"/>
        <v xml:space="preserve">  </v>
      </c>
      <c r="G436" s="17" t="str">
        <f t="shared" si="166"/>
        <v xml:space="preserve">  </v>
      </c>
      <c r="I436" s="45"/>
      <c r="J436" s="46" t="str">
        <f t="shared" si="174"/>
        <v xml:space="preserve">  </v>
      </c>
      <c r="K436" s="24" t="str">
        <f t="shared" si="167"/>
        <v xml:space="preserve">  </v>
      </c>
      <c r="L436" s="35" t="str">
        <f t="shared" si="168"/>
        <v xml:space="preserve">  </v>
      </c>
      <c r="M436" s="35" t="str">
        <f t="shared" si="175"/>
        <v xml:space="preserve">  </v>
      </c>
      <c r="N436" s="35" t="str">
        <f t="shared" si="159"/>
        <v xml:space="preserve">  </v>
      </c>
      <c r="O436" s="35" t="str">
        <f t="shared" si="160"/>
        <v xml:space="preserve">  </v>
      </c>
      <c r="P436" s="35" t="str">
        <f t="shared" si="162"/>
        <v xml:space="preserve">  </v>
      </c>
      <c r="Q436" s="36"/>
      <c r="R436" s="49"/>
      <c r="S436" s="47" t="str">
        <f t="shared" si="169"/>
        <v xml:space="preserve">  </v>
      </c>
      <c r="T436" s="48" t="str">
        <f t="shared" si="163"/>
        <v xml:space="preserve">  </v>
      </c>
      <c r="U436" s="49"/>
      <c r="V436" s="24" t="str">
        <f t="shared" si="170"/>
        <v xml:space="preserve">  </v>
      </c>
      <c r="W436" s="24" t="str">
        <f t="shared" si="171"/>
        <v xml:space="preserve">  </v>
      </c>
      <c r="X436" s="36"/>
      <c r="Y436" s="17" t="str">
        <f t="shared" si="176"/>
        <v xml:space="preserve">  </v>
      </c>
      <c r="Z436" s="17" t="str">
        <f t="shared" si="172"/>
        <v xml:space="preserve">  </v>
      </c>
      <c r="AA436" s="35" t="str">
        <f t="shared" si="161"/>
        <v xml:space="preserve">  </v>
      </c>
      <c r="AB436" s="35" t="str">
        <f t="shared" si="177"/>
        <v xml:space="preserve">  </v>
      </c>
      <c r="AC436" s="35" t="str">
        <f t="shared" si="178"/>
        <v xml:space="preserve">  </v>
      </c>
      <c r="AD436" s="36"/>
      <c r="AE436" s="17" t="str">
        <f t="shared" si="179"/>
        <v xml:space="preserve">  </v>
      </c>
      <c r="AF436" s="35" t="str">
        <f t="shared" si="180"/>
        <v xml:space="preserve">  </v>
      </c>
      <c r="AG436" s="35" t="str">
        <f t="shared" si="181"/>
        <v xml:space="preserve">  </v>
      </c>
      <c r="AH436" s="35" t="str">
        <f t="shared" si="182"/>
        <v xml:space="preserve">  </v>
      </c>
    </row>
    <row r="437" spans="2:34" ht="15.6" x14ac:dyDescent="0.3">
      <c r="B437" s="4" t="str">
        <f t="shared" si="164"/>
        <v xml:space="preserve">  </v>
      </c>
      <c r="C437" s="36"/>
      <c r="D437" s="17" t="str">
        <f t="shared" si="173"/>
        <v xml:space="preserve">  </v>
      </c>
      <c r="E437" s="17">
        <f t="shared" si="158"/>
        <v>0</v>
      </c>
      <c r="F437" s="17" t="str">
        <f t="shared" si="165"/>
        <v xml:space="preserve">  </v>
      </c>
      <c r="G437" s="17" t="str">
        <f t="shared" si="166"/>
        <v xml:space="preserve">  </v>
      </c>
      <c r="I437" s="45"/>
      <c r="J437" s="46" t="str">
        <f t="shared" si="174"/>
        <v xml:space="preserve">  </v>
      </c>
      <c r="K437" s="24" t="str">
        <f t="shared" si="167"/>
        <v xml:space="preserve">  </v>
      </c>
      <c r="L437" s="35" t="str">
        <f t="shared" si="168"/>
        <v xml:space="preserve">  </v>
      </c>
      <c r="M437" s="35" t="str">
        <f t="shared" si="175"/>
        <v xml:space="preserve">  </v>
      </c>
      <c r="N437" s="35" t="str">
        <f t="shared" si="159"/>
        <v xml:space="preserve">  </v>
      </c>
      <c r="O437" s="35" t="str">
        <f t="shared" si="160"/>
        <v xml:space="preserve">  </v>
      </c>
      <c r="P437" s="35" t="str">
        <f t="shared" si="162"/>
        <v xml:space="preserve">  </v>
      </c>
      <c r="Q437" s="36"/>
      <c r="R437" s="49"/>
      <c r="S437" s="47" t="str">
        <f t="shared" si="169"/>
        <v xml:space="preserve">  </v>
      </c>
      <c r="T437" s="48" t="str">
        <f t="shared" si="163"/>
        <v xml:space="preserve">  </v>
      </c>
      <c r="U437" s="49"/>
      <c r="V437" s="24" t="str">
        <f t="shared" si="170"/>
        <v xml:space="preserve">  </v>
      </c>
      <c r="W437" s="24" t="str">
        <f t="shared" si="171"/>
        <v xml:space="preserve">  </v>
      </c>
      <c r="X437" s="36"/>
      <c r="Y437" s="17" t="str">
        <f t="shared" si="176"/>
        <v xml:space="preserve">  </v>
      </c>
      <c r="Z437" s="17" t="str">
        <f t="shared" si="172"/>
        <v xml:space="preserve">  </v>
      </c>
      <c r="AA437" s="35" t="str">
        <f t="shared" si="161"/>
        <v xml:space="preserve">  </v>
      </c>
      <c r="AB437" s="35" t="str">
        <f t="shared" si="177"/>
        <v xml:space="preserve">  </v>
      </c>
      <c r="AC437" s="35" t="str">
        <f t="shared" si="178"/>
        <v xml:space="preserve">  </v>
      </c>
      <c r="AD437" s="36"/>
      <c r="AE437" s="17" t="str">
        <f t="shared" si="179"/>
        <v xml:space="preserve">  </v>
      </c>
      <c r="AF437" s="35" t="str">
        <f t="shared" si="180"/>
        <v xml:space="preserve">  </v>
      </c>
      <c r="AG437" s="35" t="str">
        <f t="shared" si="181"/>
        <v xml:space="preserve">  </v>
      </c>
      <c r="AH437" s="35" t="str">
        <f t="shared" si="182"/>
        <v xml:space="preserve">  </v>
      </c>
    </row>
    <row r="438" spans="2:34" ht="15.6" x14ac:dyDescent="0.3">
      <c r="B438" s="4" t="str">
        <f t="shared" si="164"/>
        <v xml:space="preserve">  </v>
      </c>
      <c r="C438" s="36"/>
      <c r="D438" s="17" t="str">
        <f t="shared" si="173"/>
        <v xml:space="preserve">  </v>
      </c>
      <c r="E438" s="17">
        <f t="shared" si="158"/>
        <v>0</v>
      </c>
      <c r="F438" s="17" t="str">
        <f t="shared" si="165"/>
        <v xml:space="preserve">  </v>
      </c>
      <c r="G438" s="17" t="str">
        <f t="shared" si="166"/>
        <v xml:space="preserve">  </v>
      </c>
      <c r="I438" s="45"/>
      <c r="J438" s="46" t="str">
        <f t="shared" si="174"/>
        <v xml:space="preserve">  </v>
      </c>
      <c r="K438" s="24" t="str">
        <f t="shared" si="167"/>
        <v xml:space="preserve">  </v>
      </c>
      <c r="L438" s="35" t="str">
        <f t="shared" si="168"/>
        <v xml:space="preserve">  </v>
      </c>
      <c r="M438" s="35" t="str">
        <f t="shared" si="175"/>
        <v xml:space="preserve">  </v>
      </c>
      <c r="N438" s="35" t="str">
        <f t="shared" si="159"/>
        <v xml:space="preserve">  </v>
      </c>
      <c r="O438" s="35" t="str">
        <f t="shared" si="160"/>
        <v xml:space="preserve">  </v>
      </c>
      <c r="P438" s="35" t="str">
        <f t="shared" si="162"/>
        <v xml:space="preserve">  </v>
      </c>
      <c r="Q438" s="36"/>
      <c r="R438" s="49"/>
      <c r="S438" s="47" t="str">
        <f t="shared" si="169"/>
        <v xml:space="preserve">  </v>
      </c>
      <c r="T438" s="48" t="str">
        <f t="shared" si="163"/>
        <v xml:space="preserve">  </v>
      </c>
      <c r="U438" s="49"/>
      <c r="V438" s="24" t="str">
        <f t="shared" si="170"/>
        <v xml:space="preserve">  </v>
      </c>
      <c r="W438" s="24" t="str">
        <f t="shared" si="171"/>
        <v xml:space="preserve">  </v>
      </c>
      <c r="X438" s="36"/>
      <c r="Y438" s="17" t="str">
        <f t="shared" si="176"/>
        <v xml:space="preserve">  </v>
      </c>
      <c r="Z438" s="17" t="str">
        <f t="shared" si="172"/>
        <v xml:space="preserve">  </v>
      </c>
      <c r="AA438" s="35" t="str">
        <f t="shared" si="161"/>
        <v xml:space="preserve">  </v>
      </c>
      <c r="AB438" s="35" t="str">
        <f t="shared" si="177"/>
        <v xml:space="preserve">  </v>
      </c>
      <c r="AC438" s="35" t="str">
        <f t="shared" si="178"/>
        <v xml:space="preserve">  </v>
      </c>
      <c r="AD438" s="36"/>
      <c r="AE438" s="17" t="str">
        <f t="shared" si="179"/>
        <v xml:space="preserve">  </v>
      </c>
      <c r="AF438" s="35" t="str">
        <f t="shared" si="180"/>
        <v xml:space="preserve">  </v>
      </c>
      <c r="AG438" s="35" t="str">
        <f t="shared" si="181"/>
        <v xml:space="preserve">  </v>
      </c>
      <c r="AH438" s="35" t="str">
        <f t="shared" si="182"/>
        <v xml:space="preserve">  </v>
      </c>
    </row>
    <row r="439" spans="2:34" ht="15.6" x14ac:dyDescent="0.3">
      <c r="B439" s="4" t="str">
        <f t="shared" si="164"/>
        <v xml:space="preserve">  </v>
      </c>
      <c r="C439" s="36"/>
      <c r="D439" s="17" t="str">
        <f t="shared" si="173"/>
        <v xml:space="preserve">  </v>
      </c>
      <c r="E439" s="17">
        <f t="shared" si="158"/>
        <v>0</v>
      </c>
      <c r="F439" s="17" t="str">
        <f t="shared" si="165"/>
        <v xml:space="preserve">  </v>
      </c>
      <c r="G439" s="17" t="str">
        <f t="shared" si="166"/>
        <v xml:space="preserve">  </v>
      </c>
      <c r="I439" s="45"/>
      <c r="J439" s="46" t="str">
        <f t="shared" si="174"/>
        <v xml:space="preserve">  </v>
      </c>
      <c r="K439" s="24" t="str">
        <f t="shared" si="167"/>
        <v xml:space="preserve">  </v>
      </c>
      <c r="L439" s="35" t="str">
        <f t="shared" si="168"/>
        <v xml:space="preserve">  </v>
      </c>
      <c r="M439" s="35" t="str">
        <f t="shared" si="175"/>
        <v xml:space="preserve">  </v>
      </c>
      <c r="N439" s="35" t="str">
        <f t="shared" si="159"/>
        <v xml:space="preserve">  </v>
      </c>
      <c r="O439" s="35" t="str">
        <f t="shared" si="160"/>
        <v xml:space="preserve">  </v>
      </c>
      <c r="P439" s="35" t="str">
        <f t="shared" si="162"/>
        <v xml:space="preserve">  </v>
      </c>
      <c r="Q439" s="36"/>
      <c r="R439" s="49"/>
      <c r="S439" s="47" t="str">
        <f t="shared" si="169"/>
        <v xml:space="preserve">  </v>
      </c>
      <c r="T439" s="48" t="str">
        <f t="shared" si="163"/>
        <v xml:space="preserve">  </v>
      </c>
      <c r="U439" s="49"/>
      <c r="V439" s="24" t="str">
        <f t="shared" si="170"/>
        <v xml:space="preserve">  </v>
      </c>
      <c r="W439" s="24" t="str">
        <f t="shared" si="171"/>
        <v xml:space="preserve">  </v>
      </c>
      <c r="X439" s="36"/>
      <c r="Y439" s="17" t="str">
        <f t="shared" si="176"/>
        <v xml:space="preserve">  </v>
      </c>
      <c r="Z439" s="17" t="str">
        <f t="shared" si="172"/>
        <v xml:space="preserve">  </v>
      </c>
      <c r="AA439" s="35" t="str">
        <f t="shared" si="161"/>
        <v xml:space="preserve">  </v>
      </c>
      <c r="AB439" s="35" t="str">
        <f t="shared" si="177"/>
        <v xml:space="preserve">  </v>
      </c>
      <c r="AC439" s="35" t="str">
        <f t="shared" si="178"/>
        <v xml:space="preserve">  </v>
      </c>
      <c r="AD439" s="36"/>
      <c r="AE439" s="17" t="str">
        <f t="shared" si="179"/>
        <v xml:space="preserve">  </v>
      </c>
      <c r="AF439" s="35" t="str">
        <f t="shared" si="180"/>
        <v xml:space="preserve">  </v>
      </c>
      <c r="AG439" s="35" t="str">
        <f t="shared" si="181"/>
        <v xml:space="preserve">  </v>
      </c>
      <c r="AH439" s="35" t="str">
        <f t="shared" si="182"/>
        <v xml:space="preserve">  </v>
      </c>
    </row>
    <row r="440" spans="2:34" ht="15.6" x14ac:dyDescent="0.3">
      <c r="B440" s="4" t="str">
        <f t="shared" si="164"/>
        <v xml:space="preserve">  </v>
      </c>
      <c r="C440" s="36"/>
      <c r="D440" s="17" t="str">
        <f t="shared" si="173"/>
        <v xml:space="preserve">  </v>
      </c>
      <c r="E440" s="17">
        <f t="shared" si="158"/>
        <v>0</v>
      </c>
      <c r="F440" s="17" t="str">
        <f t="shared" si="165"/>
        <v xml:space="preserve">  </v>
      </c>
      <c r="G440" s="17" t="str">
        <f t="shared" si="166"/>
        <v xml:space="preserve">  </v>
      </c>
      <c r="I440" s="45"/>
      <c r="J440" s="46" t="str">
        <f t="shared" si="174"/>
        <v xml:space="preserve">  </v>
      </c>
      <c r="K440" s="24" t="str">
        <f t="shared" si="167"/>
        <v xml:space="preserve">  </v>
      </c>
      <c r="L440" s="35" t="str">
        <f t="shared" si="168"/>
        <v xml:space="preserve">  </v>
      </c>
      <c r="M440" s="35" t="str">
        <f t="shared" si="175"/>
        <v xml:space="preserve">  </v>
      </c>
      <c r="N440" s="35" t="str">
        <f t="shared" si="159"/>
        <v xml:space="preserve">  </v>
      </c>
      <c r="O440" s="35" t="str">
        <f t="shared" si="160"/>
        <v xml:space="preserve">  </v>
      </c>
      <c r="P440" s="35" t="str">
        <f t="shared" si="162"/>
        <v xml:space="preserve">  </v>
      </c>
      <c r="Q440" s="36"/>
      <c r="R440" s="49"/>
      <c r="S440" s="47" t="str">
        <f t="shared" si="169"/>
        <v xml:space="preserve">  </v>
      </c>
      <c r="T440" s="48" t="str">
        <f t="shared" si="163"/>
        <v xml:space="preserve">  </v>
      </c>
      <c r="U440" s="49"/>
      <c r="V440" s="24" t="str">
        <f t="shared" si="170"/>
        <v xml:space="preserve">  </v>
      </c>
      <c r="W440" s="24" t="str">
        <f t="shared" si="171"/>
        <v xml:space="preserve">  </v>
      </c>
      <c r="X440" s="36"/>
      <c r="Y440" s="17" t="str">
        <f t="shared" si="176"/>
        <v xml:space="preserve">  </v>
      </c>
      <c r="Z440" s="17" t="str">
        <f t="shared" si="172"/>
        <v xml:space="preserve">  </v>
      </c>
      <c r="AA440" s="35" t="str">
        <f t="shared" si="161"/>
        <v xml:space="preserve">  </v>
      </c>
      <c r="AB440" s="35" t="str">
        <f t="shared" si="177"/>
        <v xml:space="preserve">  </v>
      </c>
      <c r="AC440" s="35" t="str">
        <f t="shared" si="178"/>
        <v xml:space="preserve">  </v>
      </c>
      <c r="AD440" s="36"/>
      <c r="AE440" s="17" t="str">
        <f t="shared" si="179"/>
        <v xml:space="preserve">  </v>
      </c>
      <c r="AF440" s="35" t="str">
        <f t="shared" si="180"/>
        <v xml:space="preserve">  </v>
      </c>
      <c r="AG440" s="35" t="str">
        <f t="shared" si="181"/>
        <v xml:space="preserve">  </v>
      </c>
      <c r="AH440" s="35" t="str">
        <f t="shared" si="182"/>
        <v xml:space="preserve">  </v>
      </c>
    </row>
    <row r="441" spans="2:34" ht="15.6" x14ac:dyDescent="0.3">
      <c r="B441" s="4" t="str">
        <f t="shared" si="164"/>
        <v xml:space="preserve">  </v>
      </c>
      <c r="C441" s="36"/>
      <c r="D441" s="17" t="str">
        <f t="shared" si="173"/>
        <v xml:space="preserve">  </v>
      </c>
      <c r="E441" s="17">
        <f t="shared" si="158"/>
        <v>0</v>
      </c>
      <c r="F441" s="17" t="str">
        <f t="shared" si="165"/>
        <v xml:space="preserve">  </v>
      </c>
      <c r="G441" s="17" t="str">
        <f t="shared" si="166"/>
        <v xml:space="preserve">  </v>
      </c>
      <c r="I441" s="45"/>
      <c r="J441" s="46" t="str">
        <f t="shared" si="174"/>
        <v xml:space="preserve">  </v>
      </c>
      <c r="K441" s="24" t="str">
        <f t="shared" si="167"/>
        <v xml:space="preserve">  </v>
      </c>
      <c r="L441" s="35" t="str">
        <f t="shared" si="168"/>
        <v xml:space="preserve">  </v>
      </c>
      <c r="M441" s="35" t="str">
        <f t="shared" si="175"/>
        <v xml:space="preserve">  </v>
      </c>
      <c r="N441" s="35" t="str">
        <f t="shared" si="159"/>
        <v xml:space="preserve">  </v>
      </c>
      <c r="O441" s="35" t="str">
        <f t="shared" si="160"/>
        <v xml:space="preserve">  </v>
      </c>
      <c r="P441" s="35" t="str">
        <f t="shared" si="162"/>
        <v xml:space="preserve">  </v>
      </c>
      <c r="Q441" s="36"/>
      <c r="R441" s="49"/>
      <c r="S441" s="47" t="str">
        <f t="shared" si="169"/>
        <v xml:space="preserve">  </v>
      </c>
      <c r="T441" s="48" t="str">
        <f t="shared" si="163"/>
        <v xml:space="preserve">  </v>
      </c>
      <c r="U441" s="49"/>
      <c r="V441" s="24" t="str">
        <f t="shared" si="170"/>
        <v xml:space="preserve">  </v>
      </c>
      <c r="W441" s="24" t="str">
        <f t="shared" si="171"/>
        <v xml:space="preserve">  </v>
      </c>
      <c r="X441" s="36"/>
      <c r="Y441" s="17" t="str">
        <f t="shared" si="176"/>
        <v xml:space="preserve">  </v>
      </c>
      <c r="Z441" s="17" t="str">
        <f t="shared" si="172"/>
        <v xml:space="preserve">  </v>
      </c>
      <c r="AA441" s="35" t="str">
        <f t="shared" si="161"/>
        <v xml:space="preserve">  </v>
      </c>
      <c r="AB441" s="35" t="str">
        <f t="shared" si="177"/>
        <v xml:space="preserve">  </v>
      </c>
      <c r="AC441" s="35" t="str">
        <f t="shared" si="178"/>
        <v xml:space="preserve">  </v>
      </c>
      <c r="AD441" s="36"/>
      <c r="AE441" s="17" t="str">
        <f t="shared" si="179"/>
        <v xml:space="preserve">  </v>
      </c>
      <c r="AF441" s="35" t="str">
        <f t="shared" si="180"/>
        <v xml:space="preserve">  </v>
      </c>
      <c r="AG441" s="35" t="str">
        <f t="shared" si="181"/>
        <v xml:space="preserve">  </v>
      </c>
      <c r="AH441" s="35" t="str">
        <f t="shared" si="182"/>
        <v xml:space="preserve">  </v>
      </c>
    </row>
    <row r="442" spans="2:34" ht="15.6" x14ac:dyDescent="0.3">
      <c r="B442" s="4" t="str">
        <f t="shared" si="164"/>
        <v xml:space="preserve">  </v>
      </c>
      <c r="C442" s="36"/>
      <c r="D442" s="17" t="str">
        <f t="shared" si="173"/>
        <v xml:space="preserve">  </v>
      </c>
      <c r="E442" s="17">
        <f t="shared" si="158"/>
        <v>0</v>
      </c>
      <c r="F442" s="17" t="str">
        <f t="shared" si="165"/>
        <v xml:space="preserve">  </v>
      </c>
      <c r="G442" s="17" t="str">
        <f t="shared" si="166"/>
        <v xml:space="preserve">  </v>
      </c>
      <c r="I442" s="45"/>
      <c r="J442" s="46" t="str">
        <f t="shared" si="174"/>
        <v xml:space="preserve">  </v>
      </c>
      <c r="K442" s="24" t="str">
        <f t="shared" si="167"/>
        <v xml:space="preserve">  </v>
      </c>
      <c r="L442" s="35" t="str">
        <f t="shared" si="168"/>
        <v xml:space="preserve">  </v>
      </c>
      <c r="M442" s="35" t="str">
        <f t="shared" si="175"/>
        <v xml:space="preserve">  </v>
      </c>
      <c r="N442" s="35" t="str">
        <f t="shared" si="159"/>
        <v xml:space="preserve">  </v>
      </c>
      <c r="O442" s="35" t="str">
        <f t="shared" si="160"/>
        <v xml:space="preserve">  </v>
      </c>
      <c r="P442" s="35" t="str">
        <f t="shared" si="162"/>
        <v xml:space="preserve">  </v>
      </c>
      <c r="Q442" s="36"/>
      <c r="R442" s="49"/>
      <c r="S442" s="47" t="str">
        <f t="shared" si="169"/>
        <v xml:space="preserve">  </v>
      </c>
      <c r="T442" s="48" t="str">
        <f t="shared" si="163"/>
        <v xml:space="preserve">  </v>
      </c>
      <c r="U442" s="49"/>
      <c r="V442" s="24" t="str">
        <f t="shared" si="170"/>
        <v xml:space="preserve">  </v>
      </c>
      <c r="W442" s="24" t="str">
        <f t="shared" si="171"/>
        <v xml:space="preserve">  </v>
      </c>
      <c r="X442" s="36"/>
      <c r="Y442" s="17" t="str">
        <f t="shared" si="176"/>
        <v xml:space="preserve">  </v>
      </c>
      <c r="Z442" s="17" t="str">
        <f t="shared" si="172"/>
        <v xml:space="preserve">  </v>
      </c>
      <c r="AA442" s="35" t="str">
        <f t="shared" si="161"/>
        <v xml:space="preserve">  </v>
      </c>
      <c r="AB442" s="35" t="str">
        <f t="shared" si="177"/>
        <v xml:space="preserve">  </v>
      </c>
      <c r="AC442" s="35" t="str">
        <f t="shared" si="178"/>
        <v xml:space="preserve">  </v>
      </c>
      <c r="AD442" s="36"/>
      <c r="AE442" s="17" t="str">
        <f t="shared" si="179"/>
        <v xml:space="preserve">  </v>
      </c>
      <c r="AF442" s="35" t="str">
        <f t="shared" si="180"/>
        <v xml:space="preserve">  </v>
      </c>
      <c r="AG442" s="35" t="str">
        <f t="shared" si="181"/>
        <v xml:space="preserve">  </v>
      </c>
      <c r="AH442" s="35" t="str">
        <f t="shared" si="182"/>
        <v xml:space="preserve">  </v>
      </c>
    </row>
    <row r="443" spans="2:34" ht="15.6" x14ac:dyDescent="0.3">
      <c r="B443" s="4" t="str">
        <f t="shared" si="164"/>
        <v xml:space="preserve">  </v>
      </c>
      <c r="C443" s="36"/>
      <c r="D443" s="17" t="str">
        <f t="shared" si="173"/>
        <v xml:space="preserve">  </v>
      </c>
      <c r="E443" s="17">
        <f t="shared" si="158"/>
        <v>0</v>
      </c>
      <c r="F443" s="17" t="str">
        <f t="shared" si="165"/>
        <v xml:space="preserve">  </v>
      </c>
      <c r="G443" s="17" t="str">
        <f t="shared" si="166"/>
        <v xml:space="preserve">  </v>
      </c>
      <c r="I443" s="45"/>
      <c r="J443" s="46" t="str">
        <f t="shared" si="174"/>
        <v xml:space="preserve">  </v>
      </c>
      <c r="K443" s="24" t="str">
        <f t="shared" si="167"/>
        <v xml:space="preserve">  </v>
      </c>
      <c r="L443" s="35" t="str">
        <f t="shared" si="168"/>
        <v xml:space="preserve">  </v>
      </c>
      <c r="M443" s="35" t="str">
        <f t="shared" si="175"/>
        <v xml:space="preserve">  </v>
      </c>
      <c r="N443" s="35" t="str">
        <f t="shared" si="159"/>
        <v xml:space="preserve">  </v>
      </c>
      <c r="O443" s="35" t="str">
        <f t="shared" si="160"/>
        <v xml:space="preserve">  </v>
      </c>
      <c r="P443" s="35" t="str">
        <f t="shared" si="162"/>
        <v xml:space="preserve">  </v>
      </c>
      <c r="Q443" s="36"/>
      <c r="R443" s="49"/>
      <c r="S443" s="47" t="str">
        <f t="shared" si="169"/>
        <v xml:space="preserve">  </v>
      </c>
      <c r="T443" s="48" t="str">
        <f t="shared" si="163"/>
        <v xml:space="preserve">  </v>
      </c>
      <c r="U443" s="49"/>
      <c r="V443" s="24" t="str">
        <f t="shared" si="170"/>
        <v xml:space="preserve">  </v>
      </c>
      <c r="W443" s="24" t="str">
        <f t="shared" si="171"/>
        <v xml:space="preserve">  </v>
      </c>
      <c r="X443" s="36"/>
      <c r="Y443" s="17" t="str">
        <f t="shared" si="176"/>
        <v xml:space="preserve">  </v>
      </c>
      <c r="Z443" s="17" t="str">
        <f t="shared" si="172"/>
        <v xml:space="preserve">  </v>
      </c>
      <c r="AA443" s="35" t="str">
        <f t="shared" si="161"/>
        <v xml:space="preserve">  </v>
      </c>
      <c r="AB443" s="35" t="str">
        <f t="shared" si="177"/>
        <v xml:space="preserve">  </v>
      </c>
      <c r="AC443" s="35" t="str">
        <f t="shared" si="178"/>
        <v xml:space="preserve">  </v>
      </c>
      <c r="AD443" s="36"/>
      <c r="AE443" s="17" t="str">
        <f t="shared" si="179"/>
        <v xml:space="preserve">  </v>
      </c>
      <c r="AF443" s="35" t="str">
        <f t="shared" si="180"/>
        <v xml:space="preserve">  </v>
      </c>
      <c r="AG443" s="35" t="str">
        <f t="shared" si="181"/>
        <v xml:space="preserve">  </v>
      </c>
      <c r="AH443" s="35" t="str">
        <f t="shared" si="182"/>
        <v xml:space="preserve">  </v>
      </c>
    </row>
    <row r="444" spans="2:34" ht="15.6" x14ac:dyDescent="0.3">
      <c r="B444" s="4" t="str">
        <f t="shared" si="164"/>
        <v xml:space="preserve">  </v>
      </c>
      <c r="C444" s="36"/>
      <c r="D444" s="17" t="str">
        <f t="shared" si="173"/>
        <v xml:space="preserve">  </v>
      </c>
      <c r="E444" s="17">
        <f t="shared" si="158"/>
        <v>0</v>
      </c>
      <c r="F444" s="17" t="str">
        <f t="shared" si="165"/>
        <v xml:space="preserve">  </v>
      </c>
      <c r="G444" s="17" t="str">
        <f t="shared" si="166"/>
        <v xml:space="preserve">  </v>
      </c>
      <c r="I444" s="45"/>
      <c r="J444" s="46" t="str">
        <f t="shared" si="174"/>
        <v xml:space="preserve">  </v>
      </c>
      <c r="K444" s="24" t="str">
        <f t="shared" si="167"/>
        <v xml:space="preserve">  </v>
      </c>
      <c r="L444" s="35" t="str">
        <f t="shared" si="168"/>
        <v xml:space="preserve">  </v>
      </c>
      <c r="M444" s="35" t="str">
        <f t="shared" si="175"/>
        <v xml:space="preserve">  </v>
      </c>
      <c r="N444" s="35" t="str">
        <f t="shared" si="159"/>
        <v xml:space="preserve">  </v>
      </c>
      <c r="O444" s="35" t="str">
        <f t="shared" si="160"/>
        <v xml:space="preserve">  </v>
      </c>
      <c r="P444" s="35" t="str">
        <f t="shared" si="162"/>
        <v xml:space="preserve">  </v>
      </c>
      <c r="Q444" s="36"/>
      <c r="R444" s="49"/>
      <c r="S444" s="47" t="str">
        <f t="shared" si="169"/>
        <v xml:space="preserve">  </v>
      </c>
      <c r="T444" s="48" t="str">
        <f t="shared" si="163"/>
        <v xml:space="preserve">  </v>
      </c>
      <c r="U444" s="49"/>
      <c r="V444" s="24" t="str">
        <f t="shared" si="170"/>
        <v xml:space="preserve">  </v>
      </c>
      <c r="W444" s="24" t="str">
        <f t="shared" si="171"/>
        <v xml:space="preserve">  </v>
      </c>
      <c r="X444" s="36"/>
      <c r="Y444" s="17" t="str">
        <f t="shared" si="176"/>
        <v xml:space="preserve">  </v>
      </c>
      <c r="Z444" s="17" t="str">
        <f t="shared" si="172"/>
        <v xml:space="preserve">  </v>
      </c>
      <c r="AA444" s="35" t="str">
        <f t="shared" si="161"/>
        <v xml:space="preserve">  </v>
      </c>
      <c r="AB444" s="35" t="str">
        <f t="shared" si="177"/>
        <v xml:space="preserve">  </v>
      </c>
      <c r="AC444" s="35" t="str">
        <f t="shared" si="178"/>
        <v xml:space="preserve">  </v>
      </c>
      <c r="AD444" s="36"/>
      <c r="AE444" s="17" t="str">
        <f t="shared" si="179"/>
        <v xml:space="preserve">  </v>
      </c>
      <c r="AF444" s="35" t="str">
        <f t="shared" si="180"/>
        <v xml:space="preserve">  </v>
      </c>
      <c r="AG444" s="35" t="str">
        <f t="shared" si="181"/>
        <v xml:space="preserve">  </v>
      </c>
      <c r="AH444" s="35" t="str">
        <f t="shared" si="182"/>
        <v xml:space="preserve">  </v>
      </c>
    </row>
    <row r="445" spans="2:34" ht="15.6" x14ac:dyDescent="0.3">
      <c r="B445" s="4" t="str">
        <f t="shared" si="164"/>
        <v xml:space="preserve">  </v>
      </c>
      <c r="C445" s="36"/>
      <c r="D445" s="17" t="str">
        <f t="shared" si="173"/>
        <v xml:space="preserve">  </v>
      </c>
      <c r="E445" s="17">
        <f t="shared" si="158"/>
        <v>0</v>
      </c>
      <c r="F445" s="17" t="str">
        <f t="shared" si="165"/>
        <v xml:space="preserve">  </v>
      </c>
      <c r="G445" s="17" t="str">
        <f t="shared" si="166"/>
        <v xml:space="preserve">  </v>
      </c>
      <c r="I445" s="45"/>
      <c r="J445" s="46" t="str">
        <f t="shared" si="174"/>
        <v xml:space="preserve">  </v>
      </c>
      <c r="K445" s="24" t="str">
        <f t="shared" si="167"/>
        <v xml:space="preserve">  </v>
      </c>
      <c r="L445" s="35" t="str">
        <f t="shared" si="168"/>
        <v xml:space="preserve">  </v>
      </c>
      <c r="M445" s="35" t="str">
        <f t="shared" si="175"/>
        <v xml:space="preserve">  </v>
      </c>
      <c r="N445" s="35" t="str">
        <f t="shared" si="159"/>
        <v xml:space="preserve">  </v>
      </c>
      <c r="O445" s="35" t="str">
        <f t="shared" si="160"/>
        <v xml:space="preserve">  </v>
      </c>
      <c r="P445" s="35" t="str">
        <f t="shared" si="162"/>
        <v xml:space="preserve">  </v>
      </c>
      <c r="Q445" s="36"/>
      <c r="R445" s="49"/>
      <c r="S445" s="47" t="str">
        <f t="shared" si="169"/>
        <v xml:space="preserve">  </v>
      </c>
      <c r="T445" s="48" t="str">
        <f t="shared" si="163"/>
        <v xml:space="preserve">  </v>
      </c>
      <c r="U445" s="49"/>
      <c r="V445" s="24" t="str">
        <f t="shared" si="170"/>
        <v xml:space="preserve">  </v>
      </c>
      <c r="W445" s="24" t="str">
        <f t="shared" si="171"/>
        <v xml:space="preserve">  </v>
      </c>
      <c r="X445" s="36"/>
      <c r="Y445" s="17" t="str">
        <f t="shared" si="176"/>
        <v xml:space="preserve">  </v>
      </c>
      <c r="Z445" s="17" t="str">
        <f t="shared" si="172"/>
        <v xml:space="preserve">  </v>
      </c>
      <c r="AA445" s="35" t="str">
        <f t="shared" si="161"/>
        <v xml:space="preserve">  </v>
      </c>
      <c r="AB445" s="35" t="str">
        <f t="shared" si="177"/>
        <v xml:space="preserve">  </v>
      </c>
      <c r="AC445" s="35" t="str">
        <f t="shared" si="178"/>
        <v xml:space="preserve">  </v>
      </c>
      <c r="AD445" s="36"/>
      <c r="AE445" s="17" t="str">
        <f t="shared" si="179"/>
        <v xml:space="preserve">  </v>
      </c>
      <c r="AF445" s="35" t="str">
        <f t="shared" si="180"/>
        <v xml:space="preserve">  </v>
      </c>
      <c r="AG445" s="35" t="str">
        <f t="shared" si="181"/>
        <v xml:space="preserve">  </v>
      </c>
      <c r="AH445" s="35" t="str">
        <f t="shared" si="182"/>
        <v xml:space="preserve">  </v>
      </c>
    </row>
    <row r="446" spans="2:34" ht="15.6" x14ac:dyDescent="0.3">
      <c r="B446" s="4" t="str">
        <f t="shared" si="164"/>
        <v xml:space="preserve">  </v>
      </c>
      <c r="C446" s="36"/>
      <c r="D446" s="17" t="str">
        <f t="shared" si="173"/>
        <v xml:space="preserve">  </v>
      </c>
      <c r="E446" s="17">
        <f t="shared" si="158"/>
        <v>0</v>
      </c>
      <c r="F446" s="17" t="str">
        <f t="shared" si="165"/>
        <v xml:space="preserve">  </v>
      </c>
      <c r="G446" s="17" t="str">
        <f t="shared" si="166"/>
        <v xml:space="preserve">  </v>
      </c>
      <c r="I446" s="45"/>
      <c r="J446" s="46" t="str">
        <f t="shared" si="174"/>
        <v xml:space="preserve">  </v>
      </c>
      <c r="K446" s="24" t="str">
        <f t="shared" si="167"/>
        <v xml:space="preserve">  </v>
      </c>
      <c r="L446" s="35" t="str">
        <f t="shared" si="168"/>
        <v xml:space="preserve">  </v>
      </c>
      <c r="M446" s="35" t="str">
        <f t="shared" si="175"/>
        <v xml:space="preserve">  </v>
      </c>
      <c r="N446" s="35" t="str">
        <f t="shared" si="159"/>
        <v xml:space="preserve">  </v>
      </c>
      <c r="O446" s="35" t="str">
        <f t="shared" si="160"/>
        <v xml:space="preserve">  </v>
      </c>
      <c r="P446" s="35" t="str">
        <f t="shared" si="162"/>
        <v xml:space="preserve">  </v>
      </c>
      <c r="Q446" s="36"/>
      <c r="R446" s="49"/>
      <c r="S446" s="47" t="str">
        <f t="shared" si="169"/>
        <v xml:space="preserve">  </v>
      </c>
      <c r="T446" s="48" t="str">
        <f t="shared" si="163"/>
        <v xml:space="preserve">  </v>
      </c>
      <c r="U446" s="49"/>
      <c r="V446" s="24" t="str">
        <f t="shared" si="170"/>
        <v xml:space="preserve">  </v>
      </c>
      <c r="W446" s="24" t="str">
        <f t="shared" si="171"/>
        <v xml:space="preserve">  </v>
      </c>
      <c r="X446" s="36"/>
      <c r="Y446" s="17" t="str">
        <f t="shared" si="176"/>
        <v xml:space="preserve">  </v>
      </c>
      <c r="Z446" s="17" t="str">
        <f t="shared" si="172"/>
        <v xml:space="preserve">  </v>
      </c>
      <c r="AA446" s="35" t="str">
        <f t="shared" si="161"/>
        <v xml:space="preserve">  </v>
      </c>
      <c r="AB446" s="35" t="str">
        <f t="shared" si="177"/>
        <v xml:space="preserve">  </v>
      </c>
      <c r="AC446" s="35" t="str">
        <f t="shared" si="178"/>
        <v xml:space="preserve">  </v>
      </c>
      <c r="AD446" s="36"/>
      <c r="AE446" s="17" t="str">
        <f t="shared" si="179"/>
        <v xml:space="preserve">  </v>
      </c>
      <c r="AF446" s="35" t="str">
        <f t="shared" si="180"/>
        <v xml:space="preserve">  </v>
      </c>
      <c r="AG446" s="35" t="str">
        <f t="shared" si="181"/>
        <v xml:space="preserve">  </v>
      </c>
      <c r="AH446" s="35" t="str">
        <f t="shared" si="182"/>
        <v xml:space="preserve">  </v>
      </c>
    </row>
    <row r="447" spans="2:34" ht="15.6" x14ac:dyDescent="0.3">
      <c r="B447" s="4" t="str">
        <f t="shared" si="164"/>
        <v xml:space="preserve">  </v>
      </c>
      <c r="C447" s="36"/>
      <c r="D447" s="17" t="str">
        <f t="shared" si="173"/>
        <v xml:space="preserve">  </v>
      </c>
      <c r="E447" s="17">
        <f t="shared" si="158"/>
        <v>0</v>
      </c>
      <c r="F447" s="17" t="str">
        <f t="shared" si="165"/>
        <v xml:space="preserve">  </v>
      </c>
      <c r="G447" s="17" t="str">
        <f t="shared" si="166"/>
        <v xml:space="preserve">  </v>
      </c>
      <c r="I447" s="45"/>
      <c r="J447" s="46" t="str">
        <f t="shared" si="174"/>
        <v xml:space="preserve">  </v>
      </c>
      <c r="K447" s="24" t="str">
        <f t="shared" si="167"/>
        <v xml:space="preserve">  </v>
      </c>
      <c r="L447" s="35" t="str">
        <f t="shared" si="168"/>
        <v xml:space="preserve">  </v>
      </c>
      <c r="M447" s="35" t="str">
        <f t="shared" si="175"/>
        <v xml:space="preserve">  </v>
      </c>
      <c r="N447" s="35" t="str">
        <f t="shared" si="159"/>
        <v xml:space="preserve">  </v>
      </c>
      <c r="O447" s="35" t="str">
        <f t="shared" si="160"/>
        <v xml:space="preserve">  </v>
      </c>
      <c r="P447" s="35" t="str">
        <f t="shared" si="162"/>
        <v xml:space="preserve">  </v>
      </c>
      <c r="Q447" s="36"/>
      <c r="R447" s="49"/>
      <c r="S447" s="47" t="str">
        <f t="shared" si="169"/>
        <v xml:space="preserve">  </v>
      </c>
      <c r="T447" s="48" t="str">
        <f t="shared" si="163"/>
        <v xml:space="preserve">  </v>
      </c>
      <c r="U447" s="49"/>
      <c r="V447" s="24" t="str">
        <f t="shared" si="170"/>
        <v xml:space="preserve">  </v>
      </c>
      <c r="W447" s="24" t="str">
        <f t="shared" si="171"/>
        <v xml:space="preserve">  </v>
      </c>
      <c r="X447" s="36"/>
      <c r="Y447" s="17" t="str">
        <f t="shared" si="176"/>
        <v xml:space="preserve">  </v>
      </c>
      <c r="Z447" s="17" t="str">
        <f t="shared" si="172"/>
        <v xml:space="preserve">  </v>
      </c>
      <c r="AA447" s="35" t="str">
        <f t="shared" si="161"/>
        <v xml:space="preserve">  </v>
      </c>
      <c r="AB447" s="35" t="str">
        <f t="shared" si="177"/>
        <v xml:space="preserve">  </v>
      </c>
      <c r="AC447" s="35" t="str">
        <f t="shared" si="178"/>
        <v xml:space="preserve">  </v>
      </c>
      <c r="AD447" s="36"/>
      <c r="AE447" s="17" t="str">
        <f t="shared" si="179"/>
        <v xml:space="preserve">  </v>
      </c>
      <c r="AF447" s="35" t="str">
        <f t="shared" si="180"/>
        <v xml:space="preserve">  </v>
      </c>
      <c r="AG447" s="35" t="str">
        <f t="shared" si="181"/>
        <v xml:space="preserve">  </v>
      </c>
      <c r="AH447" s="35" t="str">
        <f t="shared" si="182"/>
        <v xml:space="preserve">  </v>
      </c>
    </row>
    <row r="448" spans="2:34" ht="15.6" x14ac:dyDescent="0.3">
      <c r="B448" s="4" t="str">
        <f t="shared" si="164"/>
        <v xml:space="preserve">  </v>
      </c>
      <c r="C448" s="36"/>
      <c r="D448" s="17" t="str">
        <f t="shared" si="173"/>
        <v xml:space="preserve">  </v>
      </c>
      <c r="E448" s="17">
        <f t="shared" si="158"/>
        <v>0</v>
      </c>
      <c r="F448" s="17" t="str">
        <f t="shared" si="165"/>
        <v xml:space="preserve">  </v>
      </c>
      <c r="G448" s="17" t="str">
        <f t="shared" si="166"/>
        <v xml:space="preserve">  </v>
      </c>
      <c r="I448" s="45"/>
      <c r="J448" s="46" t="str">
        <f t="shared" si="174"/>
        <v xml:space="preserve">  </v>
      </c>
      <c r="K448" s="24" t="str">
        <f t="shared" si="167"/>
        <v xml:space="preserve">  </v>
      </c>
      <c r="L448" s="35" t="str">
        <f t="shared" si="168"/>
        <v xml:space="preserve">  </v>
      </c>
      <c r="M448" s="35" t="str">
        <f t="shared" si="175"/>
        <v xml:space="preserve">  </v>
      </c>
      <c r="N448" s="35" t="str">
        <f t="shared" si="159"/>
        <v xml:space="preserve">  </v>
      </c>
      <c r="O448" s="35" t="str">
        <f t="shared" si="160"/>
        <v xml:space="preserve">  </v>
      </c>
      <c r="P448" s="35" t="str">
        <f t="shared" si="162"/>
        <v xml:space="preserve">  </v>
      </c>
      <c r="Q448" s="36"/>
      <c r="R448" s="49"/>
      <c r="S448" s="47" t="str">
        <f t="shared" si="169"/>
        <v xml:space="preserve">  </v>
      </c>
      <c r="T448" s="48" t="str">
        <f t="shared" si="163"/>
        <v xml:space="preserve">  </v>
      </c>
      <c r="U448" s="49"/>
      <c r="V448" s="24" t="str">
        <f t="shared" si="170"/>
        <v xml:space="preserve">  </v>
      </c>
      <c r="W448" s="24" t="str">
        <f t="shared" si="171"/>
        <v xml:space="preserve">  </v>
      </c>
      <c r="X448" s="36"/>
      <c r="Y448" s="17" t="str">
        <f t="shared" si="176"/>
        <v xml:space="preserve">  </v>
      </c>
      <c r="Z448" s="17" t="str">
        <f t="shared" si="172"/>
        <v xml:space="preserve">  </v>
      </c>
      <c r="AA448" s="35" t="str">
        <f t="shared" si="161"/>
        <v xml:space="preserve">  </v>
      </c>
      <c r="AB448" s="35" t="str">
        <f t="shared" si="177"/>
        <v xml:space="preserve">  </v>
      </c>
      <c r="AC448" s="35" t="str">
        <f t="shared" si="178"/>
        <v xml:space="preserve">  </v>
      </c>
      <c r="AD448" s="36"/>
      <c r="AE448" s="17" t="str">
        <f t="shared" si="179"/>
        <v xml:space="preserve">  </v>
      </c>
      <c r="AF448" s="35" t="str">
        <f t="shared" si="180"/>
        <v xml:space="preserve">  </v>
      </c>
      <c r="AG448" s="35" t="str">
        <f t="shared" si="181"/>
        <v xml:space="preserve">  </v>
      </c>
      <c r="AH448" s="35" t="str">
        <f t="shared" si="182"/>
        <v xml:space="preserve">  </v>
      </c>
    </row>
    <row r="449" spans="4:10" x14ac:dyDescent="0.25">
      <c r="D449" s="17" t="str">
        <f t="shared" ref="D449:D452" si="183">IFERROR(IF(EDATE(D448,1)&gt;$I$7,"  ",IF(D448=EOMONTH(D448,0),EOMONTH(D448,1),EDATE(D448,1))),"  ")</f>
        <v xml:space="preserve">  </v>
      </c>
      <c r="I449" s="48"/>
      <c r="J449" s="48"/>
    </row>
    <row r="450" spans="4:10" x14ac:dyDescent="0.25">
      <c r="D450" s="17" t="str">
        <f t="shared" si="183"/>
        <v xml:space="preserve">  </v>
      </c>
      <c r="I450" s="48"/>
      <c r="J450" s="48"/>
    </row>
    <row r="451" spans="4:10" x14ac:dyDescent="0.25">
      <c r="D451" s="17" t="str">
        <f t="shared" si="183"/>
        <v xml:space="preserve">  </v>
      </c>
      <c r="I451" s="48"/>
      <c r="J451" s="48"/>
    </row>
    <row r="452" spans="4:10" x14ac:dyDescent="0.25">
      <c r="D452" s="17" t="str">
        <f t="shared" si="183"/>
        <v xml:space="preserve">  </v>
      </c>
    </row>
    <row r="453" spans="4:10" x14ac:dyDescent="0.25">
      <c r="D453" s="17" t="str">
        <f>IFERROR(IF(EOMONTH(D452,1)&lt;$I$5,EOMONTH(D452,1),"   "),"  ")</f>
        <v xml:space="preserve">  </v>
      </c>
    </row>
  </sheetData>
  <sheetProtection algorithmName="SHA-512" hashValue="gQK3bhCjjD/TWNhqGxkwd6DjXvKEFyk+8fhPgKsf7ig3DPr48fyHgZvFn8GSimsAXUwKhIeo2WMNPViQ4z0BVQ==" saltValue="yxFdANuIiN9zooaCM9zgBA==" spinCount="100000" sheet="1" objects="1" scenarios="1"/>
  <mergeCells count="6">
    <mergeCell ref="O7:Q7"/>
    <mergeCell ref="AE9:AH9"/>
    <mergeCell ref="R9:W9"/>
    <mergeCell ref="Y9:AC9"/>
    <mergeCell ref="D9:O9"/>
    <mergeCell ref="O8:Q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79FE0-DE87-425A-959A-2A1D8D074C0A}">
  <dimension ref="B1:AV5089"/>
  <sheetViews>
    <sheetView zoomScale="70" zoomScaleNormal="70" workbookViewId="0">
      <selection activeCell="F6" sqref="F6"/>
    </sheetView>
  </sheetViews>
  <sheetFormatPr defaultColWidth="9.109375" defaultRowHeight="15" x14ac:dyDescent="0.25"/>
  <cols>
    <col min="1" max="1" width="9.109375" style="4"/>
    <col min="2" max="2" width="18.109375" style="4" customWidth="1"/>
    <col min="3" max="3" width="24.88671875" style="4" customWidth="1"/>
    <col min="4" max="4" width="34.5546875" style="4" customWidth="1"/>
    <col min="5" max="5" width="17.6640625" style="4" customWidth="1"/>
    <col min="6" max="6" width="16.88671875" style="4" customWidth="1"/>
    <col min="7" max="7" width="10.5546875" style="4" customWidth="1"/>
    <col min="8" max="8" width="33.44140625" style="4" customWidth="1"/>
    <col min="9" max="9" width="28.5546875" style="4" customWidth="1"/>
    <col min="10" max="10" width="18.44140625" style="4" customWidth="1"/>
    <col min="11" max="11" width="20.33203125" style="4" customWidth="1"/>
    <col min="12" max="12" width="7.44140625" style="4" customWidth="1"/>
    <col min="13" max="13" width="25.33203125" style="4" customWidth="1"/>
    <col min="14" max="14" width="52" style="4" customWidth="1"/>
    <col min="15" max="15" width="15.109375" style="4" customWidth="1"/>
    <col min="16" max="16" width="19.33203125" style="4" customWidth="1"/>
    <col min="17" max="17" width="14.6640625" style="4" customWidth="1"/>
    <col min="18" max="16384" width="9.109375" style="4"/>
  </cols>
  <sheetData>
    <row r="1" spans="2:16" ht="15.6" x14ac:dyDescent="0.3">
      <c r="B1" s="50"/>
      <c r="C1" s="136" t="s">
        <v>24</v>
      </c>
      <c r="D1" s="137"/>
      <c r="E1" s="137"/>
      <c r="F1" s="138"/>
      <c r="G1" s="51"/>
      <c r="H1" s="136" t="s">
        <v>25</v>
      </c>
      <c r="I1" s="137"/>
      <c r="J1" s="137"/>
      <c r="K1" s="138"/>
      <c r="L1" s="51"/>
      <c r="M1" s="136" t="s">
        <v>26</v>
      </c>
      <c r="N1" s="137"/>
      <c r="O1" s="137"/>
      <c r="P1" s="138"/>
    </row>
    <row r="2" spans="2:16" ht="15.6" x14ac:dyDescent="0.3">
      <c r="B2" s="50" t="s">
        <v>35</v>
      </c>
      <c r="C2" s="52"/>
      <c r="D2" s="52"/>
      <c r="E2" s="53" t="s">
        <v>27</v>
      </c>
      <c r="F2" s="53" t="s">
        <v>28</v>
      </c>
      <c r="G2" s="51"/>
      <c r="H2" s="52"/>
      <c r="I2" s="52"/>
      <c r="J2" s="53" t="s">
        <v>27</v>
      </c>
      <c r="K2" s="53" t="s">
        <v>28</v>
      </c>
      <c r="L2" s="51"/>
      <c r="M2" s="52"/>
      <c r="N2" s="52"/>
      <c r="O2" s="53" t="s">
        <v>27</v>
      </c>
      <c r="P2" s="53" t="s">
        <v>28</v>
      </c>
    </row>
    <row r="3" spans="2:16" ht="15.6" x14ac:dyDescent="0.3">
      <c r="B3" s="54"/>
      <c r="C3" s="55"/>
      <c r="D3" s="55"/>
      <c r="E3" s="56"/>
      <c r="F3" s="56"/>
      <c r="G3" s="51"/>
      <c r="H3" s="55"/>
      <c r="I3" s="55"/>
      <c r="J3" s="56"/>
      <c r="K3" s="56"/>
      <c r="L3" s="51"/>
      <c r="M3" s="55"/>
      <c r="N3" s="55"/>
      <c r="O3" s="57"/>
      <c r="P3" s="57"/>
    </row>
    <row r="4" spans="2:16" ht="15.6" x14ac:dyDescent="0.3">
      <c r="B4" s="59">
        <f>B9</f>
        <v>44408</v>
      </c>
      <c r="C4" s="61" t="s">
        <v>29</v>
      </c>
      <c r="D4" s="109"/>
      <c r="E4" s="110">
        <f>F5</f>
        <v>0</v>
      </c>
      <c r="F4" s="110"/>
      <c r="G4" s="61"/>
      <c r="H4" s="61" t="s">
        <v>33</v>
      </c>
      <c r="I4" s="109"/>
      <c r="J4" s="110"/>
      <c r="K4" s="110"/>
      <c r="L4" s="61"/>
      <c r="M4" s="61" t="s">
        <v>29</v>
      </c>
      <c r="N4" s="109"/>
      <c r="O4" s="111">
        <f>E4</f>
        <v>0</v>
      </c>
      <c r="P4" s="112"/>
    </row>
    <row r="5" spans="2:16" ht="15.6" x14ac:dyDescent="0.3">
      <c r="B5" s="113"/>
      <c r="C5" s="55"/>
      <c r="D5" s="87" t="s">
        <v>81</v>
      </c>
      <c r="E5" s="56"/>
      <c r="F5" s="56">
        <f>Questionnaire!I25</f>
        <v>0</v>
      </c>
      <c r="G5" s="51"/>
      <c r="H5" s="55"/>
      <c r="I5" s="55"/>
      <c r="J5" s="56"/>
      <c r="K5" s="56"/>
      <c r="L5" s="51"/>
      <c r="M5" s="55"/>
      <c r="N5" s="87" t="s">
        <v>81</v>
      </c>
      <c r="O5" s="57"/>
      <c r="P5" s="114">
        <f>O4</f>
        <v>0</v>
      </c>
    </row>
    <row r="6" spans="2:16" ht="15.6" x14ac:dyDescent="0.3">
      <c r="B6" s="113"/>
      <c r="C6" s="55"/>
      <c r="D6" s="55"/>
      <c r="E6" s="56"/>
      <c r="F6" s="56"/>
      <c r="G6" s="51"/>
      <c r="H6" s="55"/>
      <c r="I6" s="55"/>
      <c r="J6" s="56"/>
      <c r="K6" s="56"/>
      <c r="L6" s="51"/>
      <c r="M6" s="55"/>
      <c r="N6" s="55"/>
      <c r="O6" s="57"/>
      <c r="P6" s="114"/>
    </row>
    <row r="7" spans="2:16" ht="15.6" x14ac:dyDescent="0.3">
      <c r="B7" s="113"/>
      <c r="C7" s="148" t="s">
        <v>116</v>
      </c>
      <c r="D7" s="148"/>
      <c r="E7" s="56"/>
      <c r="F7" s="56"/>
      <c r="G7" s="51"/>
      <c r="H7" s="55"/>
      <c r="I7" s="55"/>
      <c r="J7" s="56"/>
      <c r="K7" s="56"/>
      <c r="L7" s="51"/>
      <c r="M7" s="148" t="s">
        <v>116</v>
      </c>
      <c r="N7" s="148"/>
      <c r="O7" s="57"/>
      <c r="P7" s="114"/>
    </row>
    <row r="8" spans="2:16" ht="15.6" x14ac:dyDescent="0.3">
      <c r="B8" s="115"/>
      <c r="C8" s="116"/>
      <c r="D8" s="116"/>
      <c r="E8" s="117"/>
      <c r="F8" s="117"/>
      <c r="G8" s="70"/>
      <c r="H8" s="116"/>
      <c r="I8" s="116"/>
      <c r="J8" s="117"/>
      <c r="K8" s="117"/>
      <c r="L8" s="70"/>
      <c r="M8" s="116"/>
      <c r="N8" s="116"/>
      <c r="O8" s="118"/>
      <c r="P8" s="119"/>
    </row>
    <row r="9" spans="2:16" ht="60" customHeight="1" x14ac:dyDescent="0.3">
      <c r="B9" s="59">
        <f>IF(Questionnaire!H4&gt;VLOOKUP(Questionnaire!I3,Questionnaire!E39:I42,5,FALSE),Questionnaire!H4,VLOOKUP(Questionnaire!I3,Questionnaire!E39:I42,5,FALSE))</f>
        <v>44408</v>
      </c>
      <c r="C9" s="82" t="s">
        <v>71</v>
      </c>
      <c r="D9" s="83"/>
      <c r="E9" s="84">
        <f>'Lessor Calculations'!L5</f>
        <v>0</v>
      </c>
      <c r="F9" s="60"/>
      <c r="G9" s="61"/>
      <c r="H9" s="82" t="s">
        <v>33</v>
      </c>
      <c r="I9" s="82"/>
      <c r="J9" s="84"/>
      <c r="K9" s="83"/>
      <c r="L9" s="61"/>
      <c r="M9" s="82" t="s">
        <v>71</v>
      </c>
      <c r="N9" s="83"/>
      <c r="O9" s="84">
        <f>E9</f>
        <v>0</v>
      </c>
      <c r="P9" s="85"/>
    </row>
    <row r="10" spans="2:16" ht="15.6" x14ac:dyDescent="0.3">
      <c r="B10" s="62"/>
      <c r="C10" s="63" t="str">
        <f>IF(Questionnaire!I4&lt;=Questionnaire!I6,"Cumulative Effect PPA","Cash")</f>
        <v>Cumulative Effect PPA</v>
      </c>
      <c r="D10" s="22"/>
      <c r="E10" s="86">
        <f>F11-E9</f>
        <v>0</v>
      </c>
      <c r="F10" s="87"/>
      <c r="G10" s="51"/>
      <c r="H10" s="63"/>
      <c r="I10" s="64"/>
      <c r="J10" s="86"/>
      <c r="K10" s="22"/>
      <c r="L10" s="51"/>
      <c r="M10" s="63" t="str">
        <f>C10</f>
        <v>Cumulative Effect PPA</v>
      </c>
      <c r="N10" s="22"/>
      <c r="O10" s="86">
        <f>E10</f>
        <v>0</v>
      </c>
      <c r="P10" s="88"/>
    </row>
    <row r="11" spans="2:16" ht="15.6" x14ac:dyDescent="0.3">
      <c r="B11" s="62"/>
      <c r="C11" s="65"/>
      <c r="D11" s="51" t="s">
        <v>70</v>
      </c>
      <c r="E11" s="66"/>
      <c r="F11" s="86">
        <f>'Lessor Calculations'!L7</f>
        <v>0</v>
      </c>
      <c r="G11" s="51"/>
      <c r="H11" s="67"/>
      <c r="I11" s="87"/>
      <c r="J11" s="22"/>
      <c r="K11" s="86"/>
      <c r="L11" s="51"/>
      <c r="M11" s="65"/>
      <c r="N11" s="51" t="s">
        <v>70</v>
      </c>
      <c r="O11" s="86"/>
      <c r="P11" s="88">
        <f>F11</f>
        <v>0</v>
      </c>
    </row>
    <row r="12" spans="2:16" ht="15.6" x14ac:dyDescent="0.3">
      <c r="B12" s="62"/>
      <c r="C12" s="65"/>
      <c r="D12" s="51"/>
      <c r="E12" s="66"/>
      <c r="F12" s="86"/>
      <c r="G12" s="51"/>
      <c r="H12" s="67"/>
      <c r="I12" s="87"/>
      <c r="J12" s="22"/>
      <c r="K12" s="86"/>
      <c r="L12" s="51"/>
      <c r="M12" s="65"/>
      <c r="N12" s="51"/>
      <c r="O12" s="86"/>
      <c r="P12" s="88"/>
    </row>
    <row r="13" spans="2:16" ht="77.25" customHeight="1" x14ac:dyDescent="0.3">
      <c r="B13" s="68"/>
      <c r="C13" s="147" t="s">
        <v>115</v>
      </c>
      <c r="D13" s="147"/>
      <c r="E13" s="69"/>
      <c r="F13" s="89"/>
      <c r="G13" s="70"/>
      <c r="H13" s="71"/>
      <c r="I13" s="90"/>
      <c r="J13" s="91"/>
      <c r="K13" s="89"/>
      <c r="L13" s="70"/>
      <c r="M13" s="147" t="s">
        <v>115</v>
      </c>
      <c r="N13" s="147"/>
      <c r="O13" s="89"/>
      <c r="P13" s="92"/>
    </row>
    <row r="14" spans="2:16" ht="15.6" x14ac:dyDescent="0.3">
      <c r="B14" s="58"/>
      <c r="C14" s="65"/>
      <c r="D14" s="51"/>
      <c r="E14" s="66"/>
      <c r="F14" s="86"/>
      <c r="G14" s="51"/>
      <c r="H14" s="67"/>
      <c r="I14" s="87"/>
      <c r="J14" s="22"/>
      <c r="K14" s="86"/>
      <c r="L14" s="51"/>
      <c r="M14" s="65"/>
      <c r="N14" s="51"/>
      <c r="O14" s="86"/>
      <c r="P14" s="86"/>
    </row>
    <row r="15" spans="2:16" ht="15.6" x14ac:dyDescent="0.3">
      <c r="B15" s="72"/>
      <c r="C15" s="82"/>
      <c r="D15" s="82"/>
      <c r="E15" s="82"/>
      <c r="F15" s="82"/>
      <c r="G15" s="61"/>
      <c r="H15" s="73"/>
      <c r="I15" s="61"/>
      <c r="J15" s="83"/>
      <c r="K15" s="84"/>
      <c r="L15" s="61"/>
      <c r="M15" s="82"/>
      <c r="N15" s="82"/>
      <c r="O15" s="84"/>
      <c r="P15" s="85"/>
    </row>
    <row r="16" spans="2:16" ht="15.6" x14ac:dyDescent="0.3">
      <c r="B16" s="62">
        <f>B9</f>
        <v>44408</v>
      </c>
      <c r="C16" s="87" t="s">
        <v>30</v>
      </c>
      <c r="D16" s="87"/>
      <c r="E16" s="22">
        <f>Questionnaire!I21</f>
        <v>0</v>
      </c>
      <c r="F16" s="87"/>
      <c r="G16" s="51"/>
      <c r="H16" s="66" t="s">
        <v>73</v>
      </c>
      <c r="I16" s="51"/>
      <c r="J16" s="22">
        <f>E16</f>
        <v>0</v>
      </c>
      <c r="K16" s="86"/>
      <c r="L16" s="51"/>
      <c r="M16" s="87" t="s">
        <v>73</v>
      </c>
      <c r="N16" s="87"/>
      <c r="O16" s="86">
        <f>J16</f>
        <v>0</v>
      </c>
      <c r="P16" s="88"/>
    </row>
    <row r="17" spans="2:16" ht="15.6" x14ac:dyDescent="0.3">
      <c r="B17" s="74"/>
      <c r="C17" s="87"/>
      <c r="D17" s="87" t="str">
        <f>IF(Questionnaire!I4&lt;=Questionnaire!I6,"Cumulative Effect PPA","Cash")</f>
        <v>Cumulative Effect PPA</v>
      </c>
      <c r="E17" s="87"/>
      <c r="F17" s="93">
        <f>E16</f>
        <v>0</v>
      </c>
      <c r="G17" s="51"/>
      <c r="H17" s="66"/>
      <c r="I17" s="51" t="s">
        <v>30</v>
      </c>
      <c r="J17" s="22"/>
      <c r="K17" s="86">
        <f>J16</f>
        <v>0</v>
      </c>
      <c r="L17" s="51"/>
      <c r="M17" s="87"/>
      <c r="N17" s="87" t="str">
        <f>D17</f>
        <v>Cumulative Effect PPA</v>
      </c>
      <c r="O17" s="86"/>
      <c r="P17" s="88">
        <f>F17</f>
        <v>0</v>
      </c>
    </row>
    <row r="18" spans="2:16" ht="25.5" customHeight="1" x14ac:dyDescent="0.3">
      <c r="B18" s="75"/>
      <c r="C18" s="139" t="s">
        <v>83</v>
      </c>
      <c r="D18" s="139"/>
      <c r="E18" s="91"/>
      <c r="F18" s="91"/>
      <c r="G18" s="70"/>
      <c r="H18" s="139" t="s">
        <v>83</v>
      </c>
      <c r="I18" s="139"/>
      <c r="J18" s="91"/>
      <c r="K18" s="91"/>
      <c r="L18" s="90"/>
      <c r="M18" s="139" t="s">
        <v>83</v>
      </c>
      <c r="N18" s="139"/>
      <c r="O18" s="91"/>
      <c r="P18" s="94"/>
    </row>
    <row r="19" spans="2:16" ht="15.6" x14ac:dyDescent="0.3">
      <c r="B19" s="50"/>
      <c r="C19" s="76"/>
      <c r="E19" s="24"/>
      <c r="F19" s="24"/>
      <c r="G19" s="51"/>
      <c r="H19" s="76"/>
      <c r="J19" s="24"/>
      <c r="K19" s="24"/>
      <c r="L19" s="51"/>
      <c r="M19" s="76"/>
      <c r="N19" s="66"/>
      <c r="O19" s="24"/>
      <c r="P19" s="24"/>
    </row>
    <row r="20" spans="2:16" ht="15.6" x14ac:dyDescent="0.3">
      <c r="B20" s="50"/>
      <c r="C20" s="76"/>
      <c r="E20" s="24"/>
      <c r="F20" s="24"/>
      <c r="G20" s="51"/>
      <c r="H20" s="76"/>
      <c r="J20" s="24"/>
      <c r="K20" s="24"/>
      <c r="L20" s="51"/>
      <c r="M20" s="76"/>
      <c r="N20" s="66"/>
      <c r="O20" s="24"/>
      <c r="P20" s="24"/>
    </row>
    <row r="21" spans="2:16" ht="15.6" x14ac:dyDescent="0.3">
      <c r="B21" s="59">
        <f>B9</f>
        <v>44408</v>
      </c>
      <c r="C21" s="82" t="s">
        <v>36</v>
      </c>
      <c r="D21" s="83"/>
      <c r="E21" s="83">
        <f>IFERROR(F22+F23,0)</f>
        <v>0</v>
      </c>
      <c r="F21" s="83"/>
      <c r="G21" s="61"/>
      <c r="H21" s="142" t="s">
        <v>37</v>
      </c>
      <c r="I21" s="142"/>
      <c r="J21" s="142"/>
      <c r="K21" s="142"/>
      <c r="L21" s="61"/>
      <c r="M21" s="82" t="s">
        <v>36</v>
      </c>
      <c r="N21" s="83"/>
      <c r="O21" s="83">
        <f>E21</f>
        <v>0</v>
      </c>
      <c r="P21" s="95"/>
    </row>
    <row r="22" spans="2:16" ht="15.6" x14ac:dyDescent="0.3">
      <c r="B22" s="74"/>
      <c r="D22" s="87" t="s">
        <v>71</v>
      </c>
      <c r="E22" s="87"/>
      <c r="F22" s="22">
        <f>IFERROR(-VLOOKUP(B21,'Lessor Calculations'!$G$10:$N$448,8,FALSE),0)</f>
        <v>0</v>
      </c>
      <c r="G22" s="51"/>
      <c r="H22" s="143"/>
      <c r="I22" s="143"/>
      <c r="J22" s="143"/>
      <c r="K22" s="143"/>
      <c r="L22" s="51"/>
      <c r="N22" s="87" t="s">
        <v>71</v>
      </c>
      <c r="O22" s="22"/>
      <c r="P22" s="96">
        <f>F22</f>
        <v>0</v>
      </c>
    </row>
    <row r="23" spans="2:16" ht="15.6" x14ac:dyDescent="0.3">
      <c r="B23" s="62"/>
      <c r="C23" s="66"/>
      <c r="D23" s="4" t="s">
        <v>72</v>
      </c>
      <c r="E23" s="87"/>
      <c r="F23" s="22">
        <f>IFERROR(VLOOKUP(B21,'Lessor Calculations'!$G$10:$M$448,7,FALSE),0)</f>
        <v>0</v>
      </c>
      <c r="G23" s="51"/>
      <c r="H23" s="143"/>
      <c r="I23" s="143"/>
      <c r="J23" s="143"/>
      <c r="K23" s="143"/>
      <c r="L23" s="51"/>
      <c r="M23" s="66"/>
      <c r="N23" s="4" t="s">
        <v>72</v>
      </c>
      <c r="O23" s="22"/>
      <c r="P23" s="96">
        <f>F23</f>
        <v>0</v>
      </c>
    </row>
    <row r="24" spans="2:16" ht="15.6" x14ac:dyDescent="0.3">
      <c r="B24" s="74"/>
      <c r="F24" s="22"/>
      <c r="G24" s="51"/>
      <c r="H24" s="66"/>
      <c r="I24" s="87"/>
      <c r="J24" s="22"/>
      <c r="K24" s="22"/>
      <c r="L24" s="51"/>
      <c r="M24" s="65"/>
      <c r="N24" s="66"/>
      <c r="O24" s="22"/>
      <c r="P24" s="96"/>
    </row>
    <row r="25" spans="2:16" ht="15.6" x14ac:dyDescent="0.3">
      <c r="B25" s="75"/>
      <c r="C25" s="140" t="s">
        <v>42</v>
      </c>
      <c r="D25" s="140"/>
      <c r="E25" s="91"/>
      <c r="F25" s="91"/>
      <c r="G25" s="70"/>
      <c r="H25" s="140"/>
      <c r="I25" s="140"/>
      <c r="J25" s="91"/>
      <c r="K25" s="91"/>
      <c r="L25" s="70"/>
      <c r="M25" s="140" t="s">
        <v>42</v>
      </c>
      <c r="N25" s="140"/>
      <c r="O25" s="91"/>
      <c r="P25" s="94"/>
    </row>
    <row r="26" spans="2:16" ht="15.6" x14ac:dyDescent="0.3">
      <c r="B26" s="50"/>
      <c r="C26" s="76"/>
      <c r="E26" s="24"/>
      <c r="F26" s="24"/>
      <c r="G26" s="51"/>
      <c r="H26" s="76"/>
      <c r="I26" s="66"/>
      <c r="J26" s="24"/>
      <c r="K26" s="24"/>
      <c r="L26" s="51"/>
      <c r="M26" s="76"/>
      <c r="N26" s="66"/>
      <c r="O26" s="24"/>
      <c r="P26" s="24"/>
    </row>
    <row r="27" spans="2:16" ht="15.6" x14ac:dyDescent="0.3">
      <c r="B27" s="50"/>
      <c r="C27" s="76"/>
      <c r="E27" s="24"/>
      <c r="F27" s="24"/>
      <c r="G27" s="51"/>
      <c r="H27" s="76"/>
      <c r="I27" s="66"/>
      <c r="J27" s="24"/>
      <c r="K27" s="24"/>
      <c r="L27" s="51"/>
      <c r="M27" s="76"/>
      <c r="N27" s="66"/>
      <c r="O27" s="24"/>
      <c r="P27" s="24"/>
    </row>
    <row r="28" spans="2:16" ht="15.6" x14ac:dyDescent="0.3">
      <c r="B28" s="59">
        <f>B21</f>
        <v>44408</v>
      </c>
      <c r="C28" s="73" t="s">
        <v>70</v>
      </c>
      <c r="D28" s="73"/>
      <c r="E28" s="83">
        <f>IFERROR(VLOOKUP(B28,'Lessor Calculations'!$Z$10:$AB$448,3,FALSE),0)</f>
        <v>0</v>
      </c>
      <c r="F28" s="73"/>
      <c r="G28" s="61"/>
      <c r="H28" s="142" t="s">
        <v>37</v>
      </c>
      <c r="I28" s="142"/>
      <c r="J28" s="142"/>
      <c r="K28" s="142"/>
      <c r="L28" s="61"/>
      <c r="M28" s="73" t="s">
        <v>70</v>
      </c>
      <c r="N28" s="73"/>
      <c r="O28" s="83">
        <f>E28</f>
        <v>0</v>
      </c>
      <c r="P28" s="95"/>
    </row>
    <row r="29" spans="2:16" ht="15.6" x14ac:dyDescent="0.3">
      <c r="B29" s="74"/>
      <c r="C29" s="66"/>
      <c r="D29" s="4" t="s">
        <v>82</v>
      </c>
      <c r="E29" s="66"/>
      <c r="F29" s="77">
        <f>E28</f>
        <v>0</v>
      </c>
      <c r="G29" s="51"/>
      <c r="H29" s="143"/>
      <c r="I29" s="143"/>
      <c r="J29" s="143"/>
      <c r="K29" s="143"/>
      <c r="L29" s="51"/>
      <c r="M29" s="66"/>
      <c r="N29" s="4" t="s">
        <v>82</v>
      </c>
      <c r="O29" s="22"/>
      <c r="P29" s="96">
        <f>O28</f>
        <v>0</v>
      </c>
    </row>
    <row r="30" spans="2:16" ht="15.6" x14ac:dyDescent="0.3">
      <c r="B30" s="74"/>
      <c r="C30" s="66"/>
      <c r="D30" s="66"/>
      <c r="E30" s="66"/>
      <c r="F30" s="66"/>
      <c r="G30" s="51"/>
      <c r="H30" s="97"/>
      <c r="I30" s="97"/>
      <c r="J30" s="97"/>
      <c r="K30" s="97"/>
      <c r="L30" s="51"/>
      <c r="M30" s="66"/>
      <c r="N30" s="66"/>
      <c r="O30" s="22"/>
      <c r="P30" s="96"/>
    </row>
    <row r="31" spans="2:16" ht="15.6" x14ac:dyDescent="0.3">
      <c r="B31" s="68"/>
      <c r="C31" s="78" t="s">
        <v>84</v>
      </c>
      <c r="D31" s="69"/>
      <c r="E31" s="91"/>
      <c r="F31" s="91"/>
      <c r="G31" s="70"/>
      <c r="H31" s="140"/>
      <c r="I31" s="140"/>
      <c r="J31" s="91"/>
      <c r="K31" s="91"/>
      <c r="L31" s="70"/>
      <c r="M31" s="78" t="s">
        <v>84</v>
      </c>
      <c r="N31" s="69"/>
      <c r="O31" s="91"/>
      <c r="P31" s="94"/>
    </row>
    <row r="32" spans="2:16" ht="15.6" x14ac:dyDescent="0.3">
      <c r="B32" s="50"/>
      <c r="D32" s="33"/>
      <c r="E32" s="24"/>
      <c r="F32" s="24"/>
      <c r="G32" s="51"/>
      <c r="H32" s="52"/>
      <c r="I32" s="66"/>
      <c r="J32" s="24"/>
      <c r="K32" s="24"/>
      <c r="L32" s="51"/>
      <c r="M32" s="33"/>
      <c r="N32" s="33"/>
      <c r="O32" s="24"/>
      <c r="P32" s="24"/>
    </row>
    <row r="33" spans="2:16" ht="15.6" x14ac:dyDescent="0.3">
      <c r="B33" s="59">
        <f>B28</f>
        <v>44408</v>
      </c>
      <c r="C33" s="145" t="s">
        <v>37</v>
      </c>
      <c r="D33" s="145"/>
      <c r="E33" s="145"/>
      <c r="F33" s="145"/>
      <c r="G33" s="61"/>
      <c r="H33" s="82" t="s">
        <v>74</v>
      </c>
      <c r="I33" s="73"/>
      <c r="J33" s="83">
        <f>IFERROR(VLOOKUP(B33,'Lessor Calculations'!$G$10:$AG$448,27,FALSE),0)</f>
        <v>0</v>
      </c>
      <c r="K33" s="83"/>
      <c r="L33" s="61"/>
      <c r="M33" s="82" t="s">
        <v>74</v>
      </c>
      <c r="N33" s="73"/>
      <c r="O33" s="83">
        <f>J33</f>
        <v>0</v>
      </c>
      <c r="P33" s="95"/>
    </row>
    <row r="34" spans="2:16" ht="15.6" x14ac:dyDescent="0.3">
      <c r="B34" s="74"/>
      <c r="C34" s="144"/>
      <c r="D34" s="144"/>
      <c r="E34" s="144"/>
      <c r="F34" s="144"/>
      <c r="G34" s="51"/>
      <c r="H34" s="52"/>
      <c r="I34" s="87" t="s">
        <v>79</v>
      </c>
      <c r="J34" s="22"/>
      <c r="K34" s="22">
        <f>J33</f>
        <v>0</v>
      </c>
      <c r="L34" s="51"/>
      <c r="M34" s="52"/>
      <c r="N34" s="87" t="s">
        <v>79</v>
      </c>
      <c r="O34" s="22"/>
      <c r="P34" s="96">
        <f>O33</f>
        <v>0</v>
      </c>
    </row>
    <row r="35" spans="2:16" ht="15.6" x14ac:dyDescent="0.3">
      <c r="B35" s="74"/>
      <c r="C35" s="66"/>
      <c r="D35" s="66"/>
      <c r="E35" s="66"/>
      <c r="F35" s="66"/>
      <c r="G35" s="51"/>
      <c r="H35" s="52"/>
      <c r="I35" s="66"/>
      <c r="J35" s="22"/>
      <c r="K35" s="22"/>
      <c r="L35" s="51"/>
      <c r="M35" s="52"/>
      <c r="N35" s="66"/>
      <c r="O35" s="22"/>
      <c r="P35" s="96"/>
    </row>
    <row r="36" spans="2:16" ht="15.6" x14ac:dyDescent="0.3">
      <c r="B36" s="75"/>
      <c r="C36" s="90"/>
      <c r="D36" s="71"/>
      <c r="E36" s="91"/>
      <c r="F36" s="91"/>
      <c r="G36" s="70"/>
      <c r="H36" s="79" t="s">
        <v>85</v>
      </c>
      <c r="I36" s="69"/>
      <c r="J36" s="91"/>
      <c r="K36" s="91"/>
      <c r="L36" s="70"/>
      <c r="M36" s="79" t="s">
        <v>85</v>
      </c>
      <c r="N36" s="69"/>
      <c r="O36" s="91"/>
      <c r="P36" s="94"/>
    </row>
    <row r="37" spans="2:16" ht="15.6" x14ac:dyDescent="0.3">
      <c r="B37" s="50"/>
      <c r="D37" s="33"/>
      <c r="E37" s="24"/>
      <c r="F37" s="24"/>
      <c r="G37" s="51"/>
      <c r="H37" s="52"/>
      <c r="I37" s="66"/>
      <c r="J37" s="24"/>
      <c r="K37" s="24"/>
      <c r="L37" s="51"/>
      <c r="M37" s="33"/>
      <c r="N37" s="33"/>
      <c r="O37" s="24"/>
      <c r="P37" s="24"/>
    </row>
    <row r="38" spans="2:16" ht="15.6" x14ac:dyDescent="0.3">
      <c r="B38" s="50"/>
      <c r="D38" s="33"/>
      <c r="E38" s="24"/>
      <c r="F38" s="24"/>
      <c r="G38" s="51"/>
      <c r="H38" s="52"/>
      <c r="I38" s="66"/>
      <c r="J38" s="24"/>
      <c r="K38" s="24"/>
      <c r="L38" s="51"/>
      <c r="M38" s="33"/>
      <c r="N38" s="33"/>
      <c r="O38" s="24"/>
      <c r="P38" s="24"/>
    </row>
    <row r="39" spans="2:16" ht="15.6" x14ac:dyDescent="0.3">
      <c r="B39" s="59">
        <f>B28</f>
        <v>44408</v>
      </c>
      <c r="C39" s="82" t="s">
        <v>36</v>
      </c>
      <c r="D39" s="83"/>
      <c r="E39" s="83">
        <f>F40</f>
        <v>0</v>
      </c>
      <c r="F39" s="83"/>
      <c r="G39" s="61"/>
      <c r="H39" s="142" t="s">
        <v>37</v>
      </c>
      <c r="I39" s="142"/>
      <c r="J39" s="142"/>
      <c r="K39" s="142"/>
      <c r="L39" s="61"/>
      <c r="M39" s="82" t="s">
        <v>36</v>
      </c>
      <c r="N39" s="83"/>
      <c r="O39" s="83">
        <f>E39</f>
        <v>0</v>
      </c>
      <c r="P39" s="95"/>
    </row>
    <row r="40" spans="2:16" ht="15.6" x14ac:dyDescent="0.3">
      <c r="B40" s="74"/>
      <c r="C40" s="76"/>
      <c r="D40" s="4" t="s">
        <v>80</v>
      </c>
      <c r="E40" s="87"/>
      <c r="F40" s="22">
        <f>IFERROR(VLOOKUP(B39,'Lessor Calculations'!$G$10:$W$448,17,FALSE),0)</f>
        <v>0</v>
      </c>
      <c r="G40" s="51"/>
      <c r="H40" s="143"/>
      <c r="I40" s="143"/>
      <c r="J40" s="143"/>
      <c r="K40" s="143"/>
      <c r="L40" s="51"/>
      <c r="M40" s="76"/>
      <c r="N40" s="4" t="s">
        <v>80</v>
      </c>
      <c r="O40" s="22"/>
      <c r="P40" s="96">
        <f>O39</f>
        <v>0</v>
      </c>
    </row>
    <row r="41" spans="2:16" ht="15.6" x14ac:dyDescent="0.3">
      <c r="B41" s="74"/>
      <c r="C41" s="76"/>
      <c r="E41" s="87"/>
      <c r="F41" s="87"/>
      <c r="G41" s="51"/>
      <c r="H41" s="76"/>
      <c r="I41" s="76"/>
      <c r="J41" s="22"/>
      <c r="K41" s="22"/>
      <c r="L41" s="51"/>
      <c r="M41" s="76"/>
      <c r="O41" s="22"/>
      <c r="P41" s="96"/>
    </row>
    <row r="42" spans="2:16" ht="15.6" x14ac:dyDescent="0.3">
      <c r="B42" s="75"/>
      <c r="C42" s="141" t="s">
        <v>86</v>
      </c>
      <c r="D42" s="141"/>
      <c r="E42" s="91"/>
      <c r="F42" s="91"/>
      <c r="G42" s="90"/>
      <c r="H42" s="90"/>
      <c r="I42" s="90"/>
      <c r="J42" s="91"/>
      <c r="K42" s="91"/>
      <c r="L42" s="70"/>
      <c r="M42" s="141" t="s">
        <v>86</v>
      </c>
      <c r="N42" s="141"/>
      <c r="O42" s="91"/>
      <c r="P42" s="94"/>
    </row>
    <row r="43" spans="2:16" ht="15.6" x14ac:dyDescent="0.3">
      <c r="B43" s="80"/>
      <c r="E43" s="24"/>
      <c r="F43" s="24"/>
      <c r="G43" s="51"/>
      <c r="H43" s="66"/>
      <c r="I43" s="66"/>
      <c r="J43" s="24"/>
      <c r="K43" s="24"/>
      <c r="L43" s="51"/>
      <c r="N43" s="66"/>
      <c r="O43" s="24"/>
      <c r="P43" s="24"/>
    </row>
    <row r="44" spans="2:16" x14ac:dyDescent="0.25">
      <c r="E44" s="24"/>
      <c r="F44" s="24"/>
      <c r="J44" s="24"/>
      <c r="K44" s="24"/>
      <c r="O44" s="24"/>
      <c r="P44" s="24"/>
    </row>
    <row r="45" spans="2:16" ht="15.6" x14ac:dyDescent="0.3">
      <c r="B45" s="59">
        <f>IFERROR(IF(EOMONTH(B39,1)&gt;Questionnaire!$I$3,"  ",EOMONTH(B39,1)),"  ")</f>
        <v>44439</v>
      </c>
      <c r="C45" s="82" t="s">
        <v>36</v>
      </c>
      <c r="D45" s="83"/>
      <c r="E45" s="83">
        <f>IFERROR(F46+F47,0)</f>
        <v>0</v>
      </c>
      <c r="F45" s="83"/>
      <c r="G45" s="61"/>
      <c r="H45" s="142" t="s">
        <v>37</v>
      </c>
      <c r="I45" s="142"/>
      <c r="J45" s="142"/>
      <c r="K45" s="142"/>
      <c r="L45" s="61"/>
      <c r="M45" s="82" t="s">
        <v>36</v>
      </c>
      <c r="N45" s="83"/>
      <c r="O45" s="83">
        <f>E45</f>
        <v>0</v>
      </c>
      <c r="P45" s="95"/>
    </row>
    <row r="46" spans="2:16" x14ac:dyDescent="0.25">
      <c r="B46" s="98"/>
      <c r="D46" s="87" t="s">
        <v>71</v>
      </c>
      <c r="E46" s="87"/>
      <c r="F46" s="22">
        <f>IFERROR(-VLOOKUP(B45,'Lessor Calculations'!$G$10:$N$448,8,FALSE),0)</f>
        <v>0</v>
      </c>
      <c r="G46" s="51"/>
      <c r="H46" s="143"/>
      <c r="I46" s="143"/>
      <c r="J46" s="143"/>
      <c r="K46" s="143"/>
      <c r="L46" s="51"/>
      <c r="N46" s="87" t="s">
        <v>71</v>
      </c>
      <c r="O46" s="22"/>
      <c r="P46" s="96">
        <f>F46</f>
        <v>0</v>
      </c>
    </row>
    <row r="47" spans="2:16" x14ac:dyDescent="0.25">
      <c r="B47" s="98"/>
      <c r="C47" s="66"/>
      <c r="D47" s="4" t="s">
        <v>72</v>
      </c>
      <c r="E47" s="87"/>
      <c r="F47" s="22">
        <f>IFERROR(VLOOKUP(B45,'Lessor Calculations'!$G$10:$M$448,7,FALSE),0)</f>
        <v>0</v>
      </c>
      <c r="G47" s="51"/>
      <c r="H47" s="143"/>
      <c r="I47" s="143"/>
      <c r="J47" s="143"/>
      <c r="K47" s="143"/>
      <c r="L47" s="51"/>
      <c r="M47" s="66"/>
      <c r="N47" s="4" t="s">
        <v>72</v>
      </c>
      <c r="O47" s="22"/>
      <c r="P47" s="96">
        <f>F47</f>
        <v>0</v>
      </c>
    </row>
    <row r="48" spans="2:16" x14ac:dyDescent="0.25">
      <c r="B48" s="98"/>
      <c r="C48" s="66"/>
      <c r="D48" s="87"/>
      <c r="E48" s="22"/>
      <c r="F48" s="22"/>
      <c r="G48" s="51"/>
      <c r="H48" s="66"/>
      <c r="I48" s="87"/>
      <c r="J48" s="22"/>
      <c r="K48" s="22"/>
      <c r="L48" s="51"/>
      <c r="M48" s="65"/>
      <c r="N48" s="87"/>
      <c r="O48" s="22"/>
      <c r="P48" s="96"/>
    </row>
    <row r="49" spans="2:16" ht="15.6" x14ac:dyDescent="0.3">
      <c r="B49" s="62">
        <f>B45</f>
        <v>44439</v>
      </c>
      <c r="C49" s="66" t="s">
        <v>70</v>
      </c>
      <c r="D49" s="66"/>
      <c r="E49" s="22">
        <f>IFERROR(VLOOKUP(B49,'Lessor Calculations'!$Z$10:$AB$448,3,FALSE),0)</f>
        <v>0</v>
      </c>
      <c r="F49" s="66"/>
      <c r="G49" s="51"/>
      <c r="H49" s="143" t="s">
        <v>37</v>
      </c>
      <c r="I49" s="143"/>
      <c r="J49" s="143"/>
      <c r="K49" s="143"/>
      <c r="L49" s="51"/>
      <c r="M49" s="66" t="s">
        <v>70</v>
      </c>
      <c r="N49" s="66"/>
      <c r="O49" s="22">
        <f>E49</f>
        <v>0</v>
      </c>
      <c r="P49" s="96"/>
    </row>
    <row r="50" spans="2:16" x14ac:dyDescent="0.25">
      <c r="B50" s="98"/>
      <c r="C50" s="66"/>
      <c r="D50" s="87" t="s">
        <v>82</v>
      </c>
      <c r="E50" s="66"/>
      <c r="F50" s="77">
        <f>E49</f>
        <v>0</v>
      </c>
      <c r="G50" s="51"/>
      <c r="H50" s="143"/>
      <c r="I50" s="143"/>
      <c r="J50" s="143"/>
      <c r="K50" s="143"/>
      <c r="L50" s="51"/>
      <c r="M50" s="66"/>
      <c r="N50" s="87" t="s">
        <v>82</v>
      </c>
      <c r="O50" s="22"/>
      <c r="P50" s="96">
        <f>O49</f>
        <v>0</v>
      </c>
    </row>
    <row r="51" spans="2:16" x14ac:dyDescent="0.25">
      <c r="B51" s="98"/>
      <c r="C51" s="66"/>
      <c r="D51" s="87"/>
      <c r="E51" s="22"/>
      <c r="F51" s="22"/>
      <c r="G51" s="51"/>
      <c r="H51" s="66"/>
      <c r="I51" s="87"/>
      <c r="J51" s="22"/>
      <c r="K51" s="22"/>
      <c r="L51" s="51"/>
      <c r="M51" s="65"/>
      <c r="N51" s="87"/>
      <c r="O51" s="22"/>
      <c r="P51" s="96"/>
    </row>
    <row r="52" spans="2:16" ht="15.6" x14ac:dyDescent="0.3">
      <c r="B52" s="62">
        <f>B49</f>
        <v>44439</v>
      </c>
      <c r="C52" s="144" t="s">
        <v>37</v>
      </c>
      <c r="D52" s="144"/>
      <c r="E52" s="144"/>
      <c r="F52" s="144"/>
      <c r="G52" s="51"/>
      <c r="H52" s="87" t="s">
        <v>74</v>
      </c>
      <c r="I52" s="66"/>
      <c r="J52" s="22">
        <f>IFERROR(VLOOKUP(B52,'Lessor Calculations'!$AE$10:$AG$448,3,FALSE),0)</f>
        <v>0</v>
      </c>
      <c r="K52" s="22"/>
      <c r="L52" s="51"/>
      <c r="M52" s="87" t="s">
        <v>74</v>
      </c>
      <c r="N52" s="66"/>
      <c r="O52" s="22">
        <f>J52</f>
        <v>0</v>
      </c>
      <c r="P52" s="96"/>
    </row>
    <row r="53" spans="2:16" ht="15.6" x14ac:dyDescent="0.3">
      <c r="B53" s="74"/>
      <c r="C53" s="144"/>
      <c r="D53" s="144"/>
      <c r="E53" s="144"/>
      <c r="F53" s="144"/>
      <c r="G53" s="51"/>
      <c r="H53" s="52"/>
      <c r="I53" s="87" t="s">
        <v>79</v>
      </c>
      <c r="J53" s="22"/>
      <c r="K53" s="22">
        <f>J52</f>
        <v>0</v>
      </c>
      <c r="L53" s="51"/>
      <c r="M53" s="52"/>
      <c r="N53" s="87" t="s">
        <v>79</v>
      </c>
      <c r="O53" s="22"/>
      <c r="P53" s="96">
        <f>O52</f>
        <v>0</v>
      </c>
    </row>
    <row r="54" spans="2:16" ht="15.6" x14ac:dyDescent="0.3">
      <c r="B54" s="74"/>
      <c r="C54" s="66"/>
      <c r="D54" s="87"/>
      <c r="E54" s="22"/>
      <c r="F54" s="22"/>
      <c r="G54" s="51"/>
      <c r="H54" s="66"/>
      <c r="I54" s="87"/>
      <c r="J54" s="22"/>
      <c r="K54" s="22"/>
      <c r="L54" s="51"/>
      <c r="M54" s="65"/>
      <c r="N54" s="66"/>
      <c r="O54" s="22"/>
      <c r="P54" s="96"/>
    </row>
    <row r="55" spans="2:16" ht="15.6" x14ac:dyDescent="0.3">
      <c r="B55" s="62">
        <f>B52</f>
        <v>44439</v>
      </c>
      <c r="C55" s="87" t="s">
        <v>36</v>
      </c>
      <c r="D55" s="22"/>
      <c r="E55" s="22">
        <f>F56</f>
        <v>0</v>
      </c>
      <c r="F55" s="22"/>
      <c r="G55" s="51"/>
      <c r="H55" s="143" t="s">
        <v>37</v>
      </c>
      <c r="I55" s="143"/>
      <c r="J55" s="143"/>
      <c r="K55" s="143"/>
      <c r="L55" s="51"/>
      <c r="M55" s="87" t="s">
        <v>36</v>
      </c>
      <c r="N55" s="22"/>
      <c r="O55" s="22">
        <f>E55</f>
        <v>0</v>
      </c>
      <c r="P55" s="96"/>
    </row>
    <row r="56" spans="2:16" ht="15.6" x14ac:dyDescent="0.3">
      <c r="B56" s="74"/>
      <c r="C56" s="76"/>
      <c r="D56" s="87" t="s">
        <v>80</v>
      </c>
      <c r="E56" s="87"/>
      <c r="F56" s="22">
        <f>IFERROR(VLOOKUP(B55,'Lessor Calculations'!$G$10:$W$448,17,FALSE),0)</f>
        <v>0</v>
      </c>
      <c r="G56" s="51"/>
      <c r="H56" s="143"/>
      <c r="I56" s="143"/>
      <c r="J56" s="143"/>
      <c r="K56" s="143"/>
      <c r="L56" s="51"/>
      <c r="M56" s="76"/>
      <c r="N56" s="87" t="s">
        <v>80</v>
      </c>
      <c r="O56" s="22"/>
      <c r="P56" s="94">
        <f>O55</f>
        <v>0</v>
      </c>
    </row>
    <row r="57" spans="2:16" ht="15.6" x14ac:dyDescent="0.3">
      <c r="B57" s="59">
        <f>IFERROR(IF(EOMONTH(B55,1)&gt;Questionnaire!$I$3,"  ",EOMONTH(B55,1)),"  ")</f>
        <v>44469</v>
      </c>
      <c r="C57" s="82" t="s">
        <v>36</v>
      </c>
      <c r="D57" s="83"/>
      <c r="E57" s="83">
        <f>IFERROR(F58+F59,0)</f>
        <v>0</v>
      </c>
      <c r="F57" s="83"/>
      <c r="G57" s="61"/>
      <c r="H57" s="142" t="s">
        <v>37</v>
      </c>
      <c r="I57" s="142"/>
      <c r="J57" s="142"/>
      <c r="K57" s="142"/>
      <c r="L57" s="61"/>
      <c r="M57" s="82" t="s">
        <v>36</v>
      </c>
      <c r="N57" s="83"/>
      <c r="O57" s="83">
        <f>E57</f>
        <v>0</v>
      </c>
      <c r="P57" s="95"/>
    </row>
    <row r="58" spans="2:16" x14ac:dyDescent="0.25">
      <c r="B58" s="98"/>
      <c r="D58" s="87" t="s">
        <v>71</v>
      </c>
      <c r="E58" s="87"/>
      <c r="F58" s="22">
        <f>IFERROR(-VLOOKUP(B57,'Lessor Calculations'!$G$10:$N$448,8,FALSE),0)</f>
        <v>0</v>
      </c>
      <c r="G58" s="51"/>
      <c r="H58" s="143"/>
      <c r="I58" s="143"/>
      <c r="J58" s="143"/>
      <c r="K58" s="143"/>
      <c r="L58" s="51"/>
      <c r="N58" s="87" t="s">
        <v>71</v>
      </c>
      <c r="O58" s="22"/>
      <c r="P58" s="96">
        <f>F58</f>
        <v>0</v>
      </c>
    </row>
    <row r="59" spans="2:16" x14ac:dyDescent="0.25">
      <c r="B59" s="98"/>
      <c r="C59" s="66"/>
      <c r="D59" s="4" t="s">
        <v>72</v>
      </c>
      <c r="E59" s="87"/>
      <c r="F59" s="22">
        <f>IFERROR(VLOOKUP(B57,'Lessor Calculations'!$G$10:$M$448,7,FALSE),0)</f>
        <v>0</v>
      </c>
      <c r="G59" s="51"/>
      <c r="H59" s="143"/>
      <c r="I59" s="143"/>
      <c r="J59" s="143"/>
      <c r="K59" s="143"/>
      <c r="L59" s="51"/>
      <c r="M59" s="66"/>
      <c r="N59" s="4" t="s">
        <v>72</v>
      </c>
      <c r="O59" s="22"/>
      <c r="P59" s="96">
        <f>F59</f>
        <v>0</v>
      </c>
    </row>
    <row r="60" spans="2:16" x14ac:dyDescent="0.25">
      <c r="B60" s="98"/>
      <c r="C60" s="66"/>
      <c r="D60" s="87"/>
      <c r="E60" s="22"/>
      <c r="F60" s="22"/>
      <c r="G60" s="51"/>
      <c r="H60" s="66"/>
      <c r="I60" s="87"/>
      <c r="J60" s="22"/>
      <c r="K60" s="22"/>
      <c r="L60" s="51"/>
      <c r="M60" s="65"/>
      <c r="N60" s="87"/>
      <c r="O60" s="22"/>
      <c r="P60" s="96"/>
    </row>
    <row r="61" spans="2:16" ht="15.6" x14ac:dyDescent="0.3">
      <c r="B61" s="62">
        <f>B57</f>
        <v>44469</v>
      </c>
      <c r="C61" s="66" t="s">
        <v>70</v>
      </c>
      <c r="D61" s="66"/>
      <c r="E61" s="22">
        <f>IFERROR(VLOOKUP(B61,'Lessor Calculations'!$Z$10:$AB$448,3,FALSE),0)</f>
        <v>0</v>
      </c>
      <c r="F61" s="66"/>
      <c r="G61" s="51"/>
      <c r="H61" s="143" t="s">
        <v>37</v>
      </c>
      <c r="I61" s="143"/>
      <c r="J61" s="143"/>
      <c r="K61" s="143"/>
      <c r="L61" s="51"/>
      <c r="M61" s="66" t="s">
        <v>70</v>
      </c>
      <c r="N61" s="66"/>
      <c r="O61" s="22">
        <f>E61</f>
        <v>0</v>
      </c>
      <c r="P61" s="96"/>
    </row>
    <row r="62" spans="2:16" x14ac:dyDescent="0.25">
      <c r="B62" s="98"/>
      <c r="C62" s="66"/>
      <c r="D62" s="87" t="s">
        <v>82</v>
      </c>
      <c r="E62" s="66"/>
      <c r="F62" s="77">
        <f>E61</f>
        <v>0</v>
      </c>
      <c r="G62" s="51"/>
      <c r="H62" s="143"/>
      <c r="I62" s="143"/>
      <c r="J62" s="143"/>
      <c r="K62" s="143"/>
      <c r="L62" s="51"/>
      <c r="M62" s="66"/>
      <c r="N62" s="87" t="s">
        <v>82</v>
      </c>
      <c r="O62" s="22"/>
      <c r="P62" s="96">
        <f>O61</f>
        <v>0</v>
      </c>
    </row>
    <row r="63" spans="2:16" x14ac:dyDescent="0.25">
      <c r="B63" s="98"/>
      <c r="C63" s="66"/>
      <c r="D63" s="87"/>
      <c r="E63" s="22"/>
      <c r="F63" s="22"/>
      <c r="G63" s="51"/>
      <c r="H63" s="66"/>
      <c r="I63" s="87"/>
      <c r="J63" s="22"/>
      <c r="K63" s="22"/>
      <c r="L63" s="51"/>
      <c r="M63" s="65"/>
      <c r="N63" s="87"/>
      <c r="O63" s="22"/>
      <c r="P63" s="96"/>
    </row>
    <row r="64" spans="2:16" ht="15.6" x14ac:dyDescent="0.3">
      <c r="B64" s="62">
        <f>B61</f>
        <v>44469</v>
      </c>
      <c r="C64" s="144" t="s">
        <v>37</v>
      </c>
      <c r="D64" s="144"/>
      <c r="E64" s="144"/>
      <c r="F64" s="144"/>
      <c r="G64" s="51"/>
      <c r="H64" s="87" t="s">
        <v>74</v>
      </c>
      <c r="I64" s="66"/>
      <c r="J64" s="22">
        <f>IFERROR(VLOOKUP(B64,'Lessor Calculations'!$AE$10:$AG$448,3,FALSE),0)</f>
        <v>0</v>
      </c>
      <c r="K64" s="22"/>
      <c r="L64" s="51"/>
      <c r="M64" s="87" t="s">
        <v>74</v>
      </c>
      <c r="N64" s="66"/>
      <c r="O64" s="22">
        <f>J64</f>
        <v>0</v>
      </c>
      <c r="P64" s="96"/>
    </row>
    <row r="65" spans="2:16" ht="15.6" x14ac:dyDescent="0.3">
      <c r="B65" s="74"/>
      <c r="C65" s="144"/>
      <c r="D65" s="144"/>
      <c r="E65" s="144"/>
      <c r="F65" s="144"/>
      <c r="G65" s="51"/>
      <c r="H65" s="52"/>
      <c r="I65" s="87" t="s">
        <v>79</v>
      </c>
      <c r="J65" s="22"/>
      <c r="K65" s="22">
        <f>J64</f>
        <v>0</v>
      </c>
      <c r="L65" s="51"/>
      <c r="M65" s="52"/>
      <c r="N65" s="87" t="s">
        <v>79</v>
      </c>
      <c r="O65" s="22"/>
      <c r="P65" s="96">
        <f>O64</f>
        <v>0</v>
      </c>
    </row>
    <row r="66" spans="2:16" ht="15.6" x14ac:dyDescent="0.3">
      <c r="B66" s="74"/>
      <c r="C66" s="66"/>
      <c r="D66" s="87"/>
      <c r="E66" s="22"/>
      <c r="F66" s="22"/>
      <c r="G66" s="51"/>
      <c r="H66" s="66"/>
      <c r="I66" s="87"/>
      <c r="J66" s="22"/>
      <c r="K66" s="22"/>
      <c r="L66" s="51"/>
      <c r="M66" s="65"/>
      <c r="N66" s="66"/>
      <c r="O66" s="22"/>
      <c r="P66" s="96"/>
    </row>
    <row r="67" spans="2:16" ht="15.6" x14ac:dyDescent="0.3">
      <c r="B67" s="62">
        <f>B64</f>
        <v>44469</v>
      </c>
      <c r="C67" s="87" t="s">
        <v>36</v>
      </c>
      <c r="D67" s="22"/>
      <c r="E67" s="22">
        <f>F68</f>
        <v>0</v>
      </c>
      <c r="F67" s="22"/>
      <c r="G67" s="51"/>
      <c r="H67" s="143" t="s">
        <v>37</v>
      </c>
      <c r="I67" s="143"/>
      <c r="J67" s="143"/>
      <c r="K67" s="143"/>
      <c r="L67" s="51"/>
      <c r="M67" s="87" t="s">
        <v>36</v>
      </c>
      <c r="N67" s="22"/>
      <c r="O67" s="22">
        <f>E67</f>
        <v>0</v>
      </c>
      <c r="P67" s="96"/>
    </row>
    <row r="68" spans="2:16" ht="15.6" x14ac:dyDescent="0.3">
      <c r="B68" s="74"/>
      <c r="C68" s="76"/>
      <c r="D68" s="87" t="s">
        <v>80</v>
      </c>
      <c r="E68" s="87"/>
      <c r="F68" s="99">
        <f>IFERROR(VLOOKUP(B67,'Lessor Calculations'!$G$10:$W$448,17,FALSE),0)</f>
        <v>0</v>
      </c>
      <c r="G68" s="51"/>
      <c r="H68" s="143"/>
      <c r="I68" s="143"/>
      <c r="J68" s="143"/>
      <c r="K68" s="143"/>
      <c r="L68" s="51"/>
      <c r="M68" s="76"/>
      <c r="N68" s="87" t="s">
        <v>80</v>
      </c>
      <c r="O68" s="22"/>
      <c r="P68" s="94">
        <f>O67</f>
        <v>0</v>
      </c>
    </row>
    <row r="69" spans="2:16" ht="15.6" x14ac:dyDescent="0.3">
      <c r="B69" s="59">
        <f>IFERROR(IF(EOMONTH(B67,1)&gt;Questionnaire!$I$3,"  ",EOMONTH(B67,1)),"  ")</f>
        <v>44500</v>
      </c>
      <c r="C69" s="82" t="s">
        <v>36</v>
      </c>
      <c r="D69" s="83"/>
      <c r="E69" s="83">
        <f>IFERROR(F70+F71,0)</f>
        <v>0</v>
      </c>
      <c r="F69" s="83"/>
      <c r="G69" s="61"/>
      <c r="H69" s="142" t="s">
        <v>37</v>
      </c>
      <c r="I69" s="142"/>
      <c r="J69" s="142"/>
      <c r="K69" s="142"/>
      <c r="L69" s="61"/>
      <c r="M69" s="82" t="s">
        <v>36</v>
      </c>
      <c r="N69" s="83"/>
      <c r="O69" s="83">
        <f>E69</f>
        <v>0</v>
      </c>
      <c r="P69" s="95"/>
    </row>
    <row r="70" spans="2:16" x14ac:dyDescent="0.25">
      <c r="B70" s="98"/>
      <c r="D70" s="87" t="s">
        <v>71</v>
      </c>
      <c r="E70" s="87"/>
      <c r="F70" s="22">
        <f>IFERROR(-VLOOKUP(B69,'Lessor Calculations'!$G$10:$N$448,8,FALSE),0)</f>
        <v>0</v>
      </c>
      <c r="G70" s="51"/>
      <c r="H70" s="143"/>
      <c r="I70" s="143"/>
      <c r="J70" s="143"/>
      <c r="K70" s="143"/>
      <c r="L70" s="51"/>
      <c r="N70" s="87" t="s">
        <v>71</v>
      </c>
      <c r="O70" s="22"/>
      <c r="P70" s="96">
        <f>F70</f>
        <v>0</v>
      </c>
    </row>
    <row r="71" spans="2:16" x14ac:dyDescent="0.25">
      <c r="B71" s="98"/>
      <c r="C71" s="66"/>
      <c r="D71" s="4" t="s">
        <v>72</v>
      </c>
      <c r="E71" s="87"/>
      <c r="F71" s="22">
        <f>IFERROR(VLOOKUP(B69,'Lessor Calculations'!$G$10:$M$448,7,FALSE),0)</f>
        <v>0</v>
      </c>
      <c r="G71" s="51"/>
      <c r="H71" s="143"/>
      <c r="I71" s="143"/>
      <c r="J71" s="143"/>
      <c r="K71" s="143"/>
      <c r="L71" s="51"/>
      <c r="M71" s="66"/>
      <c r="N71" s="4" t="s">
        <v>72</v>
      </c>
      <c r="O71" s="22"/>
      <c r="P71" s="96">
        <f>F71</f>
        <v>0</v>
      </c>
    </row>
    <row r="72" spans="2:16" x14ac:dyDescent="0.25">
      <c r="B72" s="98"/>
      <c r="C72" s="66"/>
      <c r="D72" s="87"/>
      <c r="E72" s="22"/>
      <c r="F72" s="22"/>
      <c r="G72" s="51"/>
      <c r="H72" s="66"/>
      <c r="I72" s="87"/>
      <c r="J72" s="22"/>
      <c r="K72" s="22"/>
      <c r="L72" s="51"/>
      <c r="M72" s="65"/>
      <c r="N72" s="87"/>
      <c r="O72" s="22"/>
      <c r="P72" s="96"/>
    </row>
    <row r="73" spans="2:16" ht="15.6" x14ac:dyDescent="0.3">
      <c r="B73" s="62">
        <f>B69</f>
        <v>44500</v>
      </c>
      <c r="C73" s="66" t="s">
        <v>70</v>
      </c>
      <c r="D73" s="66"/>
      <c r="E73" s="22">
        <f>IFERROR(VLOOKUP(B73,'Lessor Calculations'!$Z$10:$AB$448,3,FALSE),0)</f>
        <v>0</v>
      </c>
      <c r="F73" s="66"/>
      <c r="G73" s="51"/>
      <c r="H73" s="143" t="s">
        <v>37</v>
      </c>
      <c r="I73" s="143"/>
      <c r="J73" s="143"/>
      <c r="K73" s="143"/>
      <c r="L73" s="51"/>
      <c r="M73" s="66" t="s">
        <v>70</v>
      </c>
      <c r="N73" s="66"/>
      <c r="O73" s="22">
        <f>E73</f>
        <v>0</v>
      </c>
      <c r="P73" s="96"/>
    </row>
    <row r="74" spans="2:16" x14ac:dyDescent="0.25">
      <c r="B74" s="98"/>
      <c r="C74" s="66"/>
      <c r="D74" s="87" t="s">
        <v>82</v>
      </c>
      <c r="E74" s="66"/>
      <c r="F74" s="77">
        <f>E73</f>
        <v>0</v>
      </c>
      <c r="G74" s="51"/>
      <c r="H74" s="143"/>
      <c r="I74" s="143"/>
      <c r="J74" s="143"/>
      <c r="K74" s="143"/>
      <c r="L74" s="51"/>
      <c r="M74" s="66"/>
      <c r="N74" s="87" t="s">
        <v>82</v>
      </c>
      <c r="O74" s="22"/>
      <c r="P74" s="96">
        <f>O73</f>
        <v>0</v>
      </c>
    </row>
    <row r="75" spans="2:16" x14ac:dyDescent="0.25">
      <c r="B75" s="98"/>
      <c r="C75" s="66"/>
      <c r="D75" s="87"/>
      <c r="E75" s="22"/>
      <c r="F75" s="22"/>
      <c r="G75" s="51"/>
      <c r="H75" s="66"/>
      <c r="I75" s="87"/>
      <c r="J75" s="22"/>
      <c r="K75" s="22"/>
      <c r="L75" s="51"/>
      <c r="M75" s="65"/>
      <c r="N75" s="87"/>
      <c r="O75" s="22"/>
      <c r="P75" s="96"/>
    </row>
    <row r="76" spans="2:16" ht="15.6" x14ac:dyDescent="0.3">
      <c r="B76" s="62">
        <f>B73</f>
        <v>44500</v>
      </c>
      <c r="C76" s="144" t="s">
        <v>37</v>
      </c>
      <c r="D76" s="144"/>
      <c r="E76" s="144"/>
      <c r="F76" s="144"/>
      <c r="G76" s="51"/>
      <c r="H76" s="87" t="s">
        <v>74</v>
      </c>
      <c r="I76" s="66"/>
      <c r="J76" s="22">
        <f>IFERROR(VLOOKUP(B76,'Lessor Calculations'!$AE$10:$AG$448,3,FALSE),0)</f>
        <v>0</v>
      </c>
      <c r="K76" s="22"/>
      <c r="L76" s="51"/>
      <c r="M76" s="87" t="s">
        <v>74</v>
      </c>
      <c r="N76" s="66"/>
      <c r="O76" s="22">
        <f>J76</f>
        <v>0</v>
      </c>
      <c r="P76" s="96"/>
    </row>
    <row r="77" spans="2:16" ht="15.6" x14ac:dyDescent="0.3">
      <c r="B77" s="74"/>
      <c r="C77" s="144"/>
      <c r="D77" s="144"/>
      <c r="E77" s="144"/>
      <c r="F77" s="144"/>
      <c r="G77" s="51"/>
      <c r="H77" s="52"/>
      <c r="I77" s="87" t="s">
        <v>79</v>
      </c>
      <c r="J77" s="22"/>
      <c r="K77" s="22">
        <f>J76</f>
        <v>0</v>
      </c>
      <c r="L77" s="51"/>
      <c r="M77" s="52"/>
      <c r="N77" s="87" t="s">
        <v>79</v>
      </c>
      <c r="O77" s="22"/>
      <c r="P77" s="96">
        <f>O76</f>
        <v>0</v>
      </c>
    </row>
    <row r="78" spans="2:16" ht="15.6" x14ac:dyDescent="0.3">
      <c r="B78" s="74"/>
      <c r="C78" s="66"/>
      <c r="D78" s="87"/>
      <c r="E78" s="22"/>
      <c r="F78" s="22"/>
      <c r="G78" s="51"/>
      <c r="H78" s="66"/>
      <c r="I78" s="87"/>
      <c r="J78" s="22"/>
      <c r="K78" s="22"/>
      <c r="L78" s="51"/>
      <c r="M78" s="65"/>
      <c r="N78" s="66"/>
      <c r="O78" s="22"/>
      <c r="P78" s="96"/>
    </row>
    <row r="79" spans="2:16" ht="15.6" x14ac:dyDescent="0.3">
      <c r="B79" s="62">
        <f>B76</f>
        <v>44500</v>
      </c>
      <c r="C79" s="87" t="s">
        <v>36</v>
      </c>
      <c r="D79" s="22"/>
      <c r="E79" s="22">
        <f>F80</f>
        <v>0</v>
      </c>
      <c r="F79" s="22"/>
      <c r="G79" s="51"/>
      <c r="H79" s="143" t="s">
        <v>37</v>
      </c>
      <c r="I79" s="143"/>
      <c r="J79" s="143"/>
      <c r="K79" s="143"/>
      <c r="L79" s="51"/>
      <c r="M79" s="87" t="s">
        <v>36</v>
      </c>
      <c r="N79" s="22"/>
      <c r="O79" s="22">
        <f>E79</f>
        <v>0</v>
      </c>
      <c r="P79" s="96"/>
    </row>
    <row r="80" spans="2:16" ht="15.6" x14ac:dyDescent="0.3">
      <c r="B80" s="74"/>
      <c r="C80" s="76"/>
      <c r="D80" s="87" t="s">
        <v>80</v>
      </c>
      <c r="E80" s="87"/>
      <c r="F80" s="22">
        <f>IFERROR(VLOOKUP(B79,'Lessor Calculations'!$G$10:$W$448,17,FALSE),0)</f>
        <v>0</v>
      </c>
      <c r="G80" s="51"/>
      <c r="H80" s="143"/>
      <c r="I80" s="143"/>
      <c r="J80" s="143"/>
      <c r="K80" s="143"/>
      <c r="L80" s="51"/>
      <c r="M80" s="76"/>
      <c r="N80" s="87" t="s">
        <v>80</v>
      </c>
      <c r="O80" s="22"/>
      <c r="P80" s="94">
        <f>O79</f>
        <v>0</v>
      </c>
    </row>
    <row r="81" spans="2:48" ht="15.6" x14ac:dyDescent="0.3">
      <c r="B81" s="59">
        <f>IFERROR(IF(EOMONTH(B79,1)&gt;Questionnaire!$I$3,"  ",EOMONTH(B79,1)),"  ")</f>
        <v>44530</v>
      </c>
      <c r="C81" s="82" t="s">
        <v>36</v>
      </c>
      <c r="D81" s="83"/>
      <c r="E81" s="83">
        <f>IFERROR(F82+F83,0)</f>
        <v>0</v>
      </c>
      <c r="F81" s="83"/>
      <c r="G81" s="61"/>
      <c r="H81" s="142" t="s">
        <v>37</v>
      </c>
      <c r="I81" s="142"/>
      <c r="J81" s="142"/>
      <c r="K81" s="142"/>
      <c r="L81" s="61"/>
      <c r="M81" s="82" t="s">
        <v>36</v>
      </c>
      <c r="N81" s="83"/>
      <c r="O81" s="83">
        <f>E81</f>
        <v>0</v>
      </c>
      <c r="P81" s="95"/>
    </row>
    <row r="82" spans="2:48" x14ac:dyDescent="0.25">
      <c r="B82" s="98"/>
      <c r="D82" s="87" t="s">
        <v>71</v>
      </c>
      <c r="E82" s="87"/>
      <c r="F82" s="22">
        <f>IFERROR(-VLOOKUP(B81,'Lessor Calculations'!$G$10:$N$448,8,FALSE),0)</f>
        <v>0</v>
      </c>
      <c r="G82" s="51"/>
      <c r="H82" s="143"/>
      <c r="I82" s="143"/>
      <c r="J82" s="143"/>
      <c r="K82" s="143"/>
      <c r="L82" s="51"/>
      <c r="N82" s="87" t="s">
        <v>71</v>
      </c>
      <c r="O82" s="22"/>
      <c r="P82" s="96">
        <f>F82</f>
        <v>0</v>
      </c>
      <c r="Q82" s="100"/>
    </row>
    <row r="83" spans="2:48" x14ac:dyDescent="0.25">
      <c r="B83" s="98"/>
      <c r="C83" s="66"/>
      <c r="D83" s="4" t="s">
        <v>72</v>
      </c>
      <c r="E83" s="87"/>
      <c r="F83" s="22">
        <f>IFERROR(VLOOKUP(B81,'Lessor Calculations'!$G$10:$M$448,7,FALSE),0)</f>
        <v>0</v>
      </c>
      <c r="G83" s="51"/>
      <c r="H83" s="143"/>
      <c r="I83" s="143"/>
      <c r="J83" s="143"/>
      <c r="K83" s="143"/>
      <c r="L83" s="51"/>
      <c r="M83" s="66"/>
      <c r="N83" s="4" t="s">
        <v>72</v>
      </c>
      <c r="O83" s="22"/>
      <c r="P83" s="96">
        <f>F83</f>
        <v>0</v>
      </c>
      <c r="Q83" s="100"/>
    </row>
    <row r="84" spans="2:48" x14ac:dyDescent="0.25">
      <c r="B84" s="98"/>
      <c r="C84" s="66"/>
      <c r="D84" s="87"/>
      <c r="E84" s="22"/>
      <c r="F84" s="22"/>
      <c r="G84" s="51"/>
      <c r="H84" s="66"/>
      <c r="I84" s="87"/>
      <c r="J84" s="22"/>
      <c r="K84" s="22"/>
      <c r="L84" s="51"/>
      <c r="M84" s="65"/>
      <c r="N84" s="87"/>
      <c r="O84" s="22"/>
      <c r="P84" s="96"/>
      <c r="Q84" s="87"/>
    </row>
    <row r="85" spans="2:48" ht="15.6" x14ac:dyDescent="0.3">
      <c r="B85" s="62">
        <f>B81</f>
        <v>44530</v>
      </c>
      <c r="C85" s="66" t="s">
        <v>70</v>
      </c>
      <c r="D85" s="66"/>
      <c r="E85" s="22">
        <f>IFERROR(VLOOKUP(B85,'Lessor Calculations'!$Z$10:$AB$448,3,FALSE),0)</f>
        <v>0</v>
      </c>
      <c r="F85" s="66"/>
      <c r="G85" s="51"/>
      <c r="H85" s="143" t="s">
        <v>37</v>
      </c>
      <c r="I85" s="143"/>
      <c r="J85" s="143"/>
      <c r="K85" s="143"/>
      <c r="L85" s="51"/>
      <c r="M85" s="66" t="s">
        <v>70</v>
      </c>
      <c r="N85" s="66"/>
      <c r="O85" s="22">
        <f>E85</f>
        <v>0</v>
      </c>
      <c r="P85" s="96"/>
      <c r="Q85" s="22"/>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row>
    <row r="86" spans="2:48" x14ac:dyDescent="0.25">
      <c r="B86" s="98"/>
      <c r="C86" s="66"/>
      <c r="D86" s="87" t="s">
        <v>82</v>
      </c>
      <c r="E86" s="66"/>
      <c r="F86" s="77">
        <f>E85</f>
        <v>0</v>
      </c>
      <c r="G86" s="51"/>
      <c r="H86" s="143"/>
      <c r="I86" s="143"/>
      <c r="J86" s="143"/>
      <c r="K86" s="143"/>
      <c r="L86" s="51"/>
      <c r="M86" s="66"/>
      <c r="N86" s="87" t="s">
        <v>82</v>
      </c>
      <c r="O86" s="22"/>
      <c r="P86" s="96">
        <f>O85</f>
        <v>0</v>
      </c>
      <c r="Q86" s="22"/>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row>
    <row r="87" spans="2:48" x14ac:dyDescent="0.25">
      <c r="B87" s="98"/>
      <c r="C87" s="66"/>
      <c r="D87" s="87"/>
      <c r="E87" s="22"/>
      <c r="F87" s="22"/>
      <c r="G87" s="51"/>
      <c r="H87" s="66"/>
      <c r="I87" s="87"/>
      <c r="J87" s="22"/>
      <c r="K87" s="22"/>
      <c r="L87" s="51"/>
      <c r="M87" s="65"/>
      <c r="N87" s="87"/>
      <c r="O87" s="22"/>
      <c r="P87" s="96"/>
      <c r="Q87" s="22"/>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row>
    <row r="88" spans="2:48" ht="15.6" x14ac:dyDescent="0.3">
      <c r="B88" s="62">
        <f>B85</f>
        <v>44530</v>
      </c>
      <c r="C88" s="144" t="s">
        <v>37</v>
      </c>
      <c r="D88" s="144"/>
      <c r="E88" s="144"/>
      <c r="F88" s="144"/>
      <c r="G88" s="51"/>
      <c r="H88" s="87" t="s">
        <v>74</v>
      </c>
      <c r="I88" s="66"/>
      <c r="J88" s="22">
        <f>IFERROR(VLOOKUP(B88,'Lessor Calculations'!$AE$10:$AG$448,3,FALSE),0)</f>
        <v>0</v>
      </c>
      <c r="K88" s="22"/>
      <c r="L88" s="51"/>
      <c r="M88" s="87" t="s">
        <v>74</v>
      </c>
      <c r="N88" s="66"/>
      <c r="O88" s="22">
        <f>J88</f>
        <v>0</v>
      </c>
      <c r="P88" s="96"/>
      <c r="Q88" s="22"/>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row>
    <row r="89" spans="2:48" ht="15.6" x14ac:dyDescent="0.3">
      <c r="B89" s="74"/>
      <c r="C89" s="144"/>
      <c r="D89" s="144"/>
      <c r="E89" s="144"/>
      <c r="F89" s="144"/>
      <c r="G89" s="51"/>
      <c r="H89" s="52"/>
      <c r="I89" s="87" t="s">
        <v>79</v>
      </c>
      <c r="J89" s="22"/>
      <c r="K89" s="22">
        <f>J88</f>
        <v>0</v>
      </c>
      <c r="L89" s="51"/>
      <c r="M89" s="52"/>
      <c r="N89" s="87" t="s">
        <v>79</v>
      </c>
      <c r="O89" s="22"/>
      <c r="P89" s="96">
        <f>O88</f>
        <v>0</v>
      </c>
      <c r="Q89" s="22"/>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row>
    <row r="90" spans="2:48" ht="15.6" x14ac:dyDescent="0.3">
      <c r="B90" s="74"/>
      <c r="C90" s="66"/>
      <c r="D90" s="87"/>
      <c r="E90" s="22"/>
      <c r="F90" s="22"/>
      <c r="G90" s="51"/>
      <c r="H90" s="66"/>
      <c r="I90" s="87"/>
      <c r="J90" s="22"/>
      <c r="K90" s="22"/>
      <c r="L90" s="51"/>
      <c r="M90" s="65"/>
      <c r="N90" s="66"/>
      <c r="O90" s="22"/>
      <c r="P90" s="96"/>
      <c r="Q90" s="22"/>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row>
    <row r="91" spans="2:48" ht="15.6" x14ac:dyDescent="0.3">
      <c r="B91" s="62">
        <f>B88</f>
        <v>44530</v>
      </c>
      <c r="C91" s="87" t="s">
        <v>36</v>
      </c>
      <c r="D91" s="22"/>
      <c r="E91" s="22">
        <f>F92</f>
        <v>0</v>
      </c>
      <c r="F91" s="22"/>
      <c r="G91" s="51"/>
      <c r="H91" s="143" t="s">
        <v>37</v>
      </c>
      <c r="I91" s="143"/>
      <c r="J91" s="143"/>
      <c r="K91" s="143"/>
      <c r="L91" s="51"/>
      <c r="M91" s="87" t="s">
        <v>36</v>
      </c>
      <c r="N91" s="22"/>
      <c r="O91" s="22">
        <f>E91</f>
        <v>0</v>
      </c>
      <c r="P91" s="96"/>
      <c r="Q91" s="22"/>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row>
    <row r="92" spans="2:48" ht="15.6" x14ac:dyDescent="0.3">
      <c r="B92" s="74"/>
      <c r="C92" s="76"/>
      <c r="D92" s="87" t="s">
        <v>80</v>
      </c>
      <c r="E92" s="87"/>
      <c r="F92" s="22">
        <f>IFERROR(VLOOKUP(B91,'Lessor Calculations'!$G$10:$W$448,17,FALSE),0)</f>
        <v>0</v>
      </c>
      <c r="G92" s="51"/>
      <c r="H92" s="143"/>
      <c r="I92" s="143"/>
      <c r="J92" s="143"/>
      <c r="K92" s="143"/>
      <c r="L92" s="51"/>
      <c r="M92" s="76"/>
      <c r="N92" s="87" t="s">
        <v>80</v>
      </c>
      <c r="O92" s="22"/>
      <c r="P92" s="94">
        <f>O91</f>
        <v>0</v>
      </c>
      <c r="Q92" s="22"/>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row>
    <row r="93" spans="2:48" ht="15.6" x14ac:dyDescent="0.3">
      <c r="B93" s="59">
        <f>IFERROR(IF(EOMONTH(B91,1)&gt;Questionnaire!$I$3,"  ",EOMONTH(B91,1)),"  ")</f>
        <v>44561</v>
      </c>
      <c r="C93" s="82" t="s">
        <v>36</v>
      </c>
      <c r="D93" s="83"/>
      <c r="E93" s="83">
        <f>IFERROR(F94+F95,0)</f>
        <v>0</v>
      </c>
      <c r="F93" s="83"/>
      <c r="G93" s="61"/>
      <c r="H93" s="142" t="s">
        <v>37</v>
      </c>
      <c r="I93" s="142"/>
      <c r="J93" s="142"/>
      <c r="K93" s="142"/>
      <c r="L93" s="61"/>
      <c r="M93" s="82" t="s">
        <v>36</v>
      </c>
      <c r="N93" s="83"/>
      <c r="O93" s="83">
        <f>E93</f>
        <v>0</v>
      </c>
      <c r="P93" s="95"/>
      <c r="Q93" s="22"/>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row>
    <row r="94" spans="2:48" x14ac:dyDescent="0.25">
      <c r="B94" s="98"/>
      <c r="D94" s="87" t="s">
        <v>71</v>
      </c>
      <c r="E94" s="87"/>
      <c r="F94" s="22">
        <f>IFERROR(-VLOOKUP(B93,'Lessor Calculations'!$G$10:$N$448,8,FALSE),0)</f>
        <v>0</v>
      </c>
      <c r="G94" s="51"/>
      <c r="H94" s="143"/>
      <c r="I94" s="143"/>
      <c r="J94" s="143"/>
      <c r="K94" s="143"/>
      <c r="L94" s="51"/>
      <c r="N94" s="87" t="s">
        <v>71</v>
      </c>
      <c r="O94" s="22"/>
      <c r="P94" s="96">
        <f>F94</f>
        <v>0</v>
      </c>
      <c r="Q94" s="22"/>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row>
    <row r="95" spans="2:48" x14ac:dyDescent="0.25">
      <c r="B95" s="98"/>
      <c r="C95" s="66"/>
      <c r="D95" s="4" t="s">
        <v>72</v>
      </c>
      <c r="E95" s="87"/>
      <c r="F95" s="22">
        <f>IFERROR(VLOOKUP(B93,'Lessor Calculations'!$G$10:$M$448,7,FALSE),0)</f>
        <v>0</v>
      </c>
      <c r="G95" s="51"/>
      <c r="H95" s="143"/>
      <c r="I95" s="143"/>
      <c r="J95" s="143"/>
      <c r="K95" s="143"/>
      <c r="L95" s="51"/>
      <c r="M95" s="66"/>
      <c r="N95" s="4" t="s">
        <v>72</v>
      </c>
      <c r="O95" s="22"/>
      <c r="P95" s="96">
        <f>F95</f>
        <v>0</v>
      </c>
      <c r="Q95" s="22"/>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row>
    <row r="96" spans="2:48" x14ac:dyDescent="0.25">
      <c r="B96" s="98"/>
      <c r="C96" s="66"/>
      <c r="D96" s="87"/>
      <c r="E96" s="22"/>
      <c r="F96" s="22"/>
      <c r="G96" s="51"/>
      <c r="H96" s="66"/>
      <c r="I96" s="87"/>
      <c r="J96" s="22"/>
      <c r="K96" s="22"/>
      <c r="L96" s="51"/>
      <c r="M96" s="65"/>
      <c r="N96" s="87"/>
      <c r="O96" s="22"/>
      <c r="P96" s="96"/>
      <c r="Q96" s="22"/>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row>
    <row r="97" spans="2:48" ht="15.6" x14ac:dyDescent="0.3">
      <c r="B97" s="62">
        <f>B93</f>
        <v>44561</v>
      </c>
      <c r="C97" s="66" t="s">
        <v>70</v>
      </c>
      <c r="D97" s="66"/>
      <c r="E97" s="22">
        <f>IFERROR(VLOOKUP(B97,'Lessor Calculations'!$Z$10:$AB$448,3,FALSE),0)</f>
        <v>0</v>
      </c>
      <c r="F97" s="66"/>
      <c r="G97" s="51"/>
      <c r="H97" s="143" t="s">
        <v>37</v>
      </c>
      <c r="I97" s="143"/>
      <c r="J97" s="143"/>
      <c r="K97" s="143"/>
      <c r="L97" s="51"/>
      <c r="M97" s="66" t="s">
        <v>70</v>
      </c>
      <c r="N97" s="66"/>
      <c r="O97" s="22">
        <f>E97</f>
        <v>0</v>
      </c>
      <c r="P97" s="96"/>
      <c r="Q97" s="22"/>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row>
    <row r="98" spans="2:48" x14ac:dyDescent="0.25">
      <c r="B98" s="98"/>
      <c r="C98" s="66"/>
      <c r="D98" s="87" t="s">
        <v>82</v>
      </c>
      <c r="E98" s="66"/>
      <c r="F98" s="77">
        <f>E97</f>
        <v>0</v>
      </c>
      <c r="G98" s="51"/>
      <c r="H98" s="143"/>
      <c r="I98" s="143"/>
      <c r="J98" s="143"/>
      <c r="K98" s="143"/>
      <c r="L98" s="51"/>
      <c r="M98" s="66"/>
      <c r="N98" s="87" t="s">
        <v>82</v>
      </c>
      <c r="O98" s="22"/>
      <c r="P98" s="96">
        <f>O97</f>
        <v>0</v>
      </c>
      <c r="Q98" s="22"/>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row>
    <row r="99" spans="2:48" x14ac:dyDescent="0.25">
      <c r="B99" s="98"/>
      <c r="C99" s="66"/>
      <c r="D99" s="87"/>
      <c r="E99" s="22"/>
      <c r="F99" s="22"/>
      <c r="G99" s="51"/>
      <c r="H99" s="66"/>
      <c r="I99" s="87"/>
      <c r="J99" s="22"/>
      <c r="K99" s="22"/>
      <c r="L99" s="51"/>
      <c r="M99" s="65"/>
      <c r="N99" s="87"/>
      <c r="O99" s="22"/>
      <c r="P99" s="96"/>
      <c r="Q99" s="22"/>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row>
    <row r="100" spans="2:48" ht="15.6" x14ac:dyDescent="0.3">
      <c r="B100" s="62">
        <f>B97</f>
        <v>44561</v>
      </c>
      <c r="C100" s="144" t="s">
        <v>37</v>
      </c>
      <c r="D100" s="144"/>
      <c r="E100" s="144"/>
      <c r="F100" s="144"/>
      <c r="G100" s="51"/>
      <c r="H100" s="87" t="s">
        <v>74</v>
      </c>
      <c r="I100" s="66"/>
      <c r="J100" s="22">
        <f>IFERROR(VLOOKUP(B100,'Lessor Calculations'!$AE$10:$AG$448,3,FALSE),0)</f>
        <v>0</v>
      </c>
      <c r="K100" s="22"/>
      <c r="L100" s="51"/>
      <c r="M100" s="87" t="s">
        <v>74</v>
      </c>
      <c r="N100" s="66"/>
      <c r="O100" s="22">
        <f>J100</f>
        <v>0</v>
      </c>
      <c r="P100" s="96"/>
      <c r="Q100" s="22"/>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row>
    <row r="101" spans="2:48" ht="15.6" x14ac:dyDescent="0.3">
      <c r="B101" s="74"/>
      <c r="C101" s="144"/>
      <c r="D101" s="144"/>
      <c r="E101" s="144"/>
      <c r="F101" s="144"/>
      <c r="G101" s="51"/>
      <c r="H101" s="52"/>
      <c r="I101" s="87" t="s">
        <v>79</v>
      </c>
      <c r="J101" s="22"/>
      <c r="K101" s="22">
        <f>J100</f>
        <v>0</v>
      </c>
      <c r="L101" s="51"/>
      <c r="M101" s="52"/>
      <c r="N101" s="87" t="s">
        <v>79</v>
      </c>
      <c r="O101" s="22"/>
      <c r="P101" s="96">
        <f>O100</f>
        <v>0</v>
      </c>
      <c r="Q101" s="22"/>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row>
    <row r="102" spans="2:48" ht="15.6" x14ac:dyDescent="0.3">
      <c r="B102" s="74"/>
      <c r="C102" s="66"/>
      <c r="D102" s="87"/>
      <c r="E102" s="22"/>
      <c r="F102" s="22"/>
      <c r="G102" s="51"/>
      <c r="H102" s="66"/>
      <c r="I102" s="87"/>
      <c r="J102" s="22"/>
      <c r="K102" s="22"/>
      <c r="L102" s="51"/>
      <c r="M102" s="65"/>
      <c r="N102" s="66"/>
      <c r="O102" s="22"/>
      <c r="P102" s="96"/>
      <c r="Q102" s="22"/>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row>
    <row r="103" spans="2:48" ht="15.6" x14ac:dyDescent="0.3">
      <c r="B103" s="62">
        <f>B100</f>
        <v>44561</v>
      </c>
      <c r="C103" s="87" t="s">
        <v>36</v>
      </c>
      <c r="D103" s="22"/>
      <c r="E103" s="22">
        <f>F104</f>
        <v>0</v>
      </c>
      <c r="F103" s="22"/>
      <c r="G103" s="51"/>
      <c r="H103" s="143" t="s">
        <v>37</v>
      </c>
      <c r="I103" s="143"/>
      <c r="J103" s="143"/>
      <c r="K103" s="143"/>
      <c r="L103" s="51"/>
      <c r="M103" s="87" t="s">
        <v>36</v>
      </c>
      <c r="N103" s="22"/>
      <c r="O103" s="22">
        <f>E103</f>
        <v>0</v>
      </c>
      <c r="P103" s="96"/>
      <c r="Q103" s="22"/>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row>
    <row r="104" spans="2:48" ht="15.6" x14ac:dyDescent="0.3">
      <c r="B104" s="74"/>
      <c r="C104" s="76"/>
      <c r="D104" s="87" t="s">
        <v>80</v>
      </c>
      <c r="E104" s="87"/>
      <c r="F104" s="22">
        <f>IFERROR(VLOOKUP(B103,'Lessor Calculations'!$G$10:$W$448,17,FALSE),0)</f>
        <v>0</v>
      </c>
      <c r="G104" s="51"/>
      <c r="H104" s="143"/>
      <c r="I104" s="143"/>
      <c r="J104" s="143"/>
      <c r="K104" s="143"/>
      <c r="L104" s="51"/>
      <c r="M104" s="76"/>
      <c r="N104" s="87" t="s">
        <v>80</v>
      </c>
      <c r="O104" s="22"/>
      <c r="P104" s="94">
        <f>O103</f>
        <v>0</v>
      </c>
      <c r="Q104" s="22"/>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row>
    <row r="105" spans="2:48" ht="15.6" x14ac:dyDescent="0.3">
      <c r="B105" s="59">
        <f>IFERROR(IF(EOMONTH(B103,1)&gt;Questionnaire!$I$3,"  ",EOMONTH(B103,1)),"  ")</f>
        <v>44592</v>
      </c>
      <c r="C105" s="82" t="s">
        <v>36</v>
      </c>
      <c r="D105" s="83"/>
      <c r="E105" s="83">
        <f>IFERROR(F106+F107,0)</f>
        <v>0</v>
      </c>
      <c r="F105" s="83"/>
      <c r="G105" s="61"/>
      <c r="H105" s="142" t="s">
        <v>37</v>
      </c>
      <c r="I105" s="142"/>
      <c r="J105" s="142"/>
      <c r="K105" s="142"/>
      <c r="L105" s="61"/>
      <c r="M105" s="82" t="s">
        <v>36</v>
      </c>
      <c r="N105" s="83"/>
      <c r="O105" s="83">
        <f>E105</f>
        <v>0</v>
      </c>
      <c r="P105" s="95"/>
      <c r="Q105" s="22"/>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row>
    <row r="106" spans="2:48" x14ac:dyDescent="0.25">
      <c r="B106" s="98"/>
      <c r="D106" s="87" t="s">
        <v>71</v>
      </c>
      <c r="E106" s="87"/>
      <c r="F106" s="22">
        <f>IFERROR(-VLOOKUP(B105,'Lessor Calculations'!$G$10:$N$448,8,FALSE),0)</f>
        <v>0</v>
      </c>
      <c r="G106" s="51"/>
      <c r="H106" s="143"/>
      <c r="I106" s="143"/>
      <c r="J106" s="143"/>
      <c r="K106" s="143"/>
      <c r="L106" s="51"/>
      <c r="N106" s="87" t="s">
        <v>71</v>
      </c>
      <c r="O106" s="22"/>
      <c r="P106" s="96">
        <f>F106</f>
        <v>0</v>
      </c>
      <c r="Q106" s="22"/>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row>
    <row r="107" spans="2:48" x14ac:dyDescent="0.25">
      <c r="B107" s="98"/>
      <c r="C107" s="66"/>
      <c r="D107" s="4" t="s">
        <v>72</v>
      </c>
      <c r="E107" s="87"/>
      <c r="F107" s="22">
        <f>IFERROR(VLOOKUP(B105,'Lessor Calculations'!$G$10:$M$448,7,FALSE),0)</f>
        <v>0</v>
      </c>
      <c r="G107" s="51"/>
      <c r="H107" s="143"/>
      <c r="I107" s="143"/>
      <c r="J107" s="143"/>
      <c r="K107" s="143"/>
      <c r="L107" s="51"/>
      <c r="M107" s="66"/>
      <c r="N107" s="4" t="s">
        <v>72</v>
      </c>
      <c r="O107" s="22"/>
      <c r="P107" s="96">
        <f>F107</f>
        <v>0</v>
      </c>
      <c r="Q107" s="22"/>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row>
    <row r="108" spans="2:48" x14ac:dyDescent="0.25">
      <c r="B108" s="98"/>
      <c r="C108" s="66"/>
      <c r="D108" s="87"/>
      <c r="E108" s="22"/>
      <c r="F108" s="22"/>
      <c r="G108" s="51"/>
      <c r="H108" s="66"/>
      <c r="I108" s="87"/>
      <c r="J108" s="22"/>
      <c r="K108" s="22"/>
      <c r="L108" s="51"/>
      <c r="M108" s="65"/>
      <c r="N108" s="87"/>
      <c r="O108" s="22"/>
      <c r="P108" s="96"/>
      <c r="Q108" s="24"/>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row>
    <row r="109" spans="2:48" ht="15.6" x14ac:dyDescent="0.3">
      <c r="B109" s="62">
        <f>B105</f>
        <v>44592</v>
      </c>
      <c r="C109" s="66" t="s">
        <v>70</v>
      </c>
      <c r="D109" s="66"/>
      <c r="E109" s="22">
        <f>IFERROR(VLOOKUP(B109,'Lessor Calculations'!$Z$10:$AB$448,3,FALSE),0)</f>
        <v>0</v>
      </c>
      <c r="F109" s="66"/>
      <c r="G109" s="51"/>
      <c r="H109" s="143" t="s">
        <v>37</v>
      </c>
      <c r="I109" s="143"/>
      <c r="J109" s="143"/>
      <c r="K109" s="143"/>
      <c r="L109" s="51"/>
      <c r="M109" s="66" t="s">
        <v>70</v>
      </c>
      <c r="N109" s="66"/>
      <c r="O109" s="22">
        <f>E109</f>
        <v>0</v>
      </c>
      <c r="P109" s="96"/>
      <c r="Q109" s="24"/>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row>
    <row r="110" spans="2:48" x14ac:dyDescent="0.25">
      <c r="B110" s="98"/>
      <c r="C110" s="66"/>
      <c r="D110" s="87" t="s">
        <v>82</v>
      </c>
      <c r="E110" s="66"/>
      <c r="F110" s="77">
        <f>E109</f>
        <v>0</v>
      </c>
      <c r="G110" s="51"/>
      <c r="H110" s="143"/>
      <c r="I110" s="143"/>
      <c r="J110" s="143"/>
      <c r="K110" s="143"/>
      <c r="L110" s="51"/>
      <c r="M110" s="66"/>
      <c r="N110" s="87" t="s">
        <v>82</v>
      </c>
      <c r="O110" s="22"/>
      <c r="P110" s="96">
        <f>O109</f>
        <v>0</v>
      </c>
      <c r="Q110" s="24"/>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row>
    <row r="111" spans="2:48" x14ac:dyDescent="0.25">
      <c r="B111" s="98"/>
      <c r="C111" s="66"/>
      <c r="D111" s="87"/>
      <c r="E111" s="22"/>
      <c r="F111" s="22"/>
      <c r="G111" s="51"/>
      <c r="H111" s="66"/>
      <c r="I111" s="87"/>
      <c r="J111" s="22"/>
      <c r="K111" s="22"/>
      <c r="L111" s="51"/>
      <c r="M111" s="65"/>
      <c r="N111" s="87"/>
      <c r="O111" s="22"/>
      <c r="P111" s="96"/>
      <c r="Q111" s="24"/>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row>
    <row r="112" spans="2:48" ht="15.6" x14ac:dyDescent="0.3">
      <c r="B112" s="62">
        <f>B109</f>
        <v>44592</v>
      </c>
      <c r="C112" s="144" t="s">
        <v>37</v>
      </c>
      <c r="D112" s="144"/>
      <c r="E112" s="144"/>
      <c r="F112" s="144"/>
      <c r="G112" s="51"/>
      <c r="H112" s="87" t="s">
        <v>74</v>
      </c>
      <c r="I112" s="66"/>
      <c r="J112" s="22">
        <f>IFERROR(VLOOKUP(B112,'Lessor Calculations'!$AE$10:$AG$448,3,FALSE),0)</f>
        <v>0</v>
      </c>
      <c r="K112" s="22"/>
      <c r="L112" s="51"/>
      <c r="M112" s="87" t="s">
        <v>74</v>
      </c>
      <c r="N112" s="66"/>
      <c r="O112" s="22">
        <f>J112</f>
        <v>0</v>
      </c>
      <c r="P112" s="96"/>
      <c r="Q112" s="24"/>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row>
    <row r="113" spans="2:48" ht="15.6" x14ac:dyDescent="0.3">
      <c r="B113" s="74"/>
      <c r="C113" s="144"/>
      <c r="D113" s="144"/>
      <c r="E113" s="144"/>
      <c r="F113" s="144"/>
      <c r="G113" s="51"/>
      <c r="H113" s="52"/>
      <c r="I113" s="87" t="s">
        <v>79</v>
      </c>
      <c r="J113" s="22"/>
      <c r="K113" s="22">
        <f>J112</f>
        <v>0</v>
      </c>
      <c r="L113" s="51"/>
      <c r="M113" s="52"/>
      <c r="N113" s="87" t="s">
        <v>79</v>
      </c>
      <c r="O113" s="22"/>
      <c r="P113" s="96">
        <f>O112</f>
        <v>0</v>
      </c>
      <c r="Q113" s="24"/>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row>
    <row r="114" spans="2:48" ht="15.6" x14ac:dyDescent="0.3">
      <c r="B114" s="74"/>
      <c r="C114" s="66"/>
      <c r="D114" s="87"/>
      <c r="E114" s="22"/>
      <c r="F114" s="22"/>
      <c r="G114" s="51"/>
      <c r="H114" s="66"/>
      <c r="I114" s="87"/>
      <c r="J114" s="22"/>
      <c r="K114" s="22"/>
      <c r="L114" s="51"/>
      <c r="M114" s="65"/>
      <c r="N114" s="66"/>
      <c r="O114" s="22"/>
      <c r="P114" s="96"/>
      <c r="Q114" s="24"/>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row>
    <row r="115" spans="2:48" ht="15.6" x14ac:dyDescent="0.3">
      <c r="B115" s="62">
        <f>B112</f>
        <v>44592</v>
      </c>
      <c r="C115" s="87" t="s">
        <v>36</v>
      </c>
      <c r="D115" s="22"/>
      <c r="E115" s="22">
        <f>F116</f>
        <v>0</v>
      </c>
      <c r="F115" s="22"/>
      <c r="G115" s="51"/>
      <c r="H115" s="143" t="s">
        <v>37</v>
      </c>
      <c r="I115" s="143"/>
      <c r="J115" s="143"/>
      <c r="K115" s="143"/>
      <c r="L115" s="51"/>
      <c r="M115" s="87" t="s">
        <v>36</v>
      </c>
      <c r="N115" s="22"/>
      <c r="O115" s="22">
        <f>E115</f>
        <v>0</v>
      </c>
      <c r="P115" s="96"/>
      <c r="Q115" s="24"/>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row>
    <row r="116" spans="2:48" ht="15.6" x14ac:dyDescent="0.3">
      <c r="B116" s="74"/>
      <c r="C116" s="76"/>
      <c r="D116" s="87" t="s">
        <v>80</v>
      </c>
      <c r="E116" s="87"/>
      <c r="F116" s="22">
        <f>IFERROR(VLOOKUP(B115,'Lessor Calculations'!$G$10:$W$448,17,FALSE),0)</f>
        <v>0</v>
      </c>
      <c r="G116" s="51"/>
      <c r="H116" s="143"/>
      <c r="I116" s="143"/>
      <c r="J116" s="143"/>
      <c r="K116" s="143"/>
      <c r="L116" s="51"/>
      <c r="M116" s="76"/>
      <c r="N116" s="87" t="s">
        <v>80</v>
      </c>
      <c r="O116" s="22"/>
      <c r="P116" s="94">
        <f>O115</f>
        <v>0</v>
      </c>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row>
    <row r="117" spans="2:48" ht="15.6" x14ac:dyDescent="0.3">
      <c r="B117" s="59">
        <f>IFERROR(IF(EOMONTH(B115,1)&gt;Questionnaire!$I$3,"  ",EOMONTH(B115,1)),"  ")</f>
        <v>44620</v>
      </c>
      <c r="C117" s="82" t="s">
        <v>36</v>
      </c>
      <c r="D117" s="83"/>
      <c r="E117" s="83">
        <f>IFERROR(F118+F119,0)</f>
        <v>0</v>
      </c>
      <c r="F117" s="83"/>
      <c r="G117" s="61"/>
      <c r="H117" s="142" t="s">
        <v>37</v>
      </c>
      <c r="I117" s="142"/>
      <c r="J117" s="142"/>
      <c r="K117" s="142"/>
      <c r="L117" s="61"/>
      <c r="M117" s="82" t="s">
        <v>36</v>
      </c>
      <c r="N117" s="83"/>
      <c r="O117" s="83">
        <f>E117</f>
        <v>0</v>
      </c>
      <c r="P117" s="95"/>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row>
    <row r="118" spans="2:48" x14ac:dyDescent="0.25">
      <c r="B118" s="98"/>
      <c r="D118" s="87" t="s">
        <v>71</v>
      </c>
      <c r="E118" s="87"/>
      <c r="F118" s="22">
        <f>IFERROR(-VLOOKUP(B117,'Lessor Calculations'!$G$10:$N$448,8,FALSE),0)</f>
        <v>0</v>
      </c>
      <c r="G118" s="51"/>
      <c r="H118" s="143"/>
      <c r="I118" s="143"/>
      <c r="J118" s="143"/>
      <c r="K118" s="143"/>
      <c r="L118" s="51"/>
      <c r="N118" s="87" t="s">
        <v>71</v>
      </c>
      <c r="O118" s="22"/>
      <c r="P118" s="96">
        <f>F118</f>
        <v>0</v>
      </c>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row>
    <row r="119" spans="2:48" x14ac:dyDescent="0.25">
      <c r="B119" s="98"/>
      <c r="C119" s="66"/>
      <c r="D119" s="4" t="s">
        <v>72</v>
      </c>
      <c r="E119" s="87"/>
      <c r="F119" s="22">
        <f>IFERROR(VLOOKUP(B117,'Lessor Calculations'!$G$10:$M$448,7,FALSE),0)</f>
        <v>0</v>
      </c>
      <c r="G119" s="51"/>
      <c r="H119" s="143"/>
      <c r="I119" s="143"/>
      <c r="J119" s="143"/>
      <c r="K119" s="143"/>
      <c r="L119" s="51"/>
      <c r="M119" s="66"/>
      <c r="N119" s="4" t="s">
        <v>72</v>
      </c>
      <c r="O119" s="22"/>
      <c r="P119" s="96">
        <f>F119</f>
        <v>0</v>
      </c>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row>
    <row r="120" spans="2:48" x14ac:dyDescent="0.25">
      <c r="B120" s="98"/>
      <c r="C120" s="66"/>
      <c r="D120" s="87"/>
      <c r="E120" s="22"/>
      <c r="F120" s="22"/>
      <c r="G120" s="51"/>
      <c r="H120" s="66"/>
      <c r="I120" s="87"/>
      <c r="J120" s="22"/>
      <c r="K120" s="22"/>
      <c r="L120" s="51"/>
      <c r="M120" s="65"/>
      <c r="N120" s="87"/>
      <c r="O120" s="22"/>
      <c r="P120" s="96"/>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row>
    <row r="121" spans="2:48" ht="15.6" x14ac:dyDescent="0.3">
      <c r="B121" s="62">
        <f>B117</f>
        <v>44620</v>
      </c>
      <c r="C121" s="66" t="s">
        <v>70</v>
      </c>
      <c r="D121" s="66"/>
      <c r="E121" s="22">
        <f>IFERROR(VLOOKUP(B121,'Lessor Calculations'!$Z$10:$AB$448,3,FALSE),0)</f>
        <v>0</v>
      </c>
      <c r="F121" s="66"/>
      <c r="G121" s="51"/>
      <c r="H121" s="143" t="s">
        <v>37</v>
      </c>
      <c r="I121" s="143"/>
      <c r="J121" s="143"/>
      <c r="K121" s="143"/>
      <c r="L121" s="51"/>
      <c r="M121" s="66" t="s">
        <v>70</v>
      </c>
      <c r="N121" s="66"/>
      <c r="O121" s="22">
        <f>E121</f>
        <v>0</v>
      </c>
      <c r="P121" s="96"/>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row>
    <row r="122" spans="2:48" x14ac:dyDescent="0.25">
      <c r="B122" s="98"/>
      <c r="C122" s="66"/>
      <c r="D122" s="87" t="s">
        <v>82</v>
      </c>
      <c r="E122" s="66"/>
      <c r="F122" s="77">
        <f>E121</f>
        <v>0</v>
      </c>
      <c r="G122" s="51"/>
      <c r="H122" s="143"/>
      <c r="I122" s="143"/>
      <c r="J122" s="143"/>
      <c r="K122" s="143"/>
      <c r="L122" s="51"/>
      <c r="M122" s="66"/>
      <c r="N122" s="87" t="s">
        <v>82</v>
      </c>
      <c r="O122" s="22"/>
      <c r="P122" s="96">
        <f>O121</f>
        <v>0</v>
      </c>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row>
    <row r="123" spans="2:48" x14ac:dyDescent="0.25">
      <c r="B123" s="98"/>
      <c r="C123" s="66"/>
      <c r="D123" s="87"/>
      <c r="E123" s="22"/>
      <c r="F123" s="22"/>
      <c r="G123" s="51"/>
      <c r="H123" s="66"/>
      <c r="I123" s="87"/>
      <c r="J123" s="22"/>
      <c r="K123" s="22"/>
      <c r="L123" s="51"/>
      <c r="M123" s="65"/>
      <c r="N123" s="87"/>
      <c r="O123" s="22"/>
      <c r="P123" s="96"/>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row>
    <row r="124" spans="2:48" ht="15.6" x14ac:dyDescent="0.3">
      <c r="B124" s="62">
        <f>B121</f>
        <v>44620</v>
      </c>
      <c r="C124" s="144" t="s">
        <v>37</v>
      </c>
      <c r="D124" s="144"/>
      <c r="E124" s="144"/>
      <c r="F124" s="144"/>
      <c r="G124" s="51"/>
      <c r="H124" s="87" t="s">
        <v>74</v>
      </c>
      <c r="I124" s="66"/>
      <c r="J124" s="22">
        <f>IFERROR(VLOOKUP(B124,'Lessor Calculations'!$AE$10:$AG$448,3,FALSE),0)</f>
        <v>0</v>
      </c>
      <c r="K124" s="22"/>
      <c r="L124" s="51"/>
      <c r="M124" s="87" t="s">
        <v>74</v>
      </c>
      <c r="N124" s="66"/>
      <c r="O124" s="22">
        <f>J124</f>
        <v>0</v>
      </c>
      <c r="P124" s="96"/>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row>
    <row r="125" spans="2:48" ht="15.6" x14ac:dyDescent="0.3">
      <c r="B125" s="74"/>
      <c r="C125" s="144"/>
      <c r="D125" s="144"/>
      <c r="E125" s="144"/>
      <c r="F125" s="144"/>
      <c r="G125" s="51"/>
      <c r="H125" s="52"/>
      <c r="I125" s="87" t="s">
        <v>79</v>
      </c>
      <c r="J125" s="22"/>
      <c r="K125" s="22">
        <f>J124</f>
        <v>0</v>
      </c>
      <c r="L125" s="51"/>
      <c r="M125" s="52"/>
      <c r="N125" s="87" t="s">
        <v>79</v>
      </c>
      <c r="O125" s="22"/>
      <c r="P125" s="96">
        <f>O124</f>
        <v>0</v>
      </c>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row>
    <row r="126" spans="2:48" ht="15.6" x14ac:dyDescent="0.3">
      <c r="B126" s="74"/>
      <c r="C126" s="66"/>
      <c r="D126" s="87"/>
      <c r="E126" s="22"/>
      <c r="F126" s="22"/>
      <c r="G126" s="51"/>
      <c r="H126" s="66"/>
      <c r="I126" s="87"/>
      <c r="J126" s="22"/>
      <c r="K126" s="22"/>
      <c r="L126" s="51"/>
      <c r="M126" s="65"/>
      <c r="N126" s="66"/>
      <c r="O126" s="22"/>
      <c r="P126" s="96"/>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row>
    <row r="127" spans="2:48" ht="15.6" x14ac:dyDescent="0.3">
      <c r="B127" s="62">
        <f>B124</f>
        <v>44620</v>
      </c>
      <c r="C127" s="87" t="s">
        <v>36</v>
      </c>
      <c r="D127" s="22"/>
      <c r="E127" s="22">
        <f>F128</f>
        <v>0</v>
      </c>
      <c r="F127" s="22"/>
      <c r="G127" s="51"/>
      <c r="H127" s="143" t="s">
        <v>37</v>
      </c>
      <c r="I127" s="143"/>
      <c r="J127" s="143"/>
      <c r="K127" s="143"/>
      <c r="L127" s="51"/>
      <c r="M127" s="87" t="s">
        <v>36</v>
      </c>
      <c r="N127" s="22"/>
      <c r="O127" s="22">
        <f>E127</f>
        <v>0</v>
      </c>
      <c r="P127" s="96"/>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row>
    <row r="128" spans="2:48" ht="15.6" x14ac:dyDescent="0.3">
      <c r="B128" s="74"/>
      <c r="C128" s="76"/>
      <c r="D128" s="87" t="s">
        <v>80</v>
      </c>
      <c r="E128" s="87"/>
      <c r="F128" s="22">
        <f>IFERROR(VLOOKUP(B127,'Lessor Calculations'!$G$10:$W$448,17,FALSE),0)</f>
        <v>0</v>
      </c>
      <c r="G128" s="51"/>
      <c r="H128" s="143"/>
      <c r="I128" s="143"/>
      <c r="J128" s="143"/>
      <c r="K128" s="143"/>
      <c r="L128" s="51"/>
      <c r="M128" s="76"/>
      <c r="N128" s="87" t="s">
        <v>80</v>
      </c>
      <c r="O128" s="22"/>
      <c r="P128" s="94">
        <f>O127</f>
        <v>0</v>
      </c>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row>
    <row r="129" spans="2:48" ht="15.6" x14ac:dyDescent="0.3">
      <c r="B129" s="59">
        <f>IFERROR(IF(EOMONTH(B127,1)&gt;Questionnaire!$I$3,"  ",EOMONTH(B127,1)),"  ")</f>
        <v>44651</v>
      </c>
      <c r="C129" s="82" t="s">
        <v>36</v>
      </c>
      <c r="D129" s="83"/>
      <c r="E129" s="83">
        <f>IFERROR(F130+F131,0)</f>
        <v>0</v>
      </c>
      <c r="F129" s="83"/>
      <c r="G129" s="61"/>
      <c r="H129" s="142" t="s">
        <v>37</v>
      </c>
      <c r="I129" s="142"/>
      <c r="J129" s="142"/>
      <c r="K129" s="142"/>
      <c r="L129" s="61"/>
      <c r="M129" s="82" t="s">
        <v>36</v>
      </c>
      <c r="N129" s="83"/>
      <c r="O129" s="83">
        <f>E129</f>
        <v>0</v>
      </c>
      <c r="P129" s="95"/>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row>
    <row r="130" spans="2:48" x14ac:dyDescent="0.25">
      <c r="B130" s="98"/>
      <c r="D130" s="87" t="s">
        <v>71</v>
      </c>
      <c r="E130" s="87"/>
      <c r="F130" s="22">
        <f>IFERROR(-VLOOKUP(B129,'Lessor Calculations'!$G$10:$N$448,8,FALSE),0)</f>
        <v>0</v>
      </c>
      <c r="G130" s="51"/>
      <c r="H130" s="143"/>
      <c r="I130" s="143"/>
      <c r="J130" s="143"/>
      <c r="K130" s="143"/>
      <c r="L130" s="51"/>
      <c r="N130" s="87" t="s">
        <v>71</v>
      </c>
      <c r="O130" s="22"/>
      <c r="P130" s="96">
        <f>F130</f>
        <v>0</v>
      </c>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row>
    <row r="131" spans="2:48" x14ac:dyDescent="0.25">
      <c r="B131" s="98"/>
      <c r="C131" s="66"/>
      <c r="D131" s="4" t="s">
        <v>72</v>
      </c>
      <c r="E131" s="87"/>
      <c r="F131" s="22">
        <f>IFERROR(VLOOKUP(B129,'Lessor Calculations'!$G$10:$M$448,7,FALSE),0)</f>
        <v>0</v>
      </c>
      <c r="G131" s="51"/>
      <c r="H131" s="143"/>
      <c r="I131" s="143"/>
      <c r="J131" s="143"/>
      <c r="K131" s="143"/>
      <c r="L131" s="51"/>
      <c r="M131" s="66"/>
      <c r="N131" s="4" t="s">
        <v>72</v>
      </c>
      <c r="O131" s="22"/>
      <c r="P131" s="96">
        <f>F131</f>
        <v>0</v>
      </c>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row>
    <row r="132" spans="2:48" x14ac:dyDescent="0.25">
      <c r="B132" s="98"/>
      <c r="C132" s="66"/>
      <c r="D132" s="87"/>
      <c r="E132" s="22"/>
      <c r="F132" s="22"/>
      <c r="G132" s="51"/>
      <c r="H132" s="66"/>
      <c r="I132" s="87"/>
      <c r="J132" s="22"/>
      <c r="K132" s="22"/>
      <c r="L132" s="51"/>
      <c r="M132" s="65"/>
      <c r="N132" s="87"/>
      <c r="O132" s="22"/>
      <c r="P132" s="96"/>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row>
    <row r="133" spans="2:48" ht="15.6" x14ac:dyDescent="0.3">
      <c r="B133" s="62">
        <f>B129</f>
        <v>44651</v>
      </c>
      <c r="C133" s="66" t="s">
        <v>70</v>
      </c>
      <c r="D133" s="66"/>
      <c r="E133" s="22">
        <f>IFERROR(VLOOKUP(B133,'Lessor Calculations'!$Z$10:$AB$448,3,FALSE),0)</f>
        <v>0</v>
      </c>
      <c r="F133" s="66"/>
      <c r="G133" s="51"/>
      <c r="H133" s="143" t="s">
        <v>37</v>
      </c>
      <c r="I133" s="143"/>
      <c r="J133" s="143"/>
      <c r="K133" s="143"/>
      <c r="L133" s="51"/>
      <c r="M133" s="66" t="s">
        <v>70</v>
      </c>
      <c r="N133" s="66"/>
      <c r="O133" s="22">
        <f>E133</f>
        <v>0</v>
      </c>
      <c r="P133" s="96"/>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row>
    <row r="134" spans="2:48" x14ac:dyDescent="0.25">
      <c r="B134" s="98"/>
      <c r="C134" s="66"/>
      <c r="D134" s="87" t="s">
        <v>82</v>
      </c>
      <c r="E134" s="66"/>
      <c r="F134" s="77">
        <f>E133</f>
        <v>0</v>
      </c>
      <c r="G134" s="51"/>
      <c r="H134" s="143"/>
      <c r="I134" s="143"/>
      <c r="J134" s="143"/>
      <c r="K134" s="143"/>
      <c r="L134" s="51"/>
      <c r="M134" s="66"/>
      <c r="N134" s="87" t="s">
        <v>82</v>
      </c>
      <c r="O134" s="22"/>
      <c r="P134" s="96">
        <f>O133</f>
        <v>0</v>
      </c>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row>
    <row r="135" spans="2:48" x14ac:dyDescent="0.25">
      <c r="B135" s="98"/>
      <c r="C135" s="66"/>
      <c r="D135" s="87"/>
      <c r="E135" s="22"/>
      <c r="F135" s="22"/>
      <c r="G135" s="51"/>
      <c r="H135" s="66"/>
      <c r="I135" s="87"/>
      <c r="J135" s="22"/>
      <c r="K135" s="22"/>
      <c r="L135" s="51"/>
      <c r="M135" s="65"/>
      <c r="N135" s="87"/>
      <c r="O135" s="22"/>
      <c r="P135" s="96"/>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row>
    <row r="136" spans="2:48" ht="15.6" x14ac:dyDescent="0.3">
      <c r="B136" s="62">
        <f>B133</f>
        <v>44651</v>
      </c>
      <c r="C136" s="144" t="s">
        <v>37</v>
      </c>
      <c r="D136" s="144"/>
      <c r="E136" s="144"/>
      <c r="F136" s="144"/>
      <c r="G136" s="51"/>
      <c r="H136" s="87" t="s">
        <v>74</v>
      </c>
      <c r="I136" s="66"/>
      <c r="J136" s="22">
        <f>IFERROR(VLOOKUP(B136,'Lessor Calculations'!$AE$10:$AG$448,3,FALSE),0)</f>
        <v>0</v>
      </c>
      <c r="K136" s="22"/>
      <c r="L136" s="51"/>
      <c r="M136" s="87" t="s">
        <v>74</v>
      </c>
      <c r="N136" s="66"/>
      <c r="O136" s="22">
        <f>J136</f>
        <v>0</v>
      </c>
      <c r="P136" s="96"/>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row>
    <row r="137" spans="2:48" ht="15.6" x14ac:dyDescent="0.3">
      <c r="B137" s="74"/>
      <c r="C137" s="144"/>
      <c r="D137" s="144"/>
      <c r="E137" s="144"/>
      <c r="F137" s="144"/>
      <c r="G137" s="51"/>
      <c r="H137" s="52"/>
      <c r="I137" s="87" t="s">
        <v>79</v>
      </c>
      <c r="J137" s="22"/>
      <c r="K137" s="22">
        <f>J136</f>
        <v>0</v>
      </c>
      <c r="L137" s="51"/>
      <c r="M137" s="52"/>
      <c r="N137" s="87" t="s">
        <v>79</v>
      </c>
      <c r="O137" s="22"/>
      <c r="P137" s="96">
        <f>O136</f>
        <v>0</v>
      </c>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row>
    <row r="138" spans="2:48" ht="15.6" x14ac:dyDescent="0.3">
      <c r="B138" s="74"/>
      <c r="C138" s="66"/>
      <c r="D138" s="87"/>
      <c r="E138" s="22"/>
      <c r="F138" s="22"/>
      <c r="G138" s="51"/>
      <c r="H138" s="66"/>
      <c r="I138" s="87"/>
      <c r="J138" s="22"/>
      <c r="K138" s="22"/>
      <c r="L138" s="51"/>
      <c r="M138" s="65"/>
      <c r="N138" s="66"/>
      <c r="O138" s="22"/>
      <c r="P138" s="96"/>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row>
    <row r="139" spans="2:48" ht="15.6" x14ac:dyDescent="0.3">
      <c r="B139" s="62">
        <f>B136</f>
        <v>44651</v>
      </c>
      <c r="C139" s="87" t="s">
        <v>36</v>
      </c>
      <c r="D139" s="22"/>
      <c r="E139" s="22">
        <f>F140</f>
        <v>0</v>
      </c>
      <c r="F139" s="22"/>
      <c r="G139" s="51"/>
      <c r="H139" s="143" t="s">
        <v>37</v>
      </c>
      <c r="I139" s="143"/>
      <c r="J139" s="143"/>
      <c r="K139" s="143"/>
      <c r="L139" s="51"/>
      <c r="M139" s="87" t="s">
        <v>36</v>
      </c>
      <c r="N139" s="22"/>
      <c r="O139" s="22">
        <f>E139</f>
        <v>0</v>
      </c>
      <c r="P139" s="96"/>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row>
    <row r="140" spans="2:48" ht="15.6" x14ac:dyDescent="0.3">
      <c r="B140" s="74"/>
      <c r="C140" s="76"/>
      <c r="D140" s="87" t="s">
        <v>80</v>
      </c>
      <c r="E140" s="87"/>
      <c r="F140" s="22">
        <f>IFERROR(VLOOKUP(B139,'Lessor Calculations'!$G$10:$W$448,17,FALSE),0)</f>
        <v>0</v>
      </c>
      <c r="G140" s="51"/>
      <c r="H140" s="143"/>
      <c r="I140" s="143"/>
      <c r="J140" s="143"/>
      <c r="K140" s="143"/>
      <c r="L140" s="51"/>
      <c r="M140" s="76"/>
      <c r="N140" s="87" t="s">
        <v>80</v>
      </c>
      <c r="O140" s="22"/>
      <c r="P140" s="94">
        <f>O139</f>
        <v>0</v>
      </c>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row>
    <row r="141" spans="2:48" ht="15.6" x14ac:dyDescent="0.3">
      <c r="B141" s="59">
        <f>IFERROR(IF(EOMONTH(B139,1)&gt;Questionnaire!$I$3,"  ",EOMONTH(B139,1)),"  ")</f>
        <v>44681</v>
      </c>
      <c r="C141" s="82" t="s">
        <v>36</v>
      </c>
      <c r="D141" s="83"/>
      <c r="E141" s="83">
        <f>IFERROR(F142+F143,0)</f>
        <v>0</v>
      </c>
      <c r="F141" s="83"/>
      <c r="G141" s="61"/>
      <c r="H141" s="142" t="s">
        <v>37</v>
      </c>
      <c r="I141" s="142"/>
      <c r="J141" s="142"/>
      <c r="K141" s="142"/>
      <c r="L141" s="61"/>
      <c r="M141" s="82" t="s">
        <v>36</v>
      </c>
      <c r="N141" s="83"/>
      <c r="O141" s="83">
        <f>E141</f>
        <v>0</v>
      </c>
      <c r="P141" s="95"/>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row>
    <row r="142" spans="2:48" x14ac:dyDescent="0.25">
      <c r="B142" s="98"/>
      <c r="D142" s="87" t="s">
        <v>71</v>
      </c>
      <c r="E142" s="87"/>
      <c r="F142" s="22">
        <f>IFERROR(-VLOOKUP(B141,'Lessor Calculations'!$G$10:$N$448,8,FALSE),0)</f>
        <v>0</v>
      </c>
      <c r="G142" s="51"/>
      <c r="H142" s="143"/>
      <c r="I142" s="143"/>
      <c r="J142" s="143"/>
      <c r="K142" s="143"/>
      <c r="L142" s="51"/>
      <c r="N142" s="87" t="s">
        <v>71</v>
      </c>
      <c r="O142" s="22"/>
      <c r="P142" s="96">
        <f>F142</f>
        <v>0</v>
      </c>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row>
    <row r="143" spans="2:48" x14ac:dyDescent="0.25">
      <c r="B143" s="98"/>
      <c r="C143" s="66"/>
      <c r="D143" s="4" t="s">
        <v>72</v>
      </c>
      <c r="E143" s="87"/>
      <c r="F143" s="22">
        <f>IFERROR(VLOOKUP(B141,'Lessor Calculations'!$G$10:$M$448,7,FALSE),0)</f>
        <v>0</v>
      </c>
      <c r="G143" s="51"/>
      <c r="H143" s="143"/>
      <c r="I143" s="143"/>
      <c r="J143" s="143"/>
      <c r="K143" s="143"/>
      <c r="L143" s="51"/>
      <c r="M143" s="66"/>
      <c r="N143" s="4" t="s">
        <v>72</v>
      </c>
      <c r="O143" s="22"/>
      <c r="P143" s="96">
        <f>F143</f>
        <v>0</v>
      </c>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row>
    <row r="144" spans="2:48" x14ac:dyDescent="0.25">
      <c r="B144" s="98"/>
      <c r="C144" s="66"/>
      <c r="D144" s="87"/>
      <c r="E144" s="22"/>
      <c r="F144" s="22"/>
      <c r="G144" s="51"/>
      <c r="H144" s="66"/>
      <c r="I144" s="87"/>
      <c r="J144" s="22"/>
      <c r="K144" s="22"/>
      <c r="L144" s="51"/>
      <c r="M144" s="65"/>
      <c r="N144" s="87"/>
      <c r="O144" s="22"/>
      <c r="P144" s="96"/>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row>
    <row r="145" spans="2:48" ht="15.6" x14ac:dyDescent="0.3">
      <c r="B145" s="62">
        <f>B141</f>
        <v>44681</v>
      </c>
      <c r="C145" s="66" t="s">
        <v>70</v>
      </c>
      <c r="D145" s="66"/>
      <c r="E145" s="22">
        <f>IFERROR(VLOOKUP(B145,'Lessor Calculations'!$Z$10:$AB$448,3,FALSE),0)</f>
        <v>0</v>
      </c>
      <c r="F145" s="66"/>
      <c r="G145" s="51"/>
      <c r="H145" s="143" t="s">
        <v>37</v>
      </c>
      <c r="I145" s="143"/>
      <c r="J145" s="143"/>
      <c r="K145" s="143"/>
      <c r="L145" s="51"/>
      <c r="M145" s="66" t="s">
        <v>70</v>
      </c>
      <c r="N145" s="66"/>
      <c r="O145" s="22">
        <f>E145</f>
        <v>0</v>
      </c>
      <c r="P145" s="96"/>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row>
    <row r="146" spans="2:48" x14ac:dyDescent="0.25">
      <c r="B146" s="98"/>
      <c r="C146" s="66"/>
      <c r="D146" s="87" t="s">
        <v>82</v>
      </c>
      <c r="E146" s="66"/>
      <c r="F146" s="77">
        <f>E145</f>
        <v>0</v>
      </c>
      <c r="G146" s="51"/>
      <c r="H146" s="143"/>
      <c r="I146" s="143"/>
      <c r="J146" s="143"/>
      <c r="K146" s="143"/>
      <c r="L146" s="51"/>
      <c r="M146" s="66"/>
      <c r="N146" s="87" t="s">
        <v>82</v>
      </c>
      <c r="O146" s="22"/>
      <c r="P146" s="96">
        <f>O145</f>
        <v>0</v>
      </c>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row>
    <row r="147" spans="2:48" x14ac:dyDescent="0.25">
      <c r="B147" s="98"/>
      <c r="C147" s="66"/>
      <c r="D147" s="87"/>
      <c r="E147" s="22"/>
      <c r="F147" s="22"/>
      <c r="G147" s="51"/>
      <c r="H147" s="66"/>
      <c r="I147" s="87"/>
      <c r="J147" s="22"/>
      <c r="K147" s="22"/>
      <c r="L147" s="51"/>
      <c r="M147" s="65"/>
      <c r="N147" s="87"/>
      <c r="O147" s="22"/>
      <c r="P147" s="96"/>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row>
    <row r="148" spans="2:48" ht="15.6" x14ac:dyDescent="0.3">
      <c r="B148" s="62">
        <f>B145</f>
        <v>44681</v>
      </c>
      <c r="C148" s="144" t="s">
        <v>37</v>
      </c>
      <c r="D148" s="144"/>
      <c r="E148" s="144"/>
      <c r="F148" s="144"/>
      <c r="G148" s="51"/>
      <c r="H148" s="87" t="s">
        <v>74</v>
      </c>
      <c r="I148" s="66"/>
      <c r="J148" s="22">
        <f>IFERROR(VLOOKUP(B148,'Lessor Calculations'!$AE$10:$AG$448,3,FALSE),0)</f>
        <v>0</v>
      </c>
      <c r="K148" s="22"/>
      <c r="L148" s="51"/>
      <c r="M148" s="87" t="s">
        <v>74</v>
      </c>
      <c r="N148" s="66"/>
      <c r="O148" s="22">
        <f>J148</f>
        <v>0</v>
      </c>
      <c r="P148" s="96"/>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row>
    <row r="149" spans="2:48" ht="15.6" x14ac:dyDescent="0.3">
      <c r="B149" s="74"/>
      <c r="C149" s="144"/>
      <c r="D149" s="144"/>
      <c r="E149" s="144"/>
      <c r="F149" s="144"/>
      <c r="G149" s="51"/>
      <c r="H149" s="52"/>
      <c r="I149" s="87" t="s">
        <v>79</v>
      </c>
      <c r="J149" s="22"/>
      <c r="K149" s="22">
        <f>J148</f>
        <v>0</v>
      </c>
      <c r="L149" s="51"/>
      <c r="M149" s="52"/>
      <c r="N149" s="87" t="s">
        <v>79</v>
      </c>
      <c r="O149" s="22"/>
      <c r="P149" s="96">
        <f>O148</f>
        <v>0</v>
      </c>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row>
    <row r="150" spans="2:48" ht="15.6" x14ac:dyDescent="0.3">
      <c r="B150" s="74"/>
      <c r="C150" s="66"/>
      <c r="D150" s="87"/>
      <c r="E150" s="22"/>
      <c r="F150" s="22"/>
      <c r="G150" s="51"/>
      <c r="H150" s="66"/>
      <c r="I150" s="87"/>
      <c r="J150" s="22"/>
      <c r="K150" s="22"/>
      <c r="L150" s="51"/>
      <c r="M150" s="65"/>
      <c r="N150" s="66"/>
      <c r="O150" s="22"/>
      <c r="P150" s="96"/>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row>
    <row r="151" spans="2:48" ht="15.6" x14ac:dyDescent="0.3">
      <c r="B151" s="62">
        <f>B148</f>
        <v>44681</v>
      </c>
      <c r="C151" s="87" t="s">
        <v>36</v>
      </c>
      <c r="D151" s="22"/>
      <c r="E151" s="22">
        <f>F152</f>
        <v>0</v>
      </c>
      <c r="F151" s="22"/>
      <c r="G151" s="51"/>
      <c r="H151" s="143" t="s">
        <v>37</v>
      </c>
      <c r="I151" s="143"/>
      <c r="J151" s="143"/>
      <c r="K151" s="143"/>
      <c r="L151" s="51"/>
      <c r="M151" s="87" t="s">
        <v>36</v>
      </c>
      <c r="N151" s="22"/>
      <c r="O151" s="22">
        <f>E151</f>
        <v>0</v>
      </c>
      <c r="P151" s="96"/>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row>
    <row r="152" spans="2:48" ht="15.6" x14ac:dyDescent="0.3">
      <c r="B152" s="74"/>
      <c r="C152" s="76"/>
      <c r="D152" s="87" t="s">
        <v>80</v>
      </c>
      <c r="E152" s="87"/>
      <c r="F152" s="22">
        <f>IFERROR(VLOOKUP(B151,'Lessor Calculations'!$G$10:$W$448,17,FALSE),0)</f>
        <v>0</v>
      </c>
      <c r="G152" s="51"/>
      <c r="H152" s="143"/>
      <c r="I152" s="143"/>
      <c r="J152" s="143"/>
      <c r="K152" s="143"/>
      <c r="L152" s="51"/>
      <c r="M152" s="76"/>
      <c r="N152" s="87" t="s">
        <v>80</v>
      </c>
      <c r="O152" s="22"/>
      <c r="P152" s="94">
        <f>O151</f>
        <v>0</v>
      </c>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row>
    <row r="153" spans="2:48" ht="15.6" x14ac:dyDescent="0.3">
      <c r="B153" s="59">
        <f>IFERROR(IF(EOMONTH(B151,1)&gt;Questionnaire!$I$3,"  ",EOMONTH(B151,1)),"  ")</f>
        <v>44712</v>
      </c>
      <c r="C153" s="82" t="s">
        <v>36</v>
      </c>
      <c r="D153" s="83"/>
      <c r="E153" s="83">
        <f>IFERROR(F154+F155,0)</f>
        <v>0</v>
      </c>
      <c r="F153" s="83"/>
      <c r="G153" s="61"/>
      <c r="H153" s="142" t="s">
        <v>37</v>
      </c>
      <c r="I153" s="142"/>
      <c r="J153" s="142"/>
      <c r="K153" s="142"/>
      <c r="L153" s="61"/>
      <c r="M153" s="82" t="s">
        <v>36</v>
      </c>
      <c r="N153" s="83"/>
      <c r="O153" s="83">
        <f>E153</f>
        <v>0</v>
      </c>
      <c r="P153" s="95"/>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row>
    <row r="154" spans="2:48" x14ac:dyDescent="0.25">
      <c r="B154" s="98"/>
      <c r="D154" s="87" t="s">
        <v>71</v>
      </c>
      <c r="E154" s="87"/>
      <c r="F154" s="22">
        <f>IFERROR(-VLOOKUP(B153,'Lessor Calculations'!$G$10:$N$448,8,FALSE),0)</f>
        <v>0</v>
      </c>
      <c r="G154" s="51"/>
      <c r="H154" s="143"/>
      <c r="I154" s="143"/>
      <c r="J154" s="143"/>
      <c r="K154" s="143"/>
      <c r="L154" s="51"/>
      <c r="N154" s="87" t="s">
        <v>71</v>
      </c>
      <c r="O154" s="22"/>
      <c r="P154" s="96">
        <f>F154</f>
        <v>0</v>
      </c>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row>
    <row r="155" spans="2:48" x14ac:dyDescent="0.25">
      <c r="B155" s="98"/>
      <c r="C155" s="66"/>
      <c r="D155" s="4" t="s">
        <v>72</v>
      </c>
      <c r="E155" s="87"/>
      <c r="F155" s="22">
        <f>IFERROR(VLOOKUP(B153,'Lessor Calculations'!$G$10:$M$448,7,FALSE),0)</f>
        <v>0</v>
      </c>
      <c r="G155" s="51"/>
      <c r="H155" s="143"/>
      <c r="I155" s="143"/>
      <c r="J155" s="143"/>
      <c r="K155" s="143"/>
      <c r="L155" s="51"/>
      <c r="M155" s="66"/>
      <c r="N155" s="4" t="s">
        <v>72</v>
      </c>
      <c r="O155" s="22"/>
      <c r="P155" s="96">
        <f>F155</f>
        <v>0</v>
      </c>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row>
    <row r="156" spans="2:48" x14ac:dyDescent="0.25">
      <c r="B156" s="98"/>
      <c r="C156" s="66"/>
      <c r="D156" s="87"/>
      <c r="E156" s="22"/>
      <c r="F156" s="22"/>
      <c r="G156" s="51"/>
      <c r="H156" s="66"/>
      <c r="I156" s="87"/>
      <c r="J156" s="22"/>
      <c r="K156" s="22"/>
      <c r="L156" s="51"/>
      <c r="M156" s="65"/>
      <c r="N156" s="87"/>
      <c r="O156" s="22"/>
      <c r="P156" s="96"/>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row>
    <row r="157" spans="2:48" ht="15.6" x14ac:dyDescent="0.3">
      <c r="B157" s="62">
        <f>B153</f>
        <v>44712</v>
      </c>
      <c r="C157" s="66" t="s">
        <v>70</v>
      </c>
      <c r="D157" s="66"/>
      <c r="E157" s="22">
        <f>IFERROR(VLOOKUP(B157,'Lessor Calculations'!$Z$10:$AB$448,3,FALSE),0)</f>
        <v>0</v>
      </c>
      <c r="F157" s="66"/>
      <c r="G157" s="51"/>
      <c r="H157" s="143" t="s">
        <v>37</v>
      </c>
      <c r="I157" s="143"/>
      <c r="J157" s="143"/>
      <c r="K157" s="143"/>
      <c r="L157" s="51"/>
      <c r="M157" s="66" t="s">
        <v>70</v>
      </c>
      <c r="N157" s="66"/>
      <c r="O157" s="22">
        <f>E157</f>
        <v>0</v>
      </c>
      <c r="P157" s="96"/>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row>
    <row r="158" spans="2:48" x14ac:dyDescent="0.25">
      <c r="B158" s="98"/>
      <c r="C158" s="66"/>
      <c r="D158" s="87" t="s">
        <v>82</v>
      </c>
      <c r="E158" s="66"/>
      <c r="F158" s="77">
        <f>E157</f>
        <v>0</v>
      </c>
      <c r="G158" s="51"/>
      <c r="H158" s="143"/>
      <c r="I158" s="143"/>
      <c r="J158" s="143"/>
      <c r="K158" s="143"/>
      <c r="L158" s="51"/>
      <c r="M158" s="66"/>
      <c r="N158" s="87" t="s">
        <v>82</v>
      </c>
      <c r="O158" s="22"/>
      <c r="P158" s="96">
        <f>O157</f>
        <v>0</v>
      </c>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row>
    <row r="159" spans="2:48" x14ac:dyDescent="0.25">
      <c r="B159" s="98"/>
      <c r="C159" s="66"/>
      <c r="D159" s="87"/>
      <c r="E159" s="22"/>
      <c r="F159" s="22"/>
      <c r="G159" s="51"/>
      <c r="H159" s="66"/>
      <c r="I159" s="87"/>
      <c r="J159" s="22"/>
      <c r="K159" s="22"/>
      <c r="L159" s="51"/>
      <c r="M159" s="65"/>
      <c r="N159" s="87"/>
      <c r="O159" s="22"/>
      <c r="P159" s="96"/>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row>
    <row r="160" spans="2:48" ht="15.6" x14ac:dyDescent="0.3">
      <c r="B160" s="62">
        <f>B157</f>
        <v>44712</v>
      </c>
      <c r="C160" s="144" t="s">
        <v>37</v>
      </c>
      <c r="D160" s="144"/>
      <c r="E160" s="144"/>
      <c r="F160" s="144"/>
      <c r="G160" s="51"/>
      <c r="H160" s="87" t="s">
        <v>74</v>
      </c>
      <c r="I160" s="66"/>
      <c r="J160" s="22">
        <f>IFERROR(VLOOKUP(B160,'Lessor Calculations'!$AE$10:$AG$448,3,FALSE),0)</f>
        <v>0</v>
      </c>
      <c r="K160" s="22"/>
      <c r="L160" s="51"/>
      <c r="M160" s="87" t="s">
        <v>74</v>
      </c>
      <c r="N160" s="66"/>
      <c r="O160" s="22">
        <f>J160</f>
        <v>0</v>
      </c>
      <c r="P160" s="96"/>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row>
    <row r="161" spans="2:48" ht="15.6" x14ac:dyDescent="0.3">
      <c r="B161" s="74"/>
      <c r="C161" s="144"/>
      <c r="D161" s="144"/>
      <c r="E161" s="144"/>
      <c r="F161" s="144"/>
      <c r="G161" s="51"/>
      <c r="H161" s="52"/>
      <c r="I161" s="87" t="s">
        <v>79</v>
      </c>
      <c r="J161" s="22"/>
      <c r="K161" s="22">
        <f>J160</f>
        <v>0</v>
      </c>
      <c r="L161" s="51"/>
      <c r="M161" s="52"/>
      <c r="N161" s="87" t="s">
        <v>79</v>
      </c>
      <c r="O161" s="22"/>
      <c r="P161" s="96">
        <f>O160</f>
        <v>0</v>
      </c>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row>
    <row r="162" spans="2:48" ht="15.6" x14ac:dyDescent="0.3">
      <c r="B162" s="74"/>
      <c r="C162" s="66"/>
      <c r="D162" s="87"/>
      <c r="E162" s="22"/>
      <c r="F162" s="22"/>
      <c r="G162" s="51"/>
      <c r="H162" s="66"/>
      <c r="I162" s="87"/>
      <c r="J162" s="22"/>
      <c r="K162" s="22"/>
      <c r="L162" s="51"/>
      <c r="M162" s="65"/>
      <c r="N162" s="66"/>
      <c r="O162" s="22"/>
      <c r="P162" s="96"/>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row>
    <row r="163" spans="2:48" ht="15.6" x14ac:dyDescent="0.3">
      <c r="B163" s="62">
        <f>B160</f>
        <v>44712</v>
      </c>
      <c r="C163" s="87" t="s">
        <v>36</v>
      </c>
      <c r="D163" s="22"/>
      <c r="E163" s="22">
        <f>F164</f>
        <v>0</v>
      </c>
      <c r="F163" s="22"/>
      <c r="G163" s="51"/>
      <c r="H163" s="143" t="s">
        <v>37</v>
      </c>
      <c r="I163" s="143"/>
      <c r="J163" s="143"/>
      <c r="K163" s="143"/>
      <c r="L163" s="51"/>
      <c r="M163" s="87" t="s">
        <v>36</v>
      </c>
      <c r="N163" s="22"/>
      <c r="O163" s="22">
        <f>E163</f>
        <v>0</v>
      </c>
      <c r="P163" s="96"/>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row>
    <row r="164" spans="2:48" ht="15.6" x14ac:dyDescent="0.3">
      <c r="B164" s="74"/>
      <c r="C164" s="76"/>
      <c r="D164" s="87" t="s">
        <v>80</v>
      </c>
      <c r="E164" s="87"/>
      <c r="F164" s="22">
        <f>IFERROR(VLOOKUP(B163,'Lessor Calculations'!$G$10:$W$448,17,FALSE),0)</f>
        <v>0</v>
      </c>
      <c r="G164" s="51"/>
      <c r="H164" s="143"/>
      <c r="I164" s="143"/>
      <c r="J164" s="143"/>
      <c r="K164" s="143"/>
      <c r="L164" s="51"/>
      <c r="M164" s="76"/>
      <c r="N164" s="87" t="s">
        <v>80</v>
      </c>
      <c r="O164" s="22"/>
      <c r="P164" s="94">
        <f>O163</f>
        <v>0</v>
      </c>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row>
    <row r="165" spans="2:48" ht="15.6" x14ac:dyDescent="0.3">
      <c r="B165" s="59">
        <f>IFERROR(IF(EOMONTH(B163,1)&gt;Questionnaire!$I$3,"  ",EOMONTH(B163,1)),"  ")</f>
        <v>44742</v>
      </c>
      <c r="C165" s="82" t="s">
        <v>36</v>
      </c>
      <c r="D165" s="83"/>
      <c r="E165" s="83">
        <f>IFERROR(F166+F167,0)</f>
        <v>0</v>
      </c>
      <c r="F165" s="83"/>
      <c r="G165" s="61"/>
      <c r="H165" s="142" t="s">
        <v>37</v>
      </c>
      <c r="I165" s="142"/>
      <c r="J165" s="142"/>
      <c r="K165" s="142"/>
      <c r="L165" s="61"/>
      <c r="M165" s="82" t="s">
        <v>36</v>
      </c>
      <c r="N165" s="83"/>
      <c r="O165" s="83">
        <f>E165</f>
        <v>0</v>
      </c>
      <c r="P165" s="95"/>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row>
    <row r="166" spans="2:48" x14ac:dyDescent="0.25">
      <c r="B166" s="98"/>
      <c r="D166" s="87" t="s">
        <v>71</v>
      </c>
      <c r="E166" s="87"/>
      <c r="F166" s="22">
        <f>IFERROR(-VLOOKUP(B165,'Lessor Calculations'!$G$10:$N$448,8,FALSE),0)</f>
        <v>0</v>
      </c>
      <c r="G166" s="51"/>
      <c r="H166" s="143"/>
      <c r="I166" s="143"/>
      <c r="J166" s="143"/>
      <c r="K166" s="143"/>
      <c r="L166" s="51"/>
      <c r="N166" s="87" t="s">
        <v>71</v>
      </c>
      <c r="O166" s="22"/>
      <c r="P166" s="96">
        <f>F166</f>
        <v>0</v>
      </c>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row>
    <row r="167" spans="2:48" x14ac:dyDescent="0.25">
      <c r="B167" s="98"/>
      <c r="C167" s="66"/>
      <c r="D167" s="4" t="s">
        <v>72</v>
      </c>
      <c r="E167" s="87"/>
      <c r="F167" s="22">
        <f>IFERROR(VLOOKUP(B165,'Lessor Calculations'!$G$10:$M$448,7,FALSE),0)</f>
        <v>0</v>
      </c>
      <c r="G167" s="51"/>
      <c r="H167" s="143"/>
      <c r="I167" s="143"/>
      <c r="J167" s="143"/>
      <c r="K167" s="143"/>
      <c r="L167" s="51"/>
      <c r="M167" s="66"/>
      <c r="N167" s="4" t="s">
        <v>72</v>
      </c>
      <c r="O167" s="22"/>
      <c r="P167" s="96">
        <f>F167</f>
        <v>0</v>
      </c>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row>
    <row r="168" spans="2:48" x14ac:dyDescent="0.25">
      <c r="B168" s="98"/>
      <c r="C168" s="66"/>
      <c r="D168" s="87"/>
      <c r="E168" s="22"/>
      <c r="F168" s="22"/>
      <c r="G168" s="51"/>
      <c r="H168" s="66"/>
      <c r="I168" s="87"/>
      <c r="J168" s="22"/>
      <c r="K168" s="22"/>
      <c r="L168" s="51"/>
      <c r="M168" s="65"/>
      <c r="N168" s="87"/>
      <c r="O168" s="22"/>
      <c r="P168" s="96"/>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row>
    <row r="169" spans="2:48" ht="15.6" x14ac:dyDescent="0.3">
      <c r="B169" s="62">
        <f>B165</f>
        <v>44742</v>
      </c>
      <c r="C169" s="66" t="s">
        <v>70</v>
      </c>
      <c r="D169" s="66"/>
      <c r="E169" s="22">
        <f>IFERROR(VLOOKUP(B169,'Lessor Calculations'!$Z$10:$AB$448,3,FALSE),0)</f>
        <v>0</v>
      </c>
      <c r="F169" s="66"/>
      <c r="G169" s="51"/>
      <c r="H169" s="143" t="s">
        <v>37</v>
      </c>
      <c r="I169" s="143"/>
      <c r="J169" s="143"/>
      <c r="K169" s="143"/>
      <c r="L169" s="51"/>
      <c r="M169" s="66" t="s">
        <v>70</v>
      </c>
      <c r="N169" s="66"/>
      <c r="O169" s="22">
        <f>E169</f>
        <v>0</v>
      </c>
      <c r="P169" s="96"/>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row>
    <row r="170" spans="2:48" x14ac:dyDescent="0.25">
      <c r="B170" s="98"/>
      <c r="C170" s="66"/>
      <c r="D170" s="87" t="s">
        <v>82</v>
      </c>
      <c r="E170" s="66"/>
      <c r="F170" s="77">
        <f>E169</f>
        <v>0</v>
      </c>
      <c r="G170" s="51"/>
      <c r="H170" s="143"/>
      <c r="I170" s="143"/>
      <c r="J170" s="143"/>
      <c r="K170" s="143"/>
      <c r="L170" s="51"/>
      <c r="M170" s="66"/>
      <c r="N170" s="87" t="s">
        <v>82</v>
      </c>
      <c r="O170" s="22"/>
      <c r="P170" s="96">
        <f>O169</f>
        <v>0</v>
      </c>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row>
    <row r="171" spans="2:48" x14ac:dyDescent="0.25">
      <c r="B171" s="98"/>
      <c r="C171" s="66"/>
      <c r="D171" s="87"/>
      <c r="E171" s="22"/>
      <c r="F171" s="22"/>
      <c r="G171" s="51"/>
      <c r="H171" s="66"/>
      <c r="I171" s="87"/>
      <c r="J171" s="22"/>
      <c r="K171" s="22"/>
      <c r="L171" s="51"/>
      <c r="M171" s="65"/>
      <c r="N171" s="87"/>
      <c r="O171" s="22"/>
      <c r="P171" s="96"/>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row>
    <row r="172" spans="2:48" ht="15.6" x14ac:dyDescent="0.3">
      <c r="B172" s="62">
        <f>B169</f>
        <v>44742</v>
      </c>
      <c r="C172" s="144" t="s">
        <v>37</v>
      </c>
      <c r="D172" s="144"/>
      <c r="E172" s="144"/>
      <c r="F172" s="144"/>
      <c r="G172" s="51"/>
      <c r="H172" s="87" t="s">
        <v>74</v>
      </c>
      <c r="I172" s="66"/>
      <c r="J172" s="22">
        <f>IFERROR(VLOOKUP(B172,'Lessor Calculations'!$AE$10:$AG$448,3,FALSE),0)</f>
        <v>0</v>
      </c>
      <c r="K172" s="22"/>
      <c r="L172" s="51"/>
      <c r="M172" s="87" t="s">
        <v>74</v>
      </c>
      <c r="N172" s="66"/>
      <c r="O172" s="22">
        <f>J172</f>
        <v>0</v>
      </c>
      <c r="P172" s="96"/>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row>
    <row r="173" spans="2:48" ht="15.6" x14ac:dyDescent="0.3">
      <c r="B173" s="74"/>
      <c r="C173" s="144"/>
      <c r="D173" s="144"/>
      <c r="E173" s="144"/>
      <c r="F173" s="144"/>
      <c r="G173" s="51"/>
      <c r="H173" s="52"/>
      <c r="I173" s="87" t="s">
        <v>79</v>
      </c>
      <c r="J173" s="22"/>
      <c r="K173" s="22">
        <f>J172</f>
        <v>0</v>
      </c>
      <c r="L173" s="51"/>
      <c r="M173" s="52"/>
      <c r="N173" s="87" t="s">
        <v>79</v>
      </c>
      <c r="O173" s="22"/>
      <c r="P173" s="96">
        <f>O172</f>
        <v>0</v>
      </c>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row>
    <row r="174" spans="2:48" ht="15.6" x14ac:dyDescent="0.3">
      <c r="B174" s="74"/>
      <c r="C174" s="66"/>
      <c r="D174" s="87"/>
      <c r="E174" s="22"/>
      <c r="F174" s="22"/>
      <c r="G174" s="51"/>
      <c r="H174" s="66"/>
      <c r="I174" s="87"/>
      <c r="J174" s="22"/>
      <c r="K174" s="22"/>
      <c r="L174" s="51"/>
      <c r="M174" s="65"/>
      <c r="N174" s="66"/>
      <c r="O174" s="22"/>
      <c r="P174" s="96"/>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row>
    <row r="175" spans="2:48" ht="15.6" x14ac:dyDescent="0.3">
      <c r="B175" s="62">
        <f>B172</f>
        <v>44742</v>
      </c>
      <c r="C175" s="87" t="s">
        <v>36</v>
      </c>
      <c r="D175" s="22"/>
      <c r="E175" s="22">
        <f>F176</f>
        <v>0</v>
      </c>
      <c r="F175" s="22"/>
      <c r="G175" s="51"/>
      <c r="H175" s="143" t="s">
        <v>37</v>
      </c>
      <c r="I175" s="143"/>
      <c r="J175" s="143"/>
      <c r="K175" s="143"/>
      <c r="L175" s="51"/>
      <c r="M175" s="87" t="s">
        <v>36</v>
      </c>
      <c r="N175" s="22"/>
      <c r="O175" s="22">
        <f>E175</f>
        <v>0</v>
      </c>
      <c r="P175" s="96"/>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row>
    <row r="176" spans="2:48" ht="15.6" x14ac:dyDescent="0.3">
      <c r="B176" s="74"/>
      <c r="C176" s="76"/>
      <c r="D176" s="87" t="s">
        <v>80</v>
      </c>
      <c r="E176" s="87"/>
      <c r="F176" s="22">
        <f>IFERROR(VLOOKUP(B175,'Lessor Calculations'!$G$10:$W$448,17,FALSE),0)</f>
        <v>0</v>
      </c>
      <c r="G176" s="51"/>
      <c r="H176" s="143"/>
      <c r="I176" s="143"/>
      <c r="J176" s="143"/>
      <c r="K176" s="143"/>
      <c r="L176" s="51"/>
      <c r="M176" s="76"/>
      <c r="N176" s="87" t="s">
        <v>80</v>
      </c>
      <c r="O176" s="22"/>
      <c r="P176" s="94">
        <f>O175</f>
        <v>0</v>
      </c>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row>
    <row r="177" spans="2:48" ht="15.6" x14ac:dyDescent="0.3">
      <c r="B177" s="59">
        <f>Questionnaire!I3</f>
        <v>44742</v>
      </c>
      <c r="C177" s="145" t="s">
        <v>37</v>
      </c>
      <c r="D177" s="145"/>
      <c r="E177" s="145"/>
      <c r="F177" s="145"/>
      <c r="G177" s="61"/>
      <c r="H177" s="82" t="s">
        <v>56</v>
      </c>
      <c r="I177" s="83"/>
      <c r="J177" s="83" t="e">
        <f>K178</f>
        <v>#N/A</v>
      </c>
      <c r="K177" s="83"/>
      <c r="L177" s="61"/>
      <c r="M177" s="82" t="s">
        <v>56</v>
      </c>
      <c r="N177" s="83"/>
      <c r="O177" s="83" t="e">
        <f>J177</f>
        <v>#N/A</v>
      </c>
      <c r="P177" s="95"/>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row>
    <row r="178" spans="2:48" ht="15.6" x14ac:dyDescent="0.3">
      <c r="B178" s="74"/>
      <c r="C178" s="144"/>
      <c r="D178" s="144"/>
      <c r="E178" s="144"/>
      <c r="F178" s="144"/>
      <c r="G178" s="81" t="s">
        <v>104</v>
      </c>
      <c r="H178" s="66"/>
      <c r="I178" s="87" t="s">
        <v>87</v>
      </c>
      <c r="J178" s="87"/>
      <c r="K178" s="22" t="e">
        <f>VLOOKUP(G178,'Lessor Calculations'!C11:O53,13,FALSE)*'Lessor Calculations'!I2*('Lessor Calculations'!I4-VLOOKUP('Lessor 1st Year AJEs'!G178,'Lessor Calculations'!C11:D76,2,FALSE))/365</f>
        <v>#N/A</v>
      </c>
      <c r="L178" s="51"/>
      <c r="M178" s="66"/>
      <c r="N178" s="87" t="s">
        <v>87</v>
      </c>
      <c r="O178" s="87"/>
      <c r="P178" s="96" t="e">
        <f>O177</f>
        <v>#N/A</v>
      </c>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row>
    <row r="179" spans="2:48" ht="15.6" x14ac:dyDescent="0.3">
      <c r="B179" s="74"/>
      <c r="C179" s="144"/>
      <c r="D179" s="144"/>
      <c r="E179" s="144"/>
      <c r="F179" s="144"/>
      <c r="G179" s="51"/>
      <c r="H179" s="66"/>
      <c r="L179" s="51"/>
      <c r="M179" s="65"/>
      <c r="N179" s="66"/>
      <c r="O179" s="22"/>
      <c r="P179" s="96"/>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row>
    <row r="180" spans="2:48" ht="15.6" x14ac:dyDescent="0.3">
      <c r="B180" s="62"/>
      <c r="C180" s="66"/>
      <c r="D180" s="67"/>
      <c r="E180" s="101"/>
      <c r="F180" s="101"/>
      <c r="G180" s="51"/>
      <c r="H180" s="76" t="s">
        <v>57</v>
      </c>
      <c r="I180" s="87"/>
      <c r="J180" s="22"/>
      <c r="K180" s="22"/>
      <c r="L180" s="51"/>
      <c r="M180" s="76" t="s">
        <v>57</v>
      </c>
      <c r="N180" s="66"/>
      <c r="O180" s="22"/>
      <c r="P180" s="96"/>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row>
    <row r="181" spans="2:48" ht="15.6" x14ac:dyDescent="0.3">
      <c r="B181" s="75"/>
      <c r="C181" s="69"/>
      <c r="D181" s="69"/>
      <c r="E181" s="69"/>
      <c r="F181" s="69"/>
      <c r="G181" s="70"/>
      <c r="H181" s="90"/>
      <c r="I181" s="90"/>
      <c r="J181" s="91"/>
      <c r="K181" s="91"/>
      <c r="L181" s="70"/>
      <c r="M181" s="90"/>
      <c r="N181" s="90"/>
      <c r="O181" s="91"/>
      <c r="P181" s="94"/>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row>
    <row r="182" spans="2:48" ht="15.6" hidden="1" x14ac:dyDescent="0.3">
      <c r="B182" s="59" t="str">
        <f>IFERROR(IF(EOMONTH(B177,1)&gt;Questionnaire!$I$8,"  ",EOMONTH(B177,1)),"  ")</f>
        <v xml:space="preserve">  </v>
      </c>
      <c r="C182" s="82" t="s">
        <v>36</v>
      </c>
      <c r="D182" s="83"/>
      <c r="E182" s="83">
        <f>IFERROR(F183+F184,0)</f>
        <v>0</v>
      </c>
      <c r="F182" s="83"/>
      <c r="G182" s="61"/>
      <c r="H182" s="142" t="s">
        <v>37</v>
      </c>
      <c r="I182" s="142"/>
      <c r="J182" s="142"/>
      <c r="K182" s="142"/>
      <c r="L182" s="61"/>
      <c r="M182" s="82" t="s">
        <v>36</v>
      </c>
      <c r="N182" s="83"/>
      <c r="O182" s="83">
        <f>E182</f>
        <v>0</v>
      </c>
      <c r="P182" s="95"/>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row>
    <row r="183" spans="2:48" hidden="1" x14ac:dyDescent="0.25">
      <c r="B183" s="98"/>
      <c r="C183" s="87"/>
      <c r="D183" s="87" t="s">
        <v>71</v>
      </c>
      <c r="E183" s="87"/>
      <c r="F183" s="22">
        <f>IFERROR(-VLOOKUP(B182,'Lessor Calculations'!$G$10:$N$448,8,FALSE),0)</f>
        <v>0</v>
      </c>
      <c r="G183" s="51"/>
      <c r="H183" s="143"/>
      <c r="I183" s="143"/>
      <c r="J183" s="143"/>
      <c r="K183" s="143"/>
      <c r="L183" s="51"/>
      <c r="M183" s="87"/>
      <c r="N183" s="87" t="s">
        <v>71</v>
      </c>
      <c r="O183" s="22"/>
      <c r="P183" s="96">
        <f>F183</f>
        <v>0</v>
      </c>
    </row>
    <row r="184" spans="2:48" hidden="1" x14ac:dyDescent="0.25">
      <c r="B184" s="98"/>
      <c r="C184" s="66"/>
      <c r="D184" s="87" t="s">
        <v>72</v>
      </c>
      <c r="E184" s="87"/>
      <c r="F184" s="22" t="str">
        <f>IFERROR(VLOOKUP(B182,'Lessor Calculations'!$G$10:$M$448,7,FALSE),0)</f>
        <v xml:space="preserve">  </v>
      </c>
      <c r="G184" s="51"/>
      <c r="H184" s="143"/>
      <c r="I184" s="143"/>
      <c r="J184" s="143"/>
      <c r="K184" s="143"/>
      <c r="L184" s="51"/>
      <c r="M184" s="66"/>
      <c r="N184" s="87" t="s">
        <v>72</v>
      </c>
      <c r="O184" s="22"/>
      <c r="P184" s="96" t="str">
        <f>F184</f>
        <v xml:space="preserve">  </v>
      </c>
    </row>
    <row r="185" spans="2:48" hidden="1" x14ac:dyDescent="0.25">
      <c r="B185" s="98"/>
      <c r="C185" s="66"/>
      <c r="D185" s="87"/>
      <c r="E185" s="22"/>
      <c r="F185" s="22"/>
      <c r="G185" s="51"/>
      <c r="H185" s="66"/>
      <c r="I185" s="87"/>
      <c r="J185" s="22"/>
      <c r="K185" s="22"/>
      <c r="L185" s="51"/>
      <c r="M185" s="65"/>
      <c r="N185" s="87"/>
      <c r="O185" s="22"/>
      <c r="P185" s="96"/>
    </row>
    <row r="186" spans="2:48" ht="15.6" hidden="1" x14ac:dyDescent="0.3">
      <c r="B186" s="62" t="str">
        <f>B182</f>
        <v xml:space="preserve">  </v>
      </c>
      <c r="C186" s="66" t="s">
        <v>70</v>
      </c>
      <c r="D186" s="66"/>
      <c r="E186" s="22" t="str">
        <f>IFERROR(VLOOKUP(B186,'Lessor Calculations'!$Z$10:$AB$448,3,FALSE),0)</f>
        <v xml:space="preserve">  </v>
      </c>
      <c r="F186" s="66"/>
      <c r="G186" s="51"/>
      <c r="H186" s="143" t="s">
        <v>37</v>
      </c>
      <c r="I186" s="143"/>
      <c r="J186" s="143"/>
      <c r="K186" s="143"/>
      <c r="L186" s="51"/>
      <c r="M186" s="66" t="s">
        <v>70</v>
      </c>
      <c r="N186" s="66"/>
      <c r="O186" s="22" t="str">
        <f>E186</f>
        <v xml:space="preserve">  </v>
      </c>
      <c r="P186" s="96"/>
    </row>
    <row r="187" spans="2:48" hidden="1" x14ac:dyDescent="0.25">
      <c r="B187" s="98"/>
      <c r="C187" s="66"/>
      <c r="D187" s="87" t="s">
        <v>82</v>
      </c>
      <c r="E187" s="66"/>
      <c r="F187" s="77" t="str">
        <f>E186</f>
        <v xml:space="preserve">  </v>
      </c>
      <c r="G187" s="51"/>
      <c r="H187" s="143"/>
      <c r="I187" s="143"/>
      <c r="J187" s="143"/>
      <c r="K187" s="143"/>
      <c r="L187" s="51"/>
      <c r="M187" s="66"/>
      <c r="N187" s="87" t="s">
        <v>82</v>
      </c>
      <c r="O187" s="22"/>
      <c r="P187" s="96" t="str">
        <f>O186</f>
        <v xml:space="preserve">  </v>
      </c>
    </row>
    <row r="188" spans="2:48" hidden="1" x14ac:dyDescent="0.25">
      <c r="B188" s="98"/>
      <c r="C188" s="66"/>
      <c r="D188" s="87"/>
      <c r="E188" s="22"/>
      <c r="F188" s="22"/>
      <c r="G188" s="51"/>
      <c r="H188" s="66"/>
      <c r="I188" s="87"/>
      <c r="J188" s="22"/>
      <c r="K188" s="22"/>
      <c r="L188" s="51"/>
      <c r="M188" s="65"/>
      <c r="N188" s="87"/>
      <c r="O188" s="22"/>
      <c r="P188" s="96"/>
    </row>
    <row r="189" spans="2:48" ht="15.6" hidden="1" x14ac:dyDescent="0.3">
      <c r="B189" s="62" t="str">
        <f>B186</f>
        <v xml:space="preserve">  </v>
      </c>
      <c r="C189" s="144" t="s">
        <v>37</v>
      </c>
      <c r="D189" s="144"/>
      <c r="E189" s="144"/>
      <c r="F189" s="144"/>
      <c r="G189" s="51"/>
      <c r="H189" s="87" t="s">
        <v>74</v>
      </c>
      <c r="I189" s="66"/>
      <c r="J189" s="22" t="str">
        <f>IFERROR(VLOOKUP(B189,'Lessor Calculations'!$AE$10:$AG$448,3,FALSE),0)</f>
        <v xml:space="preserve">  </v>
      </c>
      <c r="K189" s="22"/>
      <c r="L189" s="51"/>
      <c r="M189" s="87" t="s">
        <v>74</v>
      </c>
      <c r="N189" s="66"/>
      <c r="O189" s="22" t="str">
        <f>J189</f>
        <v xml:space="preserve">  </v>
      </c>
      <c r="P189" s="96"/>
    </row>
    <row r="190" spans="2:48" ht="15.6" hidden="1" x14ac:dyDescent="0.3">
      <c r="B190" s="74"/>
      <c r="C190" s="144"/>
      <c r="D190" s="144"/>
      <c r="E190" s="144"/>
      <c r="F190" s="144"/>
      <c r="G190" s="51"/>
      <c r="H190" s="52"/>
      <c r="I190" s="87" t="s">
        <v>79</v>
      </c>
      <c r="J190" s="22"/>
      <c r="K190" s="22" t="str">
        <f>J189</f>
        <v xml:space="preserve">  </v>
      </c>
      <c r="L190" s="51"/>
      <c r="M190" s="52"/>
      <c r="N190" s="87" t="s">
        <v>79</v>
      </c>
      <c r="O190" s="22"/>
      <c r="P190" s="96" t="str">
        <f>O189</f>
        <v xml:space="preserve">  </v>
      </c>
    </row>
    <row r="191" spans="2:48" ht="15.6" hidden="1" x14ac:dyDescent="0.3">
      <c r="B191" s="74"/>
      <c r="C191" s="66"/>
      <c r="D191" s="87"/>
      <c r="E191" s="22"/>
      <c r="F191" s="22"/>
      <c r="G191" s="51"/>
      <c r="H191" s="66"/>
      <c r="I191" s="87"/>
      <c r="J191" s="22"/>
      <c r="K191" s="22"/>
      <c r="L191" s="51"/>
      <c r="M191" s="65"/>
      <c r="N191" s="66"/>
      <c r="O191" s="22"/>
      <c r="P191" s="96"/>
    </row>
    <row r="192" spans="2:48" ht="15.6" hidden="1" x14ac:dyDescent="0.3">
      <c r="B192" s="62" t="str">
        <f>B189</f>
        <v xml:space="preserve">  </v>
      </c>
      <c r="C192" s="87" t="s">
        <v>36</v>
      </c>
      <c r="D192" s="22"/>
      <c r="E192" s="22" t="str">
        <f>F193</f>
        <v xml:space="preserve">  </v>
      </c>
      <c r="F192" s="22"/>
      <c r="G192" s="51"/>
      <c r="H192" s="143" t="s">
        <v>37</v>
      </c>
      <c r="I192" s="143"/>
      <c r="J192" s="143"/>
      <c r="K192" s="143"/>
      <c r="L192" s="51"/>
      <c r="M192" s="87" t="s">
        <v>36</v>
      </c>
      <c r="N192" s="22"/>
      <c r="O192" s="22" t="str">
        <f>E192</f>
        <v xml:space="preserve">  </v>
      </c>
      <c r="P192" s="96"/>
    </row>
    <row r="193" spans="2:16" ht="15.6" hidden="1" x14ac:dyDescent="0.3">
      <c r="B193" s="75"/>
      <c r="C193" s="79"/>
      <c r="D193" s="90" t="s">
        <v>80</v>
      </c>
      <c r="E193" s="90"/>
      <c r="F193" s="91" t="str">
        <f>IFERROR(VLOOKUP(B192,'Lessor Calculations'!$G$10:$W$448,17,FALSE),0)</f>
        <v xml:space="preserve">  </v>
      </c>
      <c r="G193" s="70"/>
      <c r="H193" s="146"/>
      <c r="I193" s="146"/>
      <c r="J193" s="146"/>
      <c r="K193" s="146"/>
      <c r="L193" s="70"/>
      <c r="M193" s="79"/>
      <c r="N193" s="90" t="s">
        <v>80</v>
      </c>
      <c r="O193" s="91"/>
      <c r="P193" s="94" t="str">
        <f>O192</f>
        <v xml:space="preserve">  </v>
      </c>
    </row>
    <row r="194" spans="2:16" ht="15.6" hidden="1" x14ac:dyDescent="0.3">
      <c r="B194" s="59" t="str">
        <f>IFERROR(IF(EOMONTH(B189,1)&gt;Questionnaire!$I$8,"  ",EOMONTH(B189,1)),"  ")</f>
        <v xml:space="preserve">  </v>
      </c>
      <c r="C194" s="82" t="s">
        <v>36</v>
      </c>
      <c r="D194" s="83"/>
      <c r="E194" s="83">
        <f>IFERROR(F195+F196,0)</f>
        <v>0</v>
      </c>
      <c r="F194" s="83"/>
      <c r="G194" s="61"/>
      <c r="H194" s="142" t="s">
        <v>37</v>
      </c>
      <c r="I194" s="142"/>
      <c r="J194" s="142"/>
      <c r="K194" s="142"/>
      <c r="L194" s="61"/>
      <c r="M194" s="82" t="s">
        <v>36</v>
      </c>
      <c r="N194" s="83"/>
      <c r="O194" s="83">
        <f>E194</f>
        <v>0</v>
      </c>
      <c r="P194" s="95"/>
    </row>
    <row r="195" spans="2:16" hidden="1" x14ac:dyDescent="0.25">
      <c r="B195" s="98"/>
      <c r="C195" s="87"/>
      <c r="D195" s="87" t="s">
        <v>71</v>
      </c>
      <c r="E195" s="87"/>
      <c r="F195" s="22">
        <f>IFERROR(-VLOOKUP(B194,'Lessor Calculations'!$G$10:$N$448,8,FALSE),0)</f>
        <v>0</v>
      </c>
      <c r="G195" s="51"/>
      <c r="H195" s="143"/>
      <c r="I195" s="143"/>
      <c r="J195" s="143"/>
      <c r="K195" s="143"/>
      <c r="L195" s="51"/>
      <c r="M195" s="87"/>
      <c r="N195" s="87" t="s">
        <v>71</v>
      </c>
      <c r="O195" s="22"/>
      <c r="P195" s="96">
        <f>F195</f>
        <v>0</v>
      </c>
    </row>
    <row r="196" spans="2:16" hidden="1" x14ac:dyDescent="0.25">
      <c r="B196" s="98"/>
      <c r="C196" s="66"/>
      <c r="D196" s="87" t="s">
        <v>72</v>
      </c>
      <c r="E196" s="87"/>
      <c r="F196" s="22" t="str">
        <f>IFERROR(VLOOKUP(B194,'Lessor Calculations'!$G$10:$M$448,7,FALSE),0)</f>
        <v xml:space="preserve">  </v>
      </c>
      <c r="G196" s="51"/>
      <c r="H196" s="143"/>
      <c r="I196" s="143"/>
      <c r="J196" s="143"/>
      <c r="K196" s="143"/>
      <c r="L196" s="51"/>
      <c r="M196" s="66"/>
      <c r="N196" s="87" t="s">
        <v>72</v>
      </c>
      <c r="O196" s="22"/>
      <c r="P196" s="96" t="str">
        <f>F196</f>
        <v xml:space="preserve">  </v>
      </c>
    </row>
    <row r="197" spans="2:16" hidden="1" x14ac:dyDescent="0.25">
      <c r="B197" s="98"/>
      <c r="C197" s="66"/>
      <c r="D197" s="87"/>
      <c r="E197" s="22"/>
      <c r="F197" s="22"/>
      <c r="G197" s="51"/>
      <c r="H197" s="66"/>
      <c r="I197" s="87"/>
      <c r="J197" s="22"/>
      <c r="K197" s="22"/>
      <c r="L197" s="51"/>
      <c r="M197" s="65"/>
      <c r="N197" s="87"/>
      <c r="O197" s="22"/>
      <c r="P197" s="96"/>
    </row>
    <row r="198" spans="2:16" ht="15.6" hidden="1" x14ac:dyDescent="0.3">
      <c r="B198" s="62" t="str">
        <f>B194</f>
        <v xml:space="preserve">  </v>
      </c>
      <c r="C198" s="66" t="s">
        <v>70</v>
      </c>
      <c r="D198" s="66"/>
      <c r="E198" s="22" t="str">
        <f>IFERROR(VLOOKUP(B198,'Lessor Calculations'!$Z$10:$AB$448,3,FALSE),0)</f>
        <v xml:space="preserve">  </v>
      </c>
      <c r="F198" s="66"/>
      <c r="G198" s="51"/>
      <c r="H198" s="143" t="s">
        <v>37</v>
      </c>
      <c r="I198" s="143"/>
      <c r="J198" s="143"/>
      <c r="K198" s="143"/>
      <c r="L198" s="51"/>
      <c r="M198" s="66" t="s">
        <v>70</v>
      </c>
      <c r="N198" s="66"/>
      <c r="O198" s="22" t="str">
        <f>E198</f>
        <v xml:space="preserve">  </v>
      </c>
      <c r="P198" s="96"/>
    </row>
    <row r="199" spans="2:16" hidden="1" x14ac:dyDescent="0.25">
      <c r="B199" s="98"/>
      <c r="C199" s="66"/>
      <c r="D199" s="87" t="s">
        <v>82</v>
      </c>
      <c r="E199" s="66"/>
      <c r="F199" s="77" t="str">
        <f>E198</f>
        <v xml:space="preserve">  </v>
      </c>
      <c r="G199" s="51"/>
      <c r="H199" s="143"/>
      <c r="I199" s="143"/>
      <c r="J199" s="143"/>
      <c r="K199" s="143"/>
      <c r="L199" s="51"/>
      <c r="M199" s="66"/>
      <c r="N199" s="87" t="s">
        <v>82</v>
      </c>
      <c r="O199" s="22"/>
      <c r="P199" s="96" t="str">
        <f>O198</f>
        <v xml:space="preserve">  </v>
      </c>
    </row>
    <row r="200" spans="2:16" hidden="1" x14ac:dyDescent="0.25">
      <c r="B200" s="98"/>
      <c r="C200" s="66"/>
      <c r="D200" s="87"/>
      <c r="E200" s="22"/>
      <c r="F200" s="22"/>
      <c r="G200" s="51"/>
      <c r="H200" s="66"/>
      <c r="I200" s="87"/>
      <c r="J200" s="22"/>
      <c r="K200" s="22"/>
      <c r="L200" s="51"/>
      <c r="M200" s="65"/>
      <c r="N200" s="87"/>
      <c r="O200" s="22"/>
      <c r="P200" s="96"/>
    </row>
    <row r="201" spans="2:16" ht="15.6" hidden="1" x14ac:dyDescent="0.3">
      <c r="B201" s="62" t="str">
        <f>B198</f>
        <v xml:space="preserve">  </v>
      </c>
      <c r="C201" s="144" t="s">
        <v>37</v>
      </c>
      <c r="D201" s="144"/>
      <c r="E201" s="144"/>
      <c r="F201" s="144"/>
      <c r="G201" s="51"/>
      <c r="H201" s="87" t="s">
        <v>74</v>
      </c>
      <c r="I201" s="66"/>
      <c r="J201" s="22" t="str">
        <f>IFERROR(VLOOKUP(B201,'Lessor Calculations'!$AE$10:$AG$448,3,FALSE),0)</f>
        <v xml:space="preserve">  </v>
      </c>
      <c r="K201" s="22"/>
      <c r="L201" s="51"/>
      <c r="M201" s="87" t="s">
        <v>74</v>
      </c>
      <c r="N201" s="66"/>
      <c r="O201" s="22" t="str">
        <f>J201</f>
        <v xml:space="preserve">  </v>
      </c>
      <c r="P201" s="96"/>
    </row>
    <row r="202" spans="2:16" ht="15.6" hidden="1" x14ac:dyDescent="0.3">
      <c r="B202" s="74"/>
      <c r="C202" s="144"/>
      <c r="D202" s="144"/>
      <c r="E202" s="144"/>
      <c r="F202" s="144"/>
      <c r="G202" s="51"/>
      <c r="H202" s="52"/>
      <c r="I202" s="87" t="s">
        <v>79</v>
      </c>
      <c r="J202" s="22"/>
      <c r="K202" s="22" t="str">
        <f>J201</f>
        <v xml:space="preserve">  </v>
      </c>
      <c r="L202" s="51"/>
      <c r="M202" s="52"/>
      <c r="N202" s="87" t="s">
        <v>79</v>
      </c>
      <c r="O202" s="22"/>
      <c r="P202" s="96" t="str">
        <f>O201</f>
        <v xml:space="preserve">  </v>
      </c>
    </row>
    <row r="203" spans="2:16" ht="15.6" hidden="1" x14ac:dyDescent="0.3">
      <c r="B203" s="74"/>
      <c r="C203" s="66"/>
      <c r="D203" s="87"/>
      <c r="E203" s="22"/>
      <c r="F203" s="22"/>
      <c r="G203" s="51"/>
      <c r="H203" s="66"/>
      <c r="I203" s="87"/>
      <c r="J203" s="22"/>
      <c r="K203" s="22"/>
      <c r="L203" s="51"/>
      <c r="M203" s="65"/>
      <c r="N203" s="66"/>
      <c r="O203" s="22"/>
      <c r="P203" s="96"/>
    </row>
    <row r="204" spans="2:16" ht="15.6" hidden="1" x14ac:dyDescent="0.3">
      <c r="B204" s="62" t="str">
        <f>B201</f>
        <v xml:space="preserve">  </v>
      </c>
      <c r="C204" s="87" t="s">
        <v>36</v>
      </c>
      <c r="D204" s="22"/>
      <c r="E204" s="22" t="str">
        <f>F205</f>
        <v xml:space="preserve">  </v>
      </c>
      <c r="F204" s="22"/>
      <c r="G204" s="51"/>
      <c r="H204" s="143" t="s">
        <v>37</v>
      </c>
      <c r="I204" s="143"/>
      <c r="J204" s="143"/>
      <c r="K204" s="143"/>
      <c r="L204" s="51"/>
      <c r="M204" s="87" t="s">
        <v>36</v>
      </c>
      <c r="N204" s="22"/>
      <c r="O204" s="22" t="str">
        <f>E204</f>
        <v xml:space="preserve">  </v>
      </c>
      <c r="P204" s="96"/>
    </row>
    <row r="205" spans="2:16" ht="15.6" hidden="1" x14ac:dyDescent="0.3">
      <c r="B205" s="75"/>
      <c r="C205" s="79"/>
      <c r="D205" s="90" t="s">
        <v>80</v>
      </c>
      <c r="E205" s="90"/>
      <c r="F205" s="91" t="str">
        <f>IFERROR(VLOOKUP(B204,'Lessor Calculations'!$G$10:$W$448,17,FALSE),0)</f>
        <v xml:space="preserve">  </v>
      </c>
      <c r="G205" s="70"/>
      <c r="H205" s="146"/>
      <c r="I205" s="146"/>
      <c r="J205" s="146"/>
      <c r="K205" s="146"/>
      <c r="L205" s="70"/>
      <c r="M205" s="79"/>
      <c r="N205" s="90" t="s">
        <v>80</v>
      </c>
      <c r="O205" s="91"/>
      <c r="P205" s="94" t="str">
        <f>O204</f>
        <v xml:space="preserve">  </v>
      </c>
    </row>
    <row r="206" spans="2:16" ht="15.6" hidden="1" x14ac:dyDescent="0.3">
      <c r="B206" s="59" t="str">
        <f>IFERROR(IF(EOMONTH(B201,1)&gt;Questionnaire!$I$8,"  ",EOMONTH(B201,1)),"  ")</f>
        <v xml:space="preserve">  </v>
      </c>
      <c r="C206" s="82" t="s">
        <v>36</v>
      </c>
      <c r="D206" s="83"/>
      <c r="E206" s="83">
        <f>IFERROR(F207+F208,0)</f>
        <v>0</v>
      </c>
      <c r="F206" s="83"/>
      <c r="G206" s="61"/>
      <c r="H206" s="142" t="s">
        <v>37</v>
      </c>
      <c r="I206" s="142"/>
      <c r="J206" s="142"/>
      <c r="K206" s="142"/>
      <c r="L206" s="61"/>
      <c r="M206" s="82" t="s">
        <v>36</v>
      </c>
      <c r="N206" s="83"/>
      <c r="O206" s="83">
        <f>E206</f>
        <v>0</v>
      </c>
      <c r="P206" s="95"/>
    </row>
    <row r="207" spans="2:16" hidden="1" x14ac:dyDescent="0.25">
      <c r="B207" s="98"/>
      <c r="C207" s="87"/>
      <c r="D207" s="87" t="s">
        <v>71</v>
      </c>
      <c r="E207" s="87"/>
      <c r="F207" s="22">
        <f>IFERROR(-VLOOKUP(B206,'Lessor Calculations'!$G$10:$N$448,8,FALSE),0)</f>
        <v>0</v>
      </c>
      <c r="G207" s="51"/>
      <c r="H207" s="143"/>
      <c r="I207" s="143"/>
      <c r="J207" s="143"/>
      <c r="K207" s="143"/>
      <c r="L207" s="51"/>
      <c r="M207" s="87"/>
      <c r="N207" s="87" t="s">
        <v>71</v>
      </c>
      <c r="O207" s="22"/>
      <c r="P207" s="96">
        <f>F207</f>
        <v>0</v>
      </c>
    </row>
    <row r="208" spans="2:16" hidden="1" x14ac:dyDescent="0.25">
      <c r="B208" s="98"/>
      <c r="C208" s="66"/>
      <c r="D208" s="87" t="s">
        <v>72</v>
      </c>
      <c r="E208" s="87"/>
      <c r="F208" s="22" t="str">
        <f>IFERROR(VLOOKUP(B206,'Lessor Calculations'!$G$10:$M$448,7,FALSE),0)</f>
        <v xml:space="preserve">  </v>
      </c>
      <c r="G208" s="51"/>
      <c r="H208" s="143"/>
      <c r="I208" s="143"/>
      <c r="J208" s="143"/>
      <c r="K208" s="143"/>
      <c r="L208" s="51"/>
      <c r="M208" s="66"/>
      <c r="N208" s="87" t="s">
        <v>72</v>
      </c>
      <c r="O208" s="22"/>
      <c r="P208" s="96" t="str">
        <f>F208</f>
        <v xml:space="preserve">  </v>
      </c>
    </row>
    <row r="209" spans="2:16" hidden="1" x14ac:dyDescent="0.25">
      <c r="B209" s="98"/>
      <c r="C209" s="66"/>
      <c r="D209" s="87"/>
      <c r="E209" s="22"/>
      <c r="F209" s="22"/>
      <c r="G209" s="51"/>
      <c r="H209" s="66"/>
      <c r="I209" s="87"/>
      <c r="J209" s="22"/>
      <c r="K209" s="22"/>
      <c r="L209" s="51"/>
      <c r="M209" s="65"/>
      <c r="N209" s="87"/>
      <c r="O209" s="22"/>
      <c r="P209" s="96"/>
    </row>
    <row r="210" spans="2:16" ht="15.6" hidden="1" x14ac:dyDescent="0.3">
      <c r="B210" s="62" t="str">
        <f>B206</f>
        <v xml:space="preserve">  </v>
      </c>
      <c r="C210" s="66" t="s">
        <v>70</v>
      </c>
      <c r="D210" s="66"/>
      <c r="E210" s="22" t="str">
        <f>IFERROR(VLOOKUP(B210,'Lessor Calculations'!$Z$10:$AB$448,3,FALSE),0)</f>
        <v xml:space="preserve">  </v>
      </c>
      <c r="F210" s="66"/>
      <c r="G210" s="51"/>
      <c r="H210" s="143" t="s">
        <v>37</v>
      </c>
      <c r="I210" s="143"/>
      <c r="J210" s="143"/>
      <c r="K210" s="143"/>
      <c r="L210" s="51"/>
      <c r="M210" s="66" t="s">
        <v>70</v>
      </c>
      <c r="N210" s="66"/>
      <c r="O210" s="22" t="str">
        <f>E210</f>
        <v xml:space="preserve">  </v>
      </c>
      <c r="P210" s="96"/>
    </row>
    <row r="211" spans="2:16" hidden="1" x14ac:dyDescent="0.25">
      <c r="B211" s="98"/>
      <c r="C211" s="66"/>
      <c r="D211" s="87" t="s">
        <v>82</v>
      </c>
      <c r="E211" s="66"/>
      <c r="F211" s="77" t="str">
        <f>E210</f>
        <v xml:space="preserve">  </v>
      </c>
      <c r="G211" s="51"/>
      <c r="H211" s="143"/>
      <c r="I211" s="143"/>
      <c r="J211" s="143"/>
      <c r="K211" s="143"/>
      <c r="L211" s="51"/>
      <c r="M211" s="66"/>
      <c r="N211" s="87" t="s">
        <v>82</v>
      </c>
      <c r="O211" s="22"/>
      <c r="P211" s="96" t="str">
        <f>O210</f>
        <v xml:space="preserve">  </v>
      </c>
    </row>
    <row r="212" spans="2:16" hidden="1" x14ac:dyDescent="0.25">
      <c r="B212" s="98"/>
      <c r="C212" s="66"/>
      <c r="D212" s="87"/>
      <c r="E212" s="22"/>
      <c r="F212" s="22"/>
      <c r="G212" s="51"/>
      <c r="H212" s="66"/>
      <c r="I212" s="87"/>
      <c r="J212" s="22"/>
      <c r="K212" s="22"/>
      <c r="L212" s="51"/>
      <c r="M212" s="65"/>
      <c r="N212" s="87"/>
      <c r="O212" s="22"/>
      <c r="P212" s="96"/>
    </row>
    <row r="213" spans="2:16" ht="15.6" hidden="1" x14ac:dyDescent="0.3">
      <c r="B213" s="62" t="str">
        <f>B210</f>
        <v xml:space="preserve">  </v>
      </c>
      <c r="C213" s="144" t="s">
        <v>37</v>
      </c>
      <c r="D213" s="144"/>
      <c r="E213" s="144"/>
      <c r="F213" s="144"/>
      <c r="G213" s="51"/>
      <c r="H213" s="87" t="s">
        <v>74</v>
      </c>
      <c r="I213" s="66"/>
      <c r="J213" s="22" t="str">
        <f>IFERROR(VLOOKUP(B213,'Lessor Calculations'!$AE$10:$AG$448,3,FALSE),0)</f>
        <v xml:space="preserve">  </v>
      </c>
      <c r="K213" s="22"/>
      <c r="L213" s="51"/>
      <c r="M213" s="87" t="s">
        <v>74</v>
      </c>
      <c r="N213" s="66"/>
      <c r="O213" s="22" t="str">
        <f>J213</f>
        <v xml:space="preserve">  </v>
      </c>
      <c r="P213" s="96"/>
    </row>
    <row r="214" spans="2:16" ht="15.6" hidden="1" x14ac:dyDescent="0.3">
      <c r="B214" s="74"/>
      <c r="C214" s="144"/>
      <c r="D214" s="144"/>
      <c r="E214" s="144"/>
      <c r="F214" s="144"/>
      <c r="G214" s="51"/>
      <c r="H214" s="52"/>
      <c r="I214" s="87" t="s">
        <v>79</v>
      </c>
      <c r="J214" s="22"/>
      <c r="K214" s="22" t="str">
        <f>J213</f>
        <v xml:space="preserve">  </v>
      </c>
      <c r="L214" s="51"/>
      <c r="M214" s="52"/>
      <c r="N214" s="87" t="s">
        <v>79</v>
      </c>
      <c r="O214" s="22"/>
      <c r="P214" s="96" t="str">
        <f>O213</f>
        <v xml:space="preserve">  </v>
      </c>
    </row>
    <row r="215" spans="2:16" ht="15.6" hidden="1" x14ac:dyDescent="0.3">
      <c r="B215" s="74"/>
      <c r="C215" s="66"/>
      <c r="D215" s="87"/>
      <c r="E215" s="22"/>
      <c r="F215" s="22"/>
      <c r="G215" s="51"/>
      <c r="H215" s="66"/>
      <c r="I215" s="87"/>
      <c r="J215" s="22"/>
      <c r="K215" s="22"/>
      <c r="L215" s="51"/>
      <c r="M215" s="65"/>
      <c r="N215" s="66"/>
      <c r="O215" s="22"/>
      <c r="P215" s="96"/>
    </row>
    <row r="216" spans="2:16" ht="15.6" hidden="1" x14ac:dyDescent="0.3">
      <c r="B216" s="62" t="str">
        <f>B213</f>
        <v xml:space="preserve">  </v>
      </c>
      <c r="C216" s="87" t="s">
        <v>36</v>
      </c>
      <c r="D216" s="22"/>
      <c r="E216" s="22" t="str">
        <f>F217</f>
        <v xml:space="preserve">  </v>
      </c>
      <c r="F216" s="22"/>
      <c r="G216" s="51"/>
      <c r="H216" s="143" t="s">
        <v>37</v>
      </c>
      <c r="I216" s="143"/>
      <c r="J216" s="143"/>
      <c r="K216" s="143"/>
      <c r="L216" s="51"/>
      <c r="M216" s="87" t="s">
        <v>36</v>
      </c>
      <c r="N216" s="22"/>
      <c r="O216" s="22" t="str">
        <f>E216</f>
        <v xml:space="preserve">  </v>
      </c>
      <c r="P216" s="96"/>
    </row>
    <row r="217" spans="2:16" ht="15.6" hidden="1" x14ac:dyDescent="0.3">
      <c r="B217" s="75"/>
      <c r="C217" s="79"/>
      <c r="D217" s="90" t="s">
        <v>80</v>
      </c>
      <c r="E217" s="90"/>
      <c r="F217" s="91" t="str">
        <f>IFERROR(VLOOKUP(B216,'Lessor Calculations'!$G$10:$W$448,17,FALSE),0)</f>
        <v xml:space="preserve">  </v>
      </c>
      <c r="G217" s="70"/>
      <c r="H217" s="146"/>
      <c r="I217" s="146"/>
      <c r="J217" s="146"/>
      <c r="K217" s="146"/>
      <c r="L217" s="70"/>
      <c r="M217" s="79"/>
      <c r="N217" s="90" t="s">
        <v>80</v>
      </c>
      <c r="O217" s="91"/>
      <c r="P217" s="94" t="str">
        <f>O216</f>
        <v xml:space="preserve">  </v>
      </c>
    </row>
    <row r="218" spans="2:16" ht="15.6" hidden="1" x14ac:dyDescent="0.3">
      <c r="B218" s="59" t="str">
        <f>IFERROR(IF(EOMONTH(B213,1)&gt;Questionnaire!$I$8,"  ",EOMONTH(B213,1)),"  ")</f>
        <v xml:space="preserve">  </v>
      </c>
      <c r="C218" s="82" t="s">
        <v>36</v>
      </c>
      <c r="D218" s="83"/>
      <c r="E218" s="83">
        <f>IFERROR(F219+F220,0)</f>
        <v>0</v>
      </c>
      <c r="F218" s="83"/>
      <c r="G218" s="61"/>
      <c r="H218" s="142" t="s">
        <v>37</v>
      </c>
      <c r="I218" s="142"/>
      <c r="J218" s="142"/>
      <c r="K218" s="142"/>
      <c r="L218" s="61"/>
      <c r="M218" s="82" t="s">
        <v>36</v>
      </c>
      <c r="N218" s="83"/>
      <c r="O218" s="83">
        <f>E218</f>
        <v>0</v>
      </c>
      <c r="P218" s="95"/>
    </row>
    <row r="219" spans="2:16" hidden="1" x14ac:dyDescent="0.25">
      <c r="B219" s="98"/>
      <c r="C219" s="87"/>
      <c r="D219" s="87" t="s">
        <v>71</v>
      </c>
      <c r="E219" s="87"/>
      <c r="F219" s="22">
        <f>IFERROR(-VLOOKUP(B218,'Lessor Calculations'!$G$10:$N$448,8,FALSE),0)</f>
        <v>0</v>
      </c>
      <c r="G219" s="51"/>
      <c r="H219" s="143"/>
      <c r="I219" s="143"/>
      <c r="J219" s="143"/>
      <c r="K219" s="143"/>
      <c r="L219" s="51"/>
      <c r="M219" s="87"/>
      <c r="N219" s="87" t="s">
        <v>71</v>
      </c>
      <c r="O219" s="22"/>
      <c r="P219" s="96">
        <f>F219</f>
        <v>0</v>
      </c>
    </row>
    <row r="220" spans="2:16" hidden="1" x14ac:dyDescent="0.25">
      <c r="B220" s="98"/>
      <c r="C220" s="66"/>
      <c r="D220" s="87" t="s">
        <v>72</v>
      </c>
      <c r="E220" s="87"/>
      <c r="F220" s="22" t="str">
        <f>IFERROR(VLOOKUP(B218,'Lessor Calculations'!$G$10:$M$448,7,FALSE),0)</f>
        <v xml:space="preserve">  </v>
      </c>
      <c r="G220" s="51"/>
      <c r="H220" s="143"/>
      <c r="I220" s="143"/>
      <c r="J220" s="143"/>
      <c r="K220" s="143"/>
      <c r="L220" s="51"/>
      <c r="M220" s="66"/>
      <c r="N220" s="87" t="s">
        <v>72</v>
      </c>
      <c r="O220" s="22"/>
      <c r="P220" s="96" t="str">
        <f>F220</f>
        <v xml:space="preserve">  </v>
      </c>
    </row>
    <row r="221" spans="2:16" hidden="1" x14ac:dyDescent="0.25">
      <c r="B221" s="98"/>
      <c r="C221" s="66"/>
      <c r="D221" s="87"/>
      <c r="E221" s="22"/>
      <c r="F221" s="22"/>
      <c r="G221" s="51"/>
      <c r="H221" s="66"/>
      <c r="I221" s="87"/>
      <c r="J221" s="22"/>
      <c r="K221" s="22"/>
      <c r="L221" s="51"/>
      <c r="M221" s="65"/>
      <c r="N221" s="87"/>
      <c r="O221" s="22"/>
      <c r="P221" s="96"/>
    </row>
    <row r="222" spans="2:16" ht="15.6" hidden="1" x14ac:dyDescent="0.3">
      <c r="B222" s="62" t="str">
        <f>B218</f>
        <v xml:space="preserve">  </v>
      </c>
      <c r="C222" s="66" t="s">
        <v>70</v>
      </c>
      <c r="D222" s="66"/>
      <c r="E222" s="22" t="str">
        <f>IFERROR(VLOOKUP(B222,'Lessor Calculations'!$Z$10:$AB$448,3,FALSE),0)</f>
        <v xml:space="preserve">  </v>
      </c>
      <c r="F222" s="66"/>
      <c r="G222" s="51"/>
      <c r="H222" s="143" t="s">
        <v>37</v>
      </c>
      <c r="I222" s="143"/>
      <c r="J222" s="143"/>
      <c r="K222" s="143"/>
      <c r="L222" s="51"/>
      <c r="M222" s="66" t="s">
        <v>70</v>
      </c>
      <c r="N222" s="66"/>
      <c r="O222" s="22" t="str">
        <f>E222</f>
        <v xml:space="preserve">  </v>
      </c>
      <c r="P222" s="96"/>
    </row>
    <row r="223" spans="2:16" hidden="1" x14ac:dyDescent="0.25">
      <c r="B223" s="98"/>
      <c r="C223" s="66"/>
      <c r="D223" s="87" t="s">
        <v>82</v>
      </c>
      <c r="E223" s="66"/>
      <c r="F223" s="77" t="str">
        <f>E222</f>
        <v xml:space="preserve">  </v>
      </c>
      <c r="G223" s="51"/>
      <c r="H223" s="143"/>
      <c r="I223" s="143"/>
      <c r="J223" s="143"/>
      <c r="K223" s="143"/>
      <c r="L223" s="51"/>
      <c r="M223" s="66"/>
      <c r="N223" s="87" t="s">
        <v>82</v>
      </c>
      <c r="O223" s="22"/>
      <c r="P223" s="96" t="str">
        <f>O222</f>
        <v xml:space="preserve">  </v>
      </c>
    </row>
    <row r="224" spans="2:16" hidden="1" x14ac:dyDescent="0.25">
      <c r="B224" s="98"/>
      <c r="C224" s="66"/>
      <c r="D224" s="87"/>
      <c r="E224" s="22"/>
      <c r="F224" s="22"/>
      <c r="G224" s="51"/>
      <c r="H224" s="66"/>
      <c r="I224" s="87"/>
      <c r="J224" s="22"/>
      <c r="K224" s="22"/>
      <c r="L224" s="51"/>
      <c r="M224" s="65"/>
      <c r="N224" s="87"/>
      <c r="O224" s="22"/>
      <c r="P224" s="96"/>
    </row>
    <row r="225" spans="2:16" ht="15.6" hidden="1" x14ac:dyDescent="0.3">
      <c r="B225" s="62" t="str">
        <f>B222</f>
        <v xml:space="preserve">  </v>
      </c>
      <c r="C225" s="144" t="s">
        <v>37</v>
      </c>
      <c r="D225" s="144"/>
      <c r="E225" s="144"/>
      <c r="F225" s="144"/>
      <c r="G225" s="51"/>
      <c r="H225" s="87" t="s">
        <v>74</v>
      </c>
      <c r="I225" s="66"/>
      <c r="J225" s="22" t="str">
        <f>IFERROR(VLOOKUP(B225,'Lessor Calculations'!$AE$10:$AG$448,3,FALSE),0)</f>
        <v xml:space="preserve">  </v>
      </c>
      <c r="K225" s="22"/>
      <c r="L225" s="51"/>
      <c r="M225" s="87" t="s">
        <v>74</v>
      </c>
      <c r="N225" s="66"/>
      <c r="O225" s="22" t="str">
        <f>J225</f>
        <v xml:space="preserve">  </v>
      </c>
      <c r="P225" s="96"/>
    </row>
    <row r="226" spans="2:16" ht="15.6" hidden="1" x14ac:dyDescent="0.3">
      <c r="B226" s="74"/>
      <c r="C226" s="144"/>
      <c r="D226" s="144"/>
      <c r="E226" s="144"/>
      <c r="F226" s="144"/>
      <c r="G226" s="51"/>
      <c r="H226" s="52"/>
      <c r="I226" s="87" t="s">
        <v>79</v>
      </c>
      <c r="J226" s="22"/>
      <c r="K226" s="22" t="str">
        <f>J225</f>
        <v xml:space="preserve">  </v>
      </c>
      <c r="L226" s="51"/>
      <c r="M226" s="52"/>
      <c r="N226" s="87" t="s">
        <v>79</v>
      </c>
      <c r="O226" s="22"/>
      <c r="P226" s="96" t="str">
        <f>O225</f>
        <v xml:space="preserve">  </v>
      </c>
    </row>
    <row r="227" spans="2:16" ht="15.6" hidden="1" x14ac:dyDescent="0.3">
      <c r="B227" s="74"/>
      <c r="C227" s="66"/>
      <c r="D227" s="87"/>
      <c r="E227" s="22"/>
      <c r="F227" s="22"/>
      <c r="G227" s="51"/>
      <c r="H227" s="66"/>
      <c r="I227" s="87"/>
      <c r="J227" s="22"/>
      <c r="K227" s="22"/>
      <c r="L227" s="51"/>
      <c r="M227" s="65"/>
      <c r="N227" s="66"/>
      <c r="O227" s="22"/>
      <c r="P227" s="96"/>
    </row>
    <row r="228" spans="2:16" ht="15.6" hidden="1" x14ac:dyDescent="0.3">
      <c r="B228" s="62" t="str">
        <f>B225</f>
        <v xml:space="preserve">  </v>
      </c>
      <c r="C228" s="87" t="s">
        <v>36</v>
      </c>
      <c r="D228" s="22"/>
      <c r="E228" s="22" t="str">
        <f>F229</f>
        <v xml:space="preserve">  </v>
      </c>
      <c r="F228" s="22"/>
      <c r="G228" s="51"/>
      <c r="H228" s="143" t="s">
        <v>37</v>
      </c>
      <c r="I228" s="143"/>
      <c r="J228" s="143"/>
      <c r="K228" s="143"/>
      <c r="L228" s="51"/>
      <c r="M228" s="87" t="s">
        <v>36</v>
      </c>
      <c r="N228" s="22"/>
      <c r="O228" s="22" t="str">
        <f>E228</f>
        <v xml:space="preserve">  </v>
      </c>
      <c r="P228" s="96"/>
    </row>
    <row r="229" spans="2:16" ht="15.6" hidden="1" x14ac:dyDescent="0.3">
      <c r="B229" s="75"/>
      <c r="C229" s="79"/>
      <c r="D229" s="90" t="s">
        <v>80</v>
      </c>
      <c r="E229" s="90"/>
      <c r="F229" s="91" t="str">
        <f>IFERROR(VLOOKUP(B228,'Lessor Calculations'!$G$10:$W$448,17,FALSE),0)</f>
        <v xml:space="preserve">  </v>
      </c>
      <c r="G229" s="70"/>
      <c r="H229" s="146"/>
      <c r="I229" s="146"/>
      <c r="J229" s="146"/>
      <c r="K229" s="146"/>
      <c r="L229" s="70"/>
      <c r="M229" s="79"/>
      <c r="N229" s="90" t="s">
        <v>80</v>
      </c>
      <c r="O229" s="91"/>
      <c r="P229" s="94" t="str">
        <f>O228</f>
        <v xml:space="preserve">  </v>
      </c>
    </row>
    <row r="230" spans="2:16" ht="15.6" hidden="1" x14ac:dyDescent="0.3">
      <c r="B230" s="59" t="str">
        <f>IFERROR(IF(EOMONTH(B225,1)&gt;Questionnaire!$I$8,"  ",EOMONTH(B225,1)),"  ")</f>
        <v xml:space="preserve">  </v>
      </c>
      <c r="C230" s="82" t="s">
        <v>36</v>
      </c>
      <c r="D230" s="83"/>
      <c r="E230" s="83">
        <f>IFERROR(F231+F232,0)</f>
        <v>0</v>
      </c>
      <c r="F230" s="83"/>
      <c r="G230" s="61"/>
      <c r="H230" s="142" t="s">
        <v>37</v>
      </c>
      <c r="I230" s="142"/>
      <c r="J230" s="142"/>
      <c r="K230" s="142"/>
      <c r="L230" s="61"/>
      <c r="M230" s="82" t="s">
        <v>36</v>
      </c>
      <c r="N230" s="83"/>
      <c r="O230" s="83">
        <f>E230</f>
        <v>0</v>
      </c>
      <c r="P230" s="95"/>
    </row>
    <row r="231" spans="2:16" hidden="1" x14ac:dyDescent="0.25">
      <c r="B231" s="98"/>
      <c r="C231" s="87"/>
      <c r="D231" s="87" t="s">
        <v>71</v>
      </c>
      <c r="E231" s="87"/>
      <c r="F231" s="22">
        <f>IFERROR(-VLOOKUP(B230,'Lessor Calculations'!$G$10:$N$448,8,FALSE),0)</f>
        <v>0</v>
      </c>
      <c r="G231" s="51"/>
      <c r="H231" s="143"/>
      <c r="I231" s="143"/>
      <c r="J231" s="143"/>
      <c r="K231" s="143"/>
      <c r="L231" s="51"/>
      <c r="M231" s="87"/>
      <c r="N231" s="87" t="s">
        <v>71</v>
      </c>
      <c r="O231" s="22"/>
      <c r="P231" s="96">
        <f>F231</f>
        <v>0</v>
      </c>
    </row>
    <row r="232" spans="2:16" hidden="1" x14ac:dyDescent="0.25">
      <c r="B232" s="98"/>
      <c r="C232" s="66"/>
      <c r="D232" s="87" t="s">
        <v>72</v>
      </c>
      <c r="E232" s="87"/>
      <c r="F232" s="22" t="str">
        <f>IFERROR(VLOOKUP(B230,'Lessor Calculations'!$G$10:$M$448,7,FALSE),0)</f>
        <v xml:space="preserve">  </v>
      </c>
      <c r="G232" s="51"/>
      <c r="H232" s="143"/>
      <c r="I232" s="143"/>
      <c r="J232" s="143"/>
      <c r="K232" s="143"/>
      <c r="L232" s="51"/>
      <c r="M232" s="66"/>
      <c r="N232" s="87" t="s">
        <v>72</v>
      </c>
      <c r="O232" s="22"/>
      <c r="P232" s="96" t="str">
        <f>F232</f>
        <v xml:space="preserve">  </v>
      </c>
    </row>
    <row r="233" spans="2:16" hidden="1" x14ac:dyDescent="0.25">
      <c r="B233" s="98"/>
      <c r="C233" s="66"/>
      <c r="D233" s="87"/>
      <c r="E233" s="22"/>
      <c r="F233" s="22"/>
      <c r="G233" s="51"/>
      <c r="H233" s="66"/>
      <c r="I233" s="87"/>
      <c r="J233" s="22"/>
      <c r="K233" s="22"/>
      <c r="L233" s="51"/>
      <c r="M233" s="65"/>
      <c r="N233" s="87"/>
      <c r="O233" s="22"/>
      <c r="P233" s="96"/>
    </row>
    <row r="234" spans="2:16" ht="15.6" hidden="1" x14ac:dyDescent="0.3">
      <c r="B234" s="62" t="str">
        <f>B230</f>
        <v xml:space="preserve">  </v>
      </c>
      <c r="C234" s="66" t="s">
        <v>70</v>
      </c>
      <c r="D234" s="66"/>
      <c r="E234" s="22" t="str">
        <f>IFERROR(VLOOKUP(B234,'Lessor Calculations'!$Z$10:$AB$448,3,FALSE),0)</f>
        <v xml:space="preserve">  </v>
      </c>
      <c r="F234" s="66"/>
      <c r="G234" s="51"/>
      <c r="H234" s="143" t="s">
        <v>37</v>
      </c>
      <c r="I234" s="143"/>
      <c r="J234" s="143"/>
      <c r="K234" s="143"/>
      <c r="L234" s="51"/>
      <c r="M234" s="66" t="s">
        <v>70</v>
      </c>
      <c r="N234" s="66"/>
      <c r="O234" s="22" t="str">
        <f>E234</f>
        <v xml:space="preserve">  </v>
      </c>
      <c r="P234" s="96"/>
    </row>
    <row r="235" spans="2:16" hidden="1" x14ac:dyDescent="0.25">
      <c r="B235" s="98"/>
      <c r="C235" s="66"/>
      <c r="D235" s="87" t="s">
        <v>82</v>
      </c>
      <c r="E235" s="66"/>
      <c r="F235" s="77" t="str">
        <f>E234</f>
        <v xml:space="preserve">  </v>
      </c>
      <c r="G235" s="51"/>
      <c r="H235" s="143"/>
      <c r="I235" s="143"/>
      <c r="J235" s="143"/>
      <c r="K235" s="143"/>
      <c r="L235" s="51"/>
      <c r="M235" s="66"/>
      <c r="N235" s="87" t="s">
        <v>82</v>
      </c>
      <c r="O235" s="22"/>
      <c r="P235" s="96" t="str">
        <f>O234</f>
        <v xml:space="preserve">  </v>
      </c>
    </row>
    <row r="236" spans="2:16" hidden="1" x14ac:dyDescent="0.25">
      <c r="B236" s="98"/>
      <c r="C236" s="66"/>
      <c r="D236" s="87"/>
      <c r="E236" s="22"/>
      <c r="F236" s="22"/>
      <c r="G236" s="51"/>
      <c r="H236" s="66"/>
      <c r="I236" s="87"/>
      <c r="J236" s="22"/>
      <c r="K236" s="22"/>
      <c r="L236" s="51"/>
      <c r="M236" s="65"/>
      <c r="N236" s="87"/>
      <c r="O236" s="22"/>
      <c r="P236" s="96"/>
    </row>
    <row r="237" spans="2:16" ht="15.6" hidden="1" x14ac:dyDescent="0.3">
      <c r="B237" s="62" t="str">
        <f>B234</f>
        <v xml:space="preserve">  </v>
      </c>
      <c r="C237" s="144" t="s">
        <v>37</v>
      </c>
      <c r="D237" s="144"/>
      <c r="E237" s="144"/>
      <c r="F237" s="144"/>
      <c r="G237" s="51"/>
      <c r="H237" s="87" t="s">
        <v>74</v>
      </c>
      <c r="I237" s="66"/>
      <c r="J237" s="22" t="str">
        <f>IFERROR(VLOOKUP(B237,'Lessor Calculations'!$AE$10:$AG$448,3,FALSE),0)</f>
        <v xml:space="preserve">  </v>
      </c>
      <c r="K237" s="22"/>
      <c r="L237" s="51"/>
      <c r="M237" s="87" t="s">
        <v>74</v>
      </c>
      <c r="N237" s="66"/>
      <c r="O237" s="22" t="str">
        <f>J237</f>
        <v xml:space="preserve">  </v>
      </c>
      <c r="P237" s="96"/>
    </row>
    <row r="238" spans="2:16" ht="15.6" hidden="1" x14ac:dyDescent="0.3">
      <c r="B238" s="74"/>
      <c r="C238" s="144"/>
      <c r="D238" s="144"/>
      <c r="E238" s="144"/>
      <c r="F238" s="144"/>
      <c r="G238" s="51"/>
      <c r="H238" s="52"/>
      <c r="I238" s="87" t="s">
        <v>79</v>
      </c>
      <c r="J238" s="22"/>
      <c r="K238" s="22" t="str">
        <f>J237</f>
        <v xml:space="preserve">  </v>
      </c>
      <c r="L238" s="51"/>
      <c r="M238" s="52"/>
      <c r="N238" s="87" t="s">
        <v>79</v>
      </c>
      <c r="O238" s="22"/>
      <c r="P238" s="96" t="str">
        <f>O237</f>
        <v xml:space="preserve">  </v>
      </c>
    </row>
    <row r="239" spans="2:16" ht="15.6" hidden="1" x14ac:dyDescent="0.3">
      <c r="B239" s="74"/>
      <c r="C239" s="66"/>
      <c r="D239" s="87"/>
      <c r="E239" s="22"/>
      <c r="F239" s="22"/>
      <c r="G239" s="51"/>
      <c r="H239" s="66"/>
      <c r="I239" s="87"/>
      <c r="J239" s="22"/>
      <c r="K239" s="22"/>
      <c r="L239" s="51"/>
      <c r="M239" s="65"/>
      <c r="N239" s="66"/>
      <c r="O239" s="22"/>
      <c r="P239" s="96"/>
    </row>
    <row r="240" spans="2:16" ht="15.6" hidden="1" x14ac:dyDescent="0.3">
      <c r="B240" s="62" t="str">
        <f>B237</f>
        <v xml:space="preserve">  </v>
      </c>
      <c r="C240" s="87" t="s">
        <v>36</v>
      </c>
      <c r="D240" s="22"/>
      <c r="E240" s="22" t="str">
        <f>F241</f>
        <v xml:space="preserve">  </v>
      </c>
      <c r="F240" s="22"/>
      <c r="G240" s="51"/>
      <c r="H240" s="143" t="s">
        <v>37</v>
      </c>
      <c r="I240" s="143"/>
      <c r="J240" s="143"/>
      <c r="K240" s="143"/>
      <c r="L240" s="51"/>
      <c r="M240" s="87" t="s">
        <v>36</v>
      </c>
      <c r="N240" s="22"/>
      <c r="O240" s="22" t="str">
        <f>E240</f>
        <v xml:space="preserve">  </v>
      </c>
      <c r="P240" s="96"/>
    </row>
    <row r="241" spans="2:16" ht="15.6" hidden="1" x14ac:dyDescent="0.3">
      <c r="B241" s="75"/>
      <c r="C241" s="79"/>
      <c r="D241" s="90" t="s">
        <v>80</v>
      </c>
      <c r="E241" s="90"/>
      <c r="F241" s="91" t="str">
        <f>IFERROR(VLOOKUP(B240,'Lessor Calculations'!$G$10:$W$448,17,FALSE),0)</f>
        <v xml:space="preserve">  </v>
      </c>
      <c r="G241" s="70"/>
      <c r="H241" s="146"/>
      <c r="I241" s="146"/>
      <c r="J241" s="146"/>
      <c r="K241" s="146"/>
      <c r="L241" s="70"/>
      <c r="M241" s="79"/>
      <c r="N241" s="90" t="s">
        <v>80</v>
      </c>
      <c r="O241" s="91"/>
      <c r="P241" s="94" t="str">
        <f>O240</f>
        <v xml:space="preserve">  </v>
      </c>
    </row>
    <row r="242" spans="2:16" ht="15.6" hidden="1" x14ac:dyDescent="0.3">
      <c r="B242" s="59" t="str">
        <f>IFERROR(IF(EOMONTH(B237,1)&gt;Questionnaire!$I$8,"  ",EOMONTH(B237,1)),"  ")</f>
        <v xml:space="preserve">  </v>
      </c>
      <c r="C242" s="82" t="s">
        <v>36</v>
      </c>
      <c r="D242" s="83"/>
      <c r="E242" s="83">
        <f>IFERROR(F243+F244,0)</f>
        <v>0</v>
      </c>
      <c r="F242" s="83"/>
      <c r="G242" s="61"/>
      <c r="H242" s="142" t="s">
        <v>37</v>
      </c>
      <c r="I242" s="142"/>
      <c r="J242" s="142"/>
      <c r="K242" s="142"/>
      <c r="L242" s="61"/>
      <c r="M242" s="82" t="s">
        <v>36</v>
      </c>
      <c r="N242" s="83"/>
      <c r="O242" s="83">
        <f>E242</f>
        <v>0</v>
      </c>
      <c r="P242" s="95"/>
    </row>
    <row r="243" spans="2:16" hidden="1" x14ac:dyDescent="0.25">
      <c r="B243" s="98"/>
      <c r="C243" s="87"/>
      <c r="D243" s="87" t="s">
        <v>71</v>
      </c>
      <c r="E243" s="87"/>
      <c r="F243" s="22">
        <f>IFERROR(-VLOOKUP(B242,'Lessor Calculations'!$G$10:$N$448,8,FALSE),0)</f>
        <v>0</v>
      </c>
      <c r="G243" s="51"/>
      <c r="H243" s="143"/>
      <c r="I243" s="143"/>
      <c r="J243" s="143"/>
      <c r="K243" s="143"/>
      <c r="L243" s="51"/>
      <c r="M243" s="87"/>
      <c r="N243" s="87" t="s">
        <v>71</v>
      </c>
      <c r="O243" s="22"/>
      <c r="P243" s="96">
        <f>F243</f>
        <v>0</v>
      </c>
    </row>
    <row r="244" spans="2:16" hidden="1" x14ac:dyDescent="0.25">
      <c r="B244" s="98"/>
      <c r="C244" s="66"/>
      <c r="D244" s="87" t="s">
        <v>72</v>
      </c>
      <c r="E244" s="87"/>
      <c r="F244" s="22" t="str">
        <f>IFERROR(VLOOKUP(B242,'Lessor Calculations'!$G$10:$M$448,7,FALSE),0)</f>
        <v xml:space="preserve">  </v>
      </c>
      <c r="G244" s="51"/>
      <c r="H244" s="143"/>
      <c r="I244" s="143"/>
      <c r="J244" s="143"/>
      <c r="K244" s="143"/>
      <c r="L244" s="51"/>
      <c r="M244" s="66"/>
      <c r="N244" s="87" t="s">
        <v>72</v>
      </c>
      <c r="O244" s="22"/>
      <c r="P244" s="96" t="str">
        <f>F244</f>
        <v xml:space="preserve">  </v>
      </c>
    </row>
    <row r="245" spans="2:16" hidden="1" x14ac:dyDescent="0.25">
      <c r="B245" s="98"/>
      <c r="C245" s="66"/>
      <c r="D245" s="87"/>
      <c r="E245" s="22"/>
      <c r="F245" s="22"/>
      <c r="G245" s="51"/>
      <c r="H245" s="66"/>
      <c r="I245" s="87"/>
      <c r="J245" s="22"/>
      <c r="K245" s="22"/>
      <c r="L245" s="51"/>
      <c r="M245" s="65"/>
      <c r="N245" s="87"/>
      <c r="O245" s="22"/>
      <c r="P245" s="96"/>
    </row>
    <row r="246" spans="2:16" ht="15.6" hidden="1" x14ac:dyDescent="0.3">
      <c r="B246" s="62" t="str">
        <f>B242</f>
        <v xml:space="preserve">  </v>
      </c>
      <c r="C246" s="66" t="s">
        <v>70</v>
      </c>
      <c r="D246" s="66"/>
      <c r="E246" s="22" t="str">
        <f>IFERROR(VLOOKUP(B246,'Lessor Calculations'!$Z$10:$AB$448,3,FALSE),0)</f>
        <v xml:space="preserve">  </v>
      </c>
      <c r="F246" s="66"/>
      <c r="G246" s="51"/>
      <c r="H246" s="143" t="s">
        <v>37</v>
      </c>
      <c r="I246" s="143"/>
      <c r="J246" s="143"/>
      <c r="K246" s="143"/>
      <c r="L246" s="51"/>
      <c r="M246" s="66" t="s">
        <v>70</v>
      </c>
      <c r="N246" s="66"/>
      <c r="O246" s="22" t="str">
        <f>E246</f>
        <v xml:space="preserve">  </v>
      </c>
      <c r="P246" s="96"/>
    </row>
    <row r="247" spans="2:16" hidden="1" x14ac:dyDescent="0.25">
      <c r="B247" s="98"/>
      <c r="C247" s="66"/>
      <c r="D247" s="87" t="s">
        <v>82</v>
      </c>
      <c r="E247" s="66"/>
      <c r="F247" s="77" t="str">
        <f>E246</f>
        <v xml:space="preserve">  </v>
      </c>
      <c r="G247" s="51"/>
      <c r="H247" s="143"/>
      <c r="I247" s="143"/>
      <c r="J247" s="143"/>
      <c r="K247" s="143"/>
      <c r="L247" s="51"/>
      <c r="M247" s="66"/>
      <c r="N247" s="87" t="s">
        <v>82</v>
      </c>
      <c r="O247" s="22"/>
      <c r="P247" s="96" t="str">
        <f>O246</f>
        <v xml:space="preserve">  </v>
      </c>
    </row>
    <row r="248" spans="2:16" hidden="1" x14ac:dyDescent="0.25">
      <c r="B248" s="98"/>
      <c r="C248" s="66"/>
      <c r="D248" s="87"/>
      <c r="E248" s="22"/>
      <c r="F248" s="22"/>
      <c r="G248" s="51"/>
      <c r="H248" s="66"/>
      <c r="I248" s="87"/>
      <c r="J248" s="22"/>
      <c r="K248" s="22"/>
      <c r="L248" s="51"/>
      <c r="M248" s="65"/>
      <c r="N248" s="87"/>
      <c r="O248" s="22"/>
      <c r="P248" s="96"/>
    </row>
    <row r="249" spans="2:16" ht="15.6" hidden="1" x14ac:dyDescent="0.3">
      <c r="B249" s="62" t="str">
        <f>B246</f>
        <v xml:space="preserve">  </v>
      </c>
      <c r="C249" s="144" t="s">
        <v>37</v>
      </c>
      <c r="D249" s="144"/>
      <c r="E249" s="144"/>
      <c r="F249" s="144"/>
      <c r="G249" s="51"/>
      <c r="H249" s="87" t="s">
        <v>74</v>
      </c>
      <c r="I249" s="66"/>
      <c r="J249" s="22" t="str">
        <f>IFERROR(VLOOKUP(B249,'Lessor Calculations'!$AE$10:$AG$448,3,FALSE),0)</f>
        <v xml:space="preserve">  </v>
      </c>
      <c r="K249" s="22"/>
      <c r="L249" s="51"/>
      <c r="M249" s="87" t="s">
        <v>74</v>
      </c>
      <c r="N249" s="66"/>
      <c r="O249" s="22" t="str">
        <f>J249</f>
        <v xml:space="preserve">  </v>
      </c>
      <c r="P249" s="96"/>
    </row>
    <row r="250" spans="2:16" ht="15.6" hidden="1" x14ac:dyDescent="0.3">
      <c r="B250" s="74"/>
      <c r="C250" s="144"/>
      <c r="D250" s="144"/>
      <c r="E250" s="144"/>
      <c r="F250" s="144"/>
      <c r="G250" s="51"/>
      <c r="H250" s="52"/>
      <c r="I250" s="87" t="s">
        <v>79</v>
      </c>
      <c r="J250" s="22"/>
      <c r="K250" s="22" t="str">
        <f>J249</f>
        <v xml:space="preserve">  </v>
      </c>
      <c r="L250" s="51"/>
      <c r="M250" s="52"/>
      <c r="N250" s="87" t="s">
        <v>79</v>
      </c>
      <c r="O250" s="22"/>
      <c r="P250" s="96" t="str">
        <f>O249</f>
        <v xml:space="preserve">  </v>
      </c>
    </row>
    <row r="251" spans="2:16" ht="15.6" hidden="1" x14ac:dyDescent="0.3">
      <c r="B251" s="74"/>
      <c r="C251" s="66"/>
      <c r="D251" s="87"/>
      <c r="E251" s="22"/>
      <c r="F251" s="22"/>
      <c r="G251" s="51"/>
      <c r="H251" s="66"/>
      <c r="I251" s="87"/>
      <c r="J251" s="22"/>
      <c r="K251" s="22"/>
      <c r="L251" s="51"/>
      <c r="M251" s="65"/>
      <c r="N251" s="66"/>
      <c r="O251" s="22"/>
      <c r="P251" s="96"/>
    </row>
    <row r="252" spans="2:16" ht="15.6" hidden="1" x14ac:dyDescent="0.3">
      <c r="B252" s="62" t="str">
        <f>B249</f>
        <v xml:space="preserve">  </v>
      </c>
      <c r="C252" s="87" t="s">
        <v>36</v>
      </c>
      <c r="D252" s="22"/>
      <c r="E252" s="22" t="str">
        <f>F253</f>
        <v xml:space="preserve">  </v>
      </c>
      <c r="F252" s="22"/>
      <c r="G252" s="51"/>
      <c r="H252" s="143" t="s">
        <v>37</v>
      </c>
      <c r="I252" s="143"/>
      <c r="J252" s="143"/>
      <c r="K252" s="143"/>
      <c r="L252" s="51"/>
      <c r="M252" s="87" t="s">
        <v>36</v>
      </c>
      <c r="N252" s="22"/>
      <c r="O252" s="22" t="str">
        <f>E252</f>
        <v xml:space="preserve">  </v>
      </c>
      <c r="P252" s="96"/>
    </row>
    <row r="253" spans="2:16" ht="15.6" hidden="1" x14ac:dyDescent="0.3">
      <c r="B253" s="75"/>
      <c r="C253" s="79"/>
      <c r="D253" s="90" t="s">
        <v>80</v>
      </c>
      <c r="E253" s="90"/>
      <c r="F253" s="91" t="str">
        <f>IFERROR(VLOOKUP(B252,'Lessor Calculations'!$G$10:$W$448,17,FALSE),0)</f>
        <v xml:space="preserve">  </v>
      </c>
      <c r="G253" s="70"/>
      <c r="H253" s="146"/>
      <c r="I253" s="146"/>
      <c r="J253" s="146"/>
      <c r="K253" s="146"/>
      <c r="L253" s="70"/>
      <c r="M253" s="79"/>
      <c r="N253" s="90" t="s">
        <v>80</v>
      </c>
      <c r="O253" s="91"/>
      <c r="P253" s="94" t="str">
        <f>O252</f>
        <v xml:space="preserve">  </v>
      </c>
    </row>
    <row r="254" spans="2:16" ht="15.6" hidden="1" x14ac:dyDescent="0.3">
      <c r="B254" s="59" t="str">
        <f>IFERROR(IF(EOMONTH(B249,1)&gt;Questionnaire!$I$8,"  ",EOMONTH(B249,1)),"  ")</f>
        <v xml:space="preserve">  </v>
      </c>
      <c r="C254" s="82" t="s">
        <v>36</v>
      </c>
      <c r="D254" s="83"/>
      <c r="E254" s="83">
        <f>IFERROR(F255+F256,0)</f>
        <v>0</v>
      </c>
      <c r="F254" s="83"/>
      <c r="G254" s="61"/>
      <c r="H254" s="142" t="s">
        <v>37</v>
      </c>
      <c r="I254" s="142"/>
      <c r="J254" s="142"/>
      <c r="K254" s="142"/>
      <c r="L254" s="61"/>
      <c r="M254" s="82" t="s">
        <v>36</v>
      </c>
      <c r="N254" s="83"/>
      <c r="O254" s="83">
        <f>E254</f>
        <v>0</v>
      </c>
      <c r="P254" s="95"/>
    </row>
    <row r="255" spans="2:16" hidden="1" x14ac:dyDescent="0.25">
      <c r="B255" s="98"/>
      <c r="C255" s="87"/>
      <c r="D255" s="87" t="s">
        <v>71</v>
      </c>
      <c r="E255" s="87"/>
      <c r="F255" s="22">
        <f>IFERROR(-VLOOKUP(B254,'Lessor Calculations'!$G$10:$N$448,8,FALSE),0)</f>
        <v>0</v>
      </c>
      <c r="G255" s="51"/>
      <c r="H255" s="143"/>
      <c r="I255" s="143"/>
      <c r="J255" s="143"/>
      <c r="K255" s="143"/>
      <c r="L255" s="51"/>
      <c r="M255" s="87"/>
      <c r="N255" s="87" t="s">
        <v>71</v>
      </c>
      <c r="O255" s="22"/>
      <c r="P255" s="96">
        <f>F255</f>
        <v>0</v>
      </c>
    </row>
    <row r="256" spans="2:16" hidden="1" x14ac:dyDescent="0.25">
      <c r="B256" s="98"/>
      <c r="C256" s="66"/>
      <c r="D256" s="87" t="s">
        <v>72</v>
      </c>
      <c r="E256" s="87"/>
      <c r="F256" s="22" t="str">
        <f>IFERROR(VLOOKUP(B254,'Lessor Calculations'!$G$10:$M$448,7,FALSE),0)</f>
        <v xml:space="preserve">  </v>
      </c>
      <c r="G256" s="51"/>
      <c r="H256" s="143"/>
      <c r="I256" s="143"/>
      <c r="J256" s="143"/>
      <c r="K256" s="143"/>
      <c r="L256" s="51"/>
      <c r="M256" s="66"/>
      <c r="N256" s="87" t="s">
        <v>72</v>
      </c>
      <c r="O256" s="22"/>
      <c r="P256" s="96" t="str">
        <f>F256</f>
        <v xml:space="preserve">  </v>
      </c>
    </row>
    <row r="257" spans="2:16" hidden="1" x14ac:dyDescent="0.25">
      <c r="B257" s="98"/>
      <c r="C257" s="66"/>
      <c r="D257" s="87"/>
      <c r="E257" s="22"/>
      <c r="F257" s="22"/>
      <c r="G257" s="51"/>
      <c r="H257" s="66"/>
      <c r="I257" s="87"/>
      <c r="J257" s="22"/>
      <c r="K257" s="22"/>
      <c r="L257" s="51"/>
      <c r="M257" s="65"/>
      <c r="N257" s="87"/>
      <c r="O257" s="22"/>
      <c r="P257" s="96"/>
    </row>
    <row r="258" spans="2:16" ht="15.6" hidden="1" x14ac:dyDescent="0.3">
      <c r="B258" s="62" t="str">
        <f>B254</f>
        <v xml:space="preserve">  </v>
      </c>
      <c r="C258" s="66" t="s">
        <v>70</v>
      </c>
      <c r="D258" s="66"/>
      <c r="E258" s="22" t="str">
        <f>IFERROR(VLOOKUP(B258,'Lessor Calculations'!$Z$10:$AB$448,3,FALSE),0)</f>
        <v xml:space="preserve">  </v>
      </c>
      <c r="F258" s="66"/>
      <c r="G258" s="51"/>
      <c r="H258" s="143" t="s">
        <v>37</v>
      </c>
      <c r="I258" s="143"/>
      <c r="J258" s="143"/>
      <c r="K258" s="143"/>
      <c r="L258" s="51"/>
      <c r="M258" s="66" t="s">
        <v>70</v>
      </c>
      <c r="N258" s="66"/>
      <c r="O258" s="22" t="str">
        <f>E258</f>
        <v xml:space="preserve">  </v>
      </c>
      <c r="P258" s="96"/>
    </row>
    <row r="259" spans="2:16" hidden="1" x14ac:dyDescent="0.25">
      <c r="B259" s="98"/>
      <c r="C259" s="66"/>
      <c r="D259" s="87" t="s">
        <v>82</v>
      </c>
      <c r="E259" s="66"/>
      <c r="F259" s="77" t="str">
        <f>E258</f>
        <v xml:space="preserve">  </v>
      </c>
      <c r="G259" s="51"/>
      <c r="H259" s="143"/>
      <c r="I259" s="143"/>
      <c r="J259" s="143"/>
      <c r="K259" s="143"/>
      <c r="L259" s="51"/>
      <c r="M259" s="66"/>
      <c r="N259" s="87" t="s">
        <v>82</v>
      </c>
      <c r="O259" s="22"/>
      <c r="P259" s="96" t="str">
        <f>O258</f>
        <v xml:space="preserve">  </v>
      </c>
    </row>
    <row r="260" spans="2:16" hidden="1" x14ac:dyDescent="0.25">
      <c r="B260" s="98"/>
      <c r="C260" s="66"/>
      <c r="D260" s="87"/>
      <c r="E260" s="22"/>
      <c r="F260" s="22"/>
      <c r="G260" s="51"/>
      <c r="H260" s="66"/>
      <c r="I260" s="87"/>
      <c r="J260" s="22"/>
      <c r="K260" s="22"/>
      <c r="L260" s="51"/>
      <c r="M260" s="65"/>
      <c r="N260" s="87"/>
      <c r="O260" s="22"/>
      <c r="P260" s="96"/>
    </row>
    <row r="261" spans="2:16" ht="15.6" hidden="1" x14ac:dyDescent="0.3">
      <c r="B261" s="62" t="str">
        <f>B258</f>
        <v xml:space="preserve">  </v>
      </c>
      <c r="C261" s="144" t="s">
        <v>37</v>
      </c>
      <c r="D261" s="144"/>
      <c r="E261" s="144"/>
      <c r="F261" s="144"/>
      <c r="G261" s="51"/>
      <c r="H261" s="87" t="s">
        <v>74</v>
      </c>
      <c r="I261" s="66"/>
      <c r="J261" s="22" t="str">
        <f>IFERROR(VLOOKUP(B261,'Lessor Calculations'!$AE$10:$AG$448,3,FALSE),0)</f>
        <v xml:space="preserve">  </v>
      </c>
      <c r="K261" s="22"/>
      <c r="L261" s="51"/>
      <c r="M261" s="87" t="s">
        <v>74</v>
      </c>
      <c r="N261" s="66"/>
      <c r="O261" s="22" t="str">
        <f>J261</f>
        <v xml:space="preserve">  </v>
      </c>
      <c r="P261" s="96"/>
    </row>
    <row r="262" spans="2:16" ht="15.6" hidden="1" x14ac:dyDescent="0.3">
      <c r="B262" s="74"/>
      <c r="C262" s="144"/>
      <c r="D262" s="144"/>
      <c r="E262" s="144"/>
      <c r="F262" s="144"/>
      <c r="G262" s="51"/>
      <c r="H262" s="52"/>
      <c r="I262" s="87" t="s">
        <v>79</v>
      </c>
      <c r="J262" s="22"/>
      <c r="K262" s="22" t="str">
        <f>J261</f>
        <v xml:space="preserve">  </v>
      </c>
      <c r="L262" s="51"/>
      <c r="M262" s="52"/>
      <c r="N262" s="87" t="s">
        <v>79</v>
      </c>
      <c r="O262" s="22"/>
      <c r="P262" s="96" t="str">
        <f>O261</f>
        <v xml:space="preserve">  </v>
      </c>
    </row>
    <row r="263" spans="2:16" ht="15.6" hidden="1" x14ac:dyDescent="0.3">
      <c r="B263" s="74"/>
      <c r="C263" s="66"/>
      <c r="D263" s="87"/>
      <c r="E263" s="22"/>
      <c r="F263" s="22"/>
      <c r="G263" s="51"/>
      <c r="H263" s="66"/>
      <c r="I263" s="87"/>
      <c r="J263" s="22"/>
      <c r="K263" s="22"/>
      <c r="L263" s="51"/>
      <c r="M263" s="65"/>
      <c r="N263" s="66"/>
      <c r="O263" s="22"/>
      <c r="P263" s="96"/>
    </row>
    <row r="264" spans="2:16" ht="15.6" hidden="1" x14ac:dyDescent="0.3">
      <c r="B264" s="62" t="str">
        <f>B261</f>
        <v xml:space="preserve">  </v>
      </c>
      <c r="C264" s="87" t="s">
        <v>36</v>
      </c>
      <c r="D264" s="22"/>
      <c r="E264" s="22" t="str">
        <f>F265</f>
        <v xml:space="preserve">  </v>
      </c>
      <c r="F264" s="22"/>
      <c r="G264" s="51"/>
      <c r="H264" s="143" t="s">
        <v>37</v>
      </c>
      <c r="I264" s="143"/>
      <c r="J264" s="143"/>
      <c r="K264" s="143"/>
      <c r="L264" s="51"/>
      <c r="M264" s="87" t="s">
        <v>36</v>
      </c>
      <c r="N264" s="22"/>
      <c r="O264" s="22" t="str">
        <f>E264</f>
        <v xml:space="preserve">  </v>
      </c>
      <c r="P264" s="96"/>
    </row>
    <row r="265" spans="2:16" ht="15.6" hidden="1" x14ac:dyDescent="0.3">
      <c r="B265" s="75"/>
      <c r="C265" s="79"/>
      <c r="D265" s="90" t="s">
        <v>80</v>
      </c>
      <c r="E265" s="90"/>
      <c r="F265" s="91" t="str">
        <f>IFERROR(VLOOKUP(B264,'Lessor Calculations'!$G$10:$W$448,17,FALSE),0)</f>
        <v xml:space="preserve">  </v>
      </c>
      <c r="G265" s="70"/>
      <c r="H265" s="146"/>
      <c r="I265" s="146"/>
      <c r="J265" s="146"/>
      <c r="K265" s="146"/>
      <c r="L265" s="70"/>
      <c r="M265" s="79"/>
      <c r="N265" s="90" t="s">
        <v>80</v>
      </c>
      <c r="O265" s="91"/>
      <c r="P265" s="94" t="str">
        <f>O264</f>
        <v xml:space="preserve">  </v>
      </c>
    </row>
    <row r="266" spans="2:16" ht="15.6" hidden="1" x14ac:dyDescent="0.3">
      <c r="B266" s="59" t="str">
        <f>IFERROR(IF(EOMONTH(B261,1)&gt;Questionnaire!$I$8,"  ",EOMONTH(B261,1)),"  ")</f>
        <v xml:space="preserve">  </v>
      </c>
      <c r="C266" s="82" t="s">
        <v>36</v>
      </c>
      <c r="D266" s="83"/>
      <c r="E266" s="83">
        <f>IFERROR(F267+F268,0)</f>
        <v>0</v>
      </c>
      <c r="F266" s="83"/>
      <c r="G266" s="61"/>
      <c r="H266" s="142" t="s">
        <v>37</v>
      </c>
      <c r="I266" s="142"/>
      <c r="J266" s="142"/>
      <c r="K266" s="142"/>
      <c r="L266" s="61"/>
      <c r="M266" s="82" t="s">
        <v>36</v>
      </c>
      <c r="N266" s="83"/>
      <c r="O266" s="83">
        <f>E266</f>
        <v>0</v>
      </c>
      <c r="P266" s="95"/>
    </row>
    <row r="267" spans="2:16" hidden="1" x14ac:dyDescent="0.25">
      <c r="B267" s="98"/>
      <c r="C267" s="87"/>
      <c r="D267" s="87" t="s">
        <v>71</v>
      </c>
      <c r="E267" s="87"/>
      <c r="F267" s="22">
        <f>IFERROR(-VLOOKUP(B266,'Lessor Calculations'!$G$10:$N$448,8,FALSE),0)</f>
        <v>0</v>
      </c>
      <c r="G267" s="51"/>
      <c r="H267" s="143"/>
      <c r="I267" s="143"/>
      <c r="J267" s="143"/>
      <c r="K267" s="143"/>
      <c r="L267" s="51"/>
      <c r="M267" s="87"/>
      <c r="N267" s="87" t="s">
        <v>71</v>
      </c>
      <c r="O267" s="22"/>
      <c r="P267" s="96">
        <f>F267</f>
        <v>0</v>
      </c>
    </row>
    <row r="268" spans="2:16" hidden="1" x14ac:dyDescent="0.25">
      <c r="B268" s="98"/>
      <c r="C268" s="66"/>
      <c r="D268" s="87" t="s">
        <v>72</v>
      </c>
      <c r="E268" s="87"/>
      <c r="F268" s="22" t="str">
        <f>IFERROR(VLOOKUP(B266,'Lessor Calculations'!$G$10:$M$448,7,FALSE),0)</f>
        <v xml:space="preserve">  </v>
      </c>
      <c r="G268" s="51"/>
      <c r="H268" s="143"/>
      <c r="I268" s="143"/>
      <c r="J268" s="143"/>
      <c r="K268" s="143"/>
      <c r="L268" s="51"/>
      <c r="M268" s="66"/>
      <c r="N268" s="87" t="s">
        <v>72</v>
      </c>
      <c r="O268" s="22"/>
      <c r="P268" s="96" t="str">
        <f>F268</f>
        <v xml:space="preserve">  </v>
      </c>
    </row>
    <row r="269" spans="2:16" hidden="1" x14ac:dyDescent="0.25">
      <c r="B269" s="98"/>
      <c r="C269" s="66"/>
      <c r="D269" s="87"/>
      <c r="E269" s="22"/>
      <c r="F269" s="22"/>
      <c r="G269" s="51"/>
      <c r="H269" s="66"/>
      <c r="I269" s="87"/>
      <c r="J269" s="22"/>
      <c r="K269" s="22"/>
      <c r="L269" s="51"/>
      <c r="M269" s="65"/>
      <c r="N269" s="87"/>
      <c r="O269" s="22"/>
      <c r="P269" s="96"/>
    </row>
    <row r="270" spans="2:16" ht="15.6" hidden="1" x14ac:dyDescent="0.3">
      <c r="B270" s="62" t="str">
        <f>B266</f>
        <v xml:space="preserve">  </v>
      </c>
      <c r="C270" s="66" t="s">
        <v>70</v>
      </c>
      <c r="D270" s="66"/>
      <c r="E270" s="22" t="str">
        <f>IFERROR(VLOOKUP(B270,'Lessor Calculations'!$Z$10:$AB$448,3,FALSE),0)</f>
        <v xml:space="preserve">  </v>
      </c>
      <c r="F270" s="66"/>
      <c r="G270" s="51"/>
      <c r="H270" s="143" t="s">
        <v>37</v>
      </c>
      <c r="I270" s="143"/>
      <c r="J270" s="143"/>
      <c r="K270" s="143"/>
      <c r="L270" s="51"/>
      <c r="M270" s="66" t="s">
        <v>70</v>
      </c>
      <c r="N270" s="66"/>
      <c r="O270" s="22" t="str">
        <f>E270</f>
        <v xml:space="preserve">  </v>
      </c>
      <c r="P270" s="96"/>
    </row>
    <row r="271" spans="2:16" hidden="1" x14ac:dyDescent="0.25">
      <c r="B271" s="98"/>
      <c r="C271" s="66"/>
      <c r="D271" s="87" t="s">
        <v>82</v>
      </c>
      <c r="E271" s="66"/>
      <c r="F271" s="77" t="str">
        <f>E270</f>
        <v xml:space="preserve">  </v>
      </c>
      <c r="G271" s="51"/>
      <c r="H271" s="143"/>
      <c r="I271" s="143"/>
      <c r="J271" s="143"/>
      <c r="K271" s="143"/>
      <c r="L271" s="51"/>
      <c r="M271" s="66"/>
      <c r="N271" s="87" t="s">
        <v>82</v>
      </c>
      <c r="O271" s="22"/>
      <c r="P271" s="96" t="str">
        <f>O270</f>
        <v xml:space="preserve">  </v>
      </c>
    </row>
    <row r="272" spans="2:16" hidden="1" x14ac:dyDescent="0.25">
      <c r="B272" s="98"/>
      <c r="C272" s="66"/>
      <c r="D272" s="87"/>
      <c r="E272" s="22"/>
      <c r="F272" s="22"/>
      <c r="G272" s="51"/>
      <c r="H272" s="66"/>
      <c r="I272" s="87"/>
      <c r="J272" s="22"/>
      <c r="K272" s="22"/>
      <c r="L272" s="51"/>
      <c r="M272" s="65"/>
      <c r="N272" s="87"/>
      <c r="O272" s="22"/>
      <c r="P272" s="96"/>
    </row>
    <row r="273" spans="2:16" ht="15.6" hidden="1" x14ac:dyDescent="0.3">
      <c r="B273" s="62" t="str">
        <f>B270</f>
        <v xml:space="preserve">  </v>
      </c>
      <c r="C273" s="144" t="s">
        <v>37</v>
      </c>
      <c r="D273" s="144"/>
      <c r="E273" s="144"/>
      <c r="F273" s="144"/>
      <c r="G273" s="51"/>
      <c r="H273" s="87" t="s">
        <v>74</v>
      </c>
      <c r="I273" s="66"/>
      <c r="J273" s="22" t="str">
        <f>IFERROR(VLOOKUP(B273,'Lessor Calculations'!$AE$10:$AG$448,3,FALSE),0)</f>
        <v xml:space="preserve">  </v>
      </c>
      <c r="K273" s="22"/>
      <c r="L273" s="51"/>
      <c r="M273" s="87" t="s">
        <v>74</v>
      </c>
      <c r="N273" s="66"/>
      <c r="O273" s="22" t="str">
        <f>J273</f>
        <v xml:space="preserve">  </v>
      </c>
      <c r="P273" s="96"/>
    </row>
    <row r="274" spans="2:16" ht="15.6" hidden="1" x14ac:dyDescent="0.3">
      <c r="B274" s="74"/>
      <c r="C274" s="144"/>
      <c r="D274" s="144"/>
      <c r="E274" s="144"/>
      <c r="F274" s="144"/>
      <c r="G274" s="51"/>
      <c r="H274" s="52"/>
      <c r="I274" s="87" t="s">
        <v>79</v>
      </c>
      <c r="J274" s="22"/>
      <c r="K274" s="22" t="str">
        <f>J273</f>
        <v xml:space="preserve">  </v>
      </c>
      <c r="L274" s="51"/>
      <c r="M274" s="52"/>
      <c r="N274" s="87" t="s">
        <v>79</v>
      </c>
      <c r="O274" s="22"/>
      <c r="P274" s="96" t="str">
        <f>O273</f>
        <v xml:space="preserve">  </v>
      </c>
    </row>
    <row r="275" spans="2:16" ht="15.6" hidden="1" x14ac:dyDescent="0.3">
      <c r="B275" s="74"/>
      <c r="C275" s="66"/>
      <c r="D275" s="87"/>
      <c r="E275" s="22"/>
      <c r="F275" s="22"/>
      <c r="G275" s="51"/>
      <c r="H275" s="66"/>
      <c r="I275" s="87"/>
      <c r="J275" s="22"/>
      <c r="K275" s="22"/>
      <c r="L275" s="51"/>
      <c r="M275" s="65"/>
      <c r="N275" s="66"/>
      <c r="O275" s="22"/>
      <c r="P275" s="96"/>
    </row>
    <row r="276" spans="2:16" ht="15.6" hidden="1" x14ac:dyDescent="0.3">
      <c r="B276" s="62" t="str">
        <f>B273</f>
        <v xml:space="preserve">  </v>
      </c>
      <c r="C276" s="87" t="s">
        <v>36</v>
      </c>
      <c r="D276" s="22"/>
      <c r="E276" s="22" t="str">
        <f>F277</f>
        <v xml:space="preserve">  </v>
      </c>
      <c r="F276" s="22"/>
      <c r="G276" s="51"/>
      <c r="H276" s="143" t="s">
        <v>37</v>
      </c>
      <c r="I276" s="143"/>
      <c r="J276" s="143"/>
      <c r="K276" s="143"/>
      <c r="L276" s="51"/>
      <c r="M276" s="87" t="s">
        <v>36</v>
      </c>
      <c r="N276" s="22"/>
      <c r="O276" s="22" t="str">
        <f>E276</f>
        <v xml:space="preserve">  </v>
      </c>
      <c r="P276" s="96"/>
    </row>
    <row r="277" spans="2:16" ht="15.6" hidden="1" x14ac:dyDescent="0.3">
      <c r="B277" s="75"/>
      <c r="C277" s="79"/>
      <c r="D277" s="90" t="s">
        <v>80</v>
      </c>
      <c r="E277" s="90"/>
      <c r="F277" s="91" t="str">
        <f>IFERROR(VLOOKUP(B276,'Lessor Calculations'!$G$10:$W$448,17,FALSE),0)</f>
        <v xml:space="preserve">  </v>
      </c>
      <c r="G277" s="70"/>
      <c r="H277" s="146"/>
      <c r="I277" s="146"/>
      <c r="J277" s="146"/>
      <c r="K277" s="146"/>
      <c r="L277" s="70"/>
      <c r="M277" s="79"/>
      <c r="N277" s="90" t="s">
        <v>80</v>
      </c>
      <c r="O277" s="91"/>
      <c r="P277" s="94" t="str">
        <f>O276</f>
        <v xml:space="preserve">  </v>
      </c>
    </row>
    <row r="278" spans="2:16" ht="15.6" hidden="1" x14ac:dyDescent="0.3">
      <c r="B278" s="59" t="str">
        <f>IFERROR(IF(EOMONTH(B273,1)&gt;Questionnaire!$I$8,"  ",EOMONTH(B273,1)),"  ")</f>
        <v xml:space="preserve">  </v>
      </c>
      <c r="C278" s="82" t="s">
        <v>36</v>
      </c>
      <c r="D278" s="83"/>
      <c r="E278" s="83">
        <f>IFERROR(F279+F280,0)</f>
        <v>0</v>
      </c>
      <c r="F278" s="83"/>
      <c r="G278" s="61"/>
      <c r="H278" s="142" t="s">
        <v>37</v>
      </c>
      <c r="I278" s="142"/>
      <c r="J278" s="142"/>
      <c r="K278" s="142"/>
      <c r="L278" s="61"/>
      <c r="M278" s="82" t="s">
        <v>36</v>
      </c>
      <c r="N278" s="83"/>
      <c r="O278" s="83">
        <f>E278</f>
        <v>0</v>
      </c>
      <c r="P278" s="95"/>
    </row>
    <row r="279" spans="2:16" hidden="1" x14ac:dyDescent="0.25">
      <c r="B279" s="98"/>
      <c r="C279" s="87"/>
      <c r="D279" s="87" t="s">
        <v>71</v>
      </c>
      <c r="E279" s="87"/>
      <c r="F279" s="22">
        <f>IFERROR(-VLOOKUP(B278,'Lessor Calculations'!$G$10:$N$448,8,FALSE),0)</f>
        <v>0</v>
      </c>
      <c r="G279" s="51"/>
      <c r="H279" s="143"/>
      <c r="I279" s="143"/>
      <c r="J279" s="143"/>
      <c r="K279" s="143"/>
      <c r="L279" s="51"/>
      <c r="M279" s="87"/>
      <c r="N279" s="87" t="s">
        <v>71</v>
      </c>
      <c r="O279" s="22"/>
      <c r="P279" s="96">
        <f>F279</f>
        <v>0</v>
      </c>
    </row>
    <row r="280" spans="2:16" hidden="1" x14ac:dyDescent="0.25">
      <c r="B280" s="98"/>
      <c r="C280" s="66"/>
      <c r="D280" s="87" t="s">
        <v>72</v>
      </c>
      <c r="E280" s="87"/>
      <c r="F280" s="22" t="str">
        <f>IFERROR(VLOOKUP(B278,'Lessor Calculations'!$G$10:$M$448,7,FALSE),0)</f>
        <v xml:space="preserve">  </v>
      </c>
      <c r="G280" s="51"/>
      <c r="H280" s="143"/>
      <c r="I280" s="143"/>
      <c r="J280" s="143"/>
      <c r="K280" s="143"/>
      <c r="L280" s="51"/>
      <c r="M280" s="66"/>
      <c r="N280" s="87" t="s">
        <v>72</v>
      </c>
      <c r="O280" s="22"/>
      <c r="P280" s="96" t="str">
        <f>F280</f>
        <v xml:space="preserve">  </v>
      </c>
    </row>
    <row r="281" spans="2:16" hidden="1" x14ac:dyDescent="0.25">
      <c r="B281" s="98"/>
      <c r="C281" s="66"/>
      <c r="D281" s="87"/>
      <c r="E281" s="22"/>
      <c r="F281" s="22"/>
      <c r="G281" s="51"/>
      <c r="H281" s="66"/>
      <c r="I281" s="87"/>
      <c r="J281" s="22"/>
      <c r="K281" s="22"/>
      <c r="L281" s="51"/>
      <c r="M281" s="65"/>
      <c r="N281" s="87"/>
      <c r="O281" s="22"/>
      <c r="P281" s="96"/>
    </row>
    <row r="282" spans="2:16" ht="15.6" hidden="1" x14ac:dyDescent="0.3">
      <c r="B282" s="62" t="str">
        <f>B278</f>
        <v xml:space="preserve">  </v>
      </c>
      <c r="C282" s="66" t="s">
        <v>70</v>
      </c>
      <c r="D282" s="66"/>
      <c r="E282" s="22" t="str">
        <f>IFERROR(VLOOKUP(B282,'Lessor Calculations'!$Z$10:$AB$448,3,FALSE),0)</f>
        <v xml:space="preserve">  </v>
      </c>
      <c r="F282" s="66"/>
      <c r="G282" s="51"/>
      <c r="H282" s="143" t="s">
        <v>37</v>
      </c>
      <c r="I282" s="143"/>
      <c r="J282" s="143"/>
      <c r="K282" s="143"/>
      <c r="L282" s="51"/>
      <c r="M282" s="66" t="s">
        <v>70</v>
      </c>
      <c r="N282" s="66"/>
      <c r="O282" s="22" t="str">
        <f>E282</f>
        <v xml:space="preserve">  </v>
      </c>
      <c r="P282" s="96"/>
    </row>
    <row r="283" spans="2:16" hidden="1" x14ac:dyDescent="0.25">
      <c r="B283" s="98"/>
      <c r="C283" s="66"/>
      <c r="D283" s="87" t="s">
        <v>82</v>
      </c>
      <c r="E283" s="66"/>
      <c r="F283" s="77" t="str">
        <f>E282</f>
        <v xml:space="preserve">  </v>
      </c>
      <c r="G283" s="51"/>
      <c r="H283" s="143"/>
      <c r="I283" s="143"/>
      <c r="J283" s="143"/>
      <c r="K283" s="143"/>
      <c r="L283" s="51"/>
      <c r="M283" s="66"/>
      <c r="N283" s="87" t="s">
        <v>82</v>
      </c>
      <c r="O283" s="22"/>
      <c r="P283" s="96" t="str">
        <f>O282</f>
        <v xml:space="preserve">  </v>
      </c>
    </row>
    <row r="284" spans="2:16" hidden="1" x14ac:dyDescent="0.25">
      <c r="B284" s="98"/>
      <c r="C284" s="66"/>
      <c r="D284" s="87"/>
      <c r="E284" s="22"/>
      <c r="F284" s="22"/>
      <c r="G284" s="51"/>
      <c r="H284" s="66"/>
      <c r="I284" s="87"/>
      <c r="J284" s="22"/>
      <c r="K284" s="22"/>
      <c r="L284" s="51"/>
      <c r="M284" s="65"/>
      <c r="N284" s="87"/>
      <c r="O284" s="22"/>
      <c r="P284" s="96"/>
    </row>
    <row r="285" spans="2:16" ht="15.6" hidden="1" x14ac:dyDescent="0.3">
      <c r="B285" s="62" t="str">
        <f>B282</f>
        <v xml:space="preserve">  </v>
      </c>
      <c r="C285" s="144" t="s">
        <v>37</v>
      </c>
      <c r="D285" s="144"/>
      <c r="E285" s="144"/>
      <c r="F285" s="144"/>
      <c r="G285" s="51"/>
      <c r="H285" s="87" t="s">
        <v>74</v>
      </c>
      <c r="I285" s="66"/>
      <c r="J285" s="22" t="str">
        <f>IFERROR(VLOOKUP(B285,'Lessor Calculations'!$AE$10:$AG$448,3,FALSE),0)</f>
        <v xml:space="preserve">  </v>
      </c>
      <c r="K285" s="22"/>
      <c r="L285" s="51"/>
      <c r="M285" s="87" t="s">
        <v>74</v>
      </c>
      <c r="N285" s="66"/>
      <c r="O285" s="22" t="str">
        <f>J285</f>
        <v xml:space="preserve">  </v>
      </c>
      <c r="P285" s="96"/>
    </row>
    <row r="286" spans="2:16" ht="15.6" hidden="1" x14ac:dyDescent="0.3">
      <c r="B286" s="74"/>
      <c r="C286" s="144"/>
      <c r="D286" s="144"/>
      <c r="E286" s="144"/>
      <c r="F286" s="144"/>
      <c r="G286" s="51"/>
      <c r="H286" s="52"/>
      <c r="I286" s="87" t="s">
        <v>79</v>
      </c>
      <c r="J286" s="22"/>
      <c r="K286" s="22" t="str">
        <f>J285</f>
        <v xml:space="preserve">  </v>
      </c>
      <c r="L286" s="51"/>
      <c r="M286" s="52"/>
      <c r="N286" s="87" t="s">
        <v>79</v>
      </c>
      <c r="O286" s="22"/>
      <c r="P286" s="96" t="str">
        <f>O285</f>
        <v xml:space="preserve">  </v>
      </c>
    </row>
    <row r="287" spans="2:16" ht="15.6" hidden="1" x14ac:dyDescent="0.3">
      <c r="B287" s="74"/>
      <c r="C287" s="66"/>
      <c r="D287" s="87"/>
      <c r="E287" s="22"/>
      <c r="F287" s="22"/>
      <c r="G287" s="51"/>
      <c r="H287" s="66"/>
      <c r="I287" s="87"/>
      <c r="J287" s="22"/>
      <c r="K287" s="22"/>
      <c r="L287" s="51"/>
      <c r="M287" s="65"/>
      <c r="N287" s="66"/>
      <c r="O287" s="22"/>
      <c r="P287" s="96"/>
    </row>
    <row r="288" spans="2:16" ht="15.6" hidden="1" x14ac:dyDescent="0.3">
      <c r="B288" s="62" t="str">
        <f>B285</f>
        <v xml:space="preserve">  </v>
      </c>
      <c r="C288" s="87" t="s">
        <v>36</v>
      </c>
      <c r="D288" s="22"/>
      <c r="E288" s="22" t="str">
        <f>F289</f>
        <v xml:space="preserve">  </v>
      </c>
      <c r="F288" s="22"/>
      <c r="G288" s="51"/>
      <c r="H288" s="143" t="s">
        <v>37</v>
      </c>
      <c r="I288" s="143"/>
      <c r="J288" s="143"/>
      <c r="K288" s="143"/>
      <c r="L288" s="51"/>
      <c r="M288" s="87" t="s">
        <v>36</v>
      </c>
      <c r="N288" s="22"/>
      <c r="O288" s="22" t="str">
        <f>E288</f>
        <v xml:space="preserve">  </v>
      </c>
      <c r="P288" s="96"/>
    </row>
    <row r="289" spans="2:16" ht="15.6" hidden="1" x14ac:dyDescent="0.3">
      <c r="B289" s="75"/>
      <c r="C289" s="79"/>
      <c r="D289" s="90" t="s">
        <v>80</v>
      </c>
      <c r="E289" s="90"/>
      <c r="F289" s="91" t="str">
        <f>IFERROR(VLOOKUP(B288,'Lessor Calculations'!$G$10:$W$448,17,FALSE),0)</f>
        <v xml:space="preserve">  </v>
      </c>
      <c r="G289" s="70"/>
      <c r="H289" s="146"/>
      <c r="I289" s="146"/>
      <c r="J289" s="146"/>
      <c r="K289" s="146"/>
      <c r="L289" s="70"/>
      <c r="M289" s="79"/>
      <c r="N289" s="90" t="s">
        <v>80</v>
      </c>
      <c r="O289" s="91"/>
      <c r="P289" s="94" t="str">
        <f>O288</f>
        <v xml:space="preserve">  </v>
      </c>
    </row>
    <row r="290" spans="2:16" ht="15.6" hidden="1" x14ac:dyDescent="0.3">
      <c r="B290" s="59" t="str">
        <f>IFERROR(IF(EOMONTH(B285,1)&gt;Questionnaire!$I$8,"  ",EOMONTH(B285,1)),"  ")</f>
        <v xml:space="preserve">  </v>
      </c>
      <c r="C290" s="82" t="s">
        <v>36</v>
      </c>
      <c r="D290" s="83"/>
      <c r="E290" s="83">
        <f>IFERROR(F291+F292,0)</f>
        <v>0</v>
      </c>
      <c r="F290" s="83"/>
      <c r="G290" s="61"/>
      <c r="H290" s="142" t="s">
        <v>37</v>
      </c>
      <c r="I290" s="142"/>
      <c r="J290" s="142"/>
      <c r="K290" s="142"/>
      <c r="L290" s="61"/>
      <c r="M290" s="82" t="s">
        <v>36</v>
      </c>
      <c r="N290" s="83"/>
      <c r="O290" s="83">
        <f>E290</f>
        <v>0</v>
      </c>
      <c r="P290" s="95"/>
    </row>
    <row r="291" spans="2:16" hidden="1" x14ac:dyDescent="0.25">
      <c r="B291" s="98"/>
      <c r="C291" s="87"/>
      <c r="D291" s="87" t="s">
        <v>71</v>
      </c>
      <c r="E291" s="87"/>
      <c r="F291" s="22">
        <f>IFERROR(-VLOOKUP(B290,'Lessor Calculations'!$G$10:$N$448,8,FALSE),0)</f>
        <v>0</v>
      </c>
      <c r="G291" s="51"/>
      <c r="H291" s="143"/>
      <c r="I291" s="143"/>
      <c r="J291" s="143"/>
      <c r="K291" s="143"/>
      <c r="L291" s="51"/>
      <c r="M291" s="87"/>
      <c r="N291" s="87" t="s">
        <v>71</v>
      </c>
      <c r="O291" s="22"/>
      <c r="P291" s="96">
        <f>F291</f>
        <v>0</v>
      </c>
    </row>
    <row r="292" spans="2:16" hidden="1" x14ac:dyDescent="0.25">
      <c r="B292" s="98"/>
      <c r="C292" s="66"/>
      <c r="D292" s="87" t="s">
        <v>72</v>
      </c>
      <c r="E292" s="87"/>
      <c r="F292" s="22" t="str">
        <f>IFERROR(VLOOKUP(B290,'Lessor Calculations'!$G$10:$M$448,7,FALSE),0)</f>
        <v xml:space="preserve">  </v>
      </c>
      <c r="G292" s="51"/>
      <c r="H292" s="143"/>
      <c r="I292" s="143"/>
      <c r="J292" s="143"/>
      <c r="K292" s="143"/>
      <c r="L292" s="51"/>
      <c r="M292" s="66"/>
      <c r="N292" s="87" t="s">
        <v>72</v>
      </c>
      <c r="O292" s="22"/>
      <c r="P292" s="96" t="str">
        <f>F292</f>
        <v xml:space="preserve">  </v>
      </c>
    </row>
    <row r="293" spans="2:16" hidden="1" x14ac:dyDescent="0.25">
      <c r="B293" s="98"/>
      <c r="C293" s="66"/>
      <c r="D293" s="87"/>
      <c r="E293" s="22"/>
      <c r="F293" s="22"/>
      <c r="G293" s="51"/>
      <c r="H293" s="66"/>
      <c r="I293" s="87"/>
      <c r="J293" s="22"/>
      <c r="K293" s="22"/>
      <c r="L293" s="51"/>
      <c r="M293" s="65"/>
      <c r="N293" s="87"/>
      <c r="O293" s="22"/>
      <c r="P293" s="96"/>
    </row>
    <row r="294" spans="2:16" ht="15.6" hidden="1" x14ac:dyDescent="0.3">
      <c r="B294" s="62" t="str">
        <f>B290</f>
        <v xml:space="preserve">  </v>
      </c>
      <c r="C294" s="66" t="s">
        <v>70</v>
      </c>
      <c r="D294" s="66"/>
      <c r="E294" s="22" t="str">
        <f>IFERROR(VLOOKUP(B294,'Lessor Calculations'!$Z$10:$AB$448,3,FALSE),0)</f>
        <v xml:space="preserve">  </v>
      </c>
      <c r="F294" s="66"/>
      <c r="G294" s="51"/>
      <c r="H294" s="143" t="s">
        <v>37</v>
      </c>
      <c r="I294" s="143"/>
      <c r="J294" s="143"/>
      <c r="K294" s="143"/>
      <c r="L294" s="51"/>
      <c r="M294" s="66" t="s">
        <v>70</v>
      </c>
      <c r="N294" s="66"/>
      <c r="O294" s="22" t="str">
        <f>E294</f>
        <v xml:space="preserve">  </v>
      </c>
      <c r="P294" s="96"/>
    </row>
    <row r="295" spans="2:16" hidden="1" x14ac:dyDescent="0.25">
      <c r="B295" s="98"/>
      <c r="C295" s="66"/>
      <c r="D295" s="87" t="s">
        <v>82</v>
      </c>
      <c r="E295" s="66"/>
      <c r="F295" s="77" t="str">
        <f>E294</f>
        <v xml:space="preserve">  </v>
      </c>
      <c r="G295" s="51"/>
      <c r="H295" s="143"/>
      <c r="I295" s="143"/>
      <c r="J295" s="143"/>
      <c r="K295" s="143"/>
      <c r="L295" s="51"/>
      <c r="M295" s="66"/>
      <c r="N295" s="87" t="s">
        <v>82</v>
      </c>
      <c r="O295" s="22"/>
      <c r="P295" s="96" t="str">
        <f>O294</f>
        <v xml:space="preserve">  </v>
      </c>
    </row>
    <row r="296" spans="2:16" hidden="1" x14ac:dyDescent="0.25">
      <c r="B296" s="98"/>
      <c r="C296" s="66"/>
      <c r="D296" s="87"/>
      <c r="E296" s="22"/>
      <c r="F296" s="22"/>
      <c r="G296" s="51"/>
      <c r="H296" s="66"/>
      <c r="I296" s="87"/>
      <c r="J296" s="22"/>
      <c r="K296" s="22"/>
      <c r="L296" s="51"/>
      <c r="M296" s="65"/>
      <c r="N296" s="87"/>
      <c r="O296" s="22"/>
      <c r="P296" s="96"/>
    </row>
    <row r="297" spans="2:16" ht="15.6" hidden="1" x14ac:dyDescent="0.3">
      <c r="B297" s="62" t="str">
        <f>B294</f>
        <v xml:space="preserve">  </v>
      </c>
      <c r="C297" s="144" t="s">
        <v>37</v>
      </c>
      <c r="D297" s="144"/>
      <c r="E297" s="144"/>
      <c r="F297" s="144"/>
      <c r="G297" s="51"/>
      <c r="H297" s="87" t="s">
        <v>74</v>
      </c>
      <c r="I297" s="66"/>
      <c r="J297" s="22" t="str">
        <f>IFERROR(VLOOKUP(B297,'Lessor Calculations'!$AE$10:$AG$448,3,FALSE),0)</f>
        <v xml:space="preserve">  </v>
      </c>
      <c r="K297" s="22"/>
      <c r="L297" s="51"/>
      <c r="M297" s="87" t="s">
        <v>74</v>
      </c>
      <c r="N297" s="66"/>
      <c r="O297" s="22" t="str">
        <f>J297</f>
        <v xml:space="preserve">  </v>
      </c>
      <c r="P297" s="96"/>
    </row>
    <row r="298" spans="2:16" ht="15.6" hidden="1" x14ac:dyDescent="0.3">
      <c r="B298" s="74"/>
      <c r="C298" s="144"/>
      <c r="D298" s="144"/>
      <c r="E298" s="144"/>
      <c r="F298" s="144"/>
      <c r="G298" s="51"/>
      <c r="H298" s="52"/>
      <c r="I298" s="87" t="s">
        <v>79</v>
      </c>
      <c r="J298" s="22"/>
      <c r="K298" s="22" t="str">
        <f>J297</f>
        <v xml:space="preserve">  </v>
      </c>
      <c r="L298" s="51"/>
      <c r="M298" s="52"/>
      <c r="N298" s="87" t="s">
        <v>79</v>
      </c>
      <c r="O298" s="22"/>
      <c r="P298" s="96" t="str">
        <f>O297</f>
        <v xml:space="preserve">  </v>
      </c>
    </row>
    <row r="299" spans="2:16" ht="15.6" hidden="1" x14ac:dyDescent="0.3">
      <c r="B299" s="74"/>
      <c r="C299" s="66"/>
      <c r="D299" s="87"/>
      <c r="E299" s="22"/>
      <c r="F299" s="22"/>
      <c r="G299" s="51"/>
      <c r="H299" s="66"/>
      <c r="I299" s="87"/>
      <c r="J299" s="22"/>
      <c r="K299" s="22"/>
      <c r="L299" s="51"/>
      <c r="M299" s="65"/>
      <c r="N299" s="66"/>
      <c r="O299" s="22"/>
      <c r="P299" s="96"/>
    </row>
    <row r="300" spans="2:16" ht="15.6" hidden="1" x14ac:dyDescent="0.3">
      <c r="B300" s="62" t="str">
        <f>B297</f>
        <v xml:space="preserve">  </v>
      </c>
      <c r="C300" s="87" t="s">
        <v>36</v>
      </c>
      <c r="D300" s="22"/>
      <c r="E300" s="22" t="str">
        <f>F301</f>
        <v xml:space="preserve">  </v>
      </c>
      <c r="F300" s="22"/>
      <c r="G300" s="51"/>
      <c r="H300" s="143" t="s">
        <v>37</v>
      </c>
      <c r="I300" s="143"/>
      <c r="J300" s="143"/>
      <c r="K300" s="143"/>
      <c r="L300" s="51"/>
      <c r="M300" s="87" t="s">
        <v>36</v>
      </c>
      <c r="N300" s="22"/>
      <c r="O300" s="22" t="str">
        <f>E300</f>
        <v xml:space="preserve">  </v>
      </c>
      <c r="P300" s="96"/>
    </row>
    <row r="301" spans="2:16" ht="15.6" hidden="1" x14ac:dyDescent="0.3">
      <c r="B301" s="75"/>
      <c r="C301" s="79"/>
      <c r="D301" s="90" t="s">
        <v>80</v>
      </c>
      <c r="E301" s="90"/>
      <c r="F301" s="91" t="str">
        <f>IFERROR(VLOOKUP(B300,'Lessor Calculations'!$G$10:$W$448,17,FALSE),0)</f>
        <v xml:space="preserve">  </v>
      </c>
      <c r="G301" s="70"/>
      <c r="H301" s="146"/>
      <c r="I301" s="146"/>
      <c r="J301" s="146"/>
      <c r="K301" s="146"/>
      <c r="L301" s="70"/>
      <c r="M301" s="79"/>
      <c r="N301" s="90" t="s">
        <v>80</v>
      </c>
      <c r="O301" s="91"/>
      <c r="P301" s="94" t="str">
        <f>O300</f>
        <v xml:space="preserve">  </v>
      </c>
    </row>
    <row r="302" spans="2:16" ht="15.6" hidden="1" x14ac:dyDescent="0.3">
      <c r="B302" s="59" t="str">
        <f>IFERROR(IF(EOMONTH(B297,1)&gt;Questionnaire!$I$8,"  ",EOMONTH(B297,1)),"  ")</f>
        <v xml:space="preserve">  </v>
      </c>
      <c r="C302" s="82" t="s">
        <v>36</v>
      </c>
      <c r="D302" s="83"/>
      <c r="E302" s="83">
        <f>IFERROR(F303+F304,0)</f>
        <v>0</v>
      </c>
      <c r="F302" s="83"/>
      <c r="G302" s="61"/>
      <c r="H302" s="142" t="s">
        <v>37</v>
      </c>
      <c r="I302" s="142"/>
      <c r="J302" s="142"/>
      <c r="K302" s="142"/>
      <c r="L302" s="61"/>
      <c r="M302" s="82" t="s">
        <v>36</v>
      </c>
      <c r="N302" s="83"/>
      <c r="O302" s="83">
        <f>E302</f>
        <v>0</v>
      </c>
      <c r="P302" s="95"/>
    </row>
    <row r="303" spans="2:16" hidden="1" x14ac:dyDescent="0.25">
      <c r="B303" s="98"/>
      <c r="C303" s="87"/>
      <c r="D303" s="87" t="s">
        <v>71</v>
      </c>
      <c r="E303" s="87"/>
      <c r="F303" s="22">
        <f>IFERROR(-VLOOKUP(B302,'Lessor Calculations'!$G$10:$N$448,8,FALSE),0)</f>
        <v>0</v>
      </c>
      <c r="G303" s="51"/>
      <c r="H303" s="143"/>
      <c r="I303" s="143"/>
      <c r="J303" s="143"/>
      <c r="K303" s="143"/>
      <c r="L303" s="51"/>
      <c r="M303" s="87"/>
      <c r="N303" s="87" t="s">
        <v>71</v>
      </c>
      <c r="O303" s="22"/>
      <c r="P303" s="96">
        <f>F303</f>
        <v>0</v>
      </c>
    </row>
    <row r="304" spans="2:16" hidden="1" x14ac:dyDescent="0.25">
      <c r="B304" s="98"/>
      <c r="C304" s="66"/>
      <c r="D304" s="87" t="s">
        <v>72</v>
      </c>
      <c r="E304" s="87"/>
      <c r="F304" s="22" t="str">
        <f>IFERROR(VLOOKUP(B302,'Lessor Calculations'!$G$10:$M$448,7,FALSE),0)</f>
        <v xml:space="preserve">  </v>
      </c>
      <c r="G304" s="51"/>
      <c r="H304" s="143"/>
      <c r="I304" s="143"/>
      <c r="J304" s="143"/>
      <c r="K304" s="143"/>
      <c r="L304" s="51"/>
      <c r="M304" s="66"/>
      <c r="N304" s="87" t="s">
        <v>72</v>
      </c>
      <c r="O304" s="22"/>
      <c r="P304" s="96" t="str">
        <f>F304</f>
        <v xml:space="preserve">  </v>
      </c>
    </row>
    <row r="305" spans="2:16" hidden="1" x14ac:dyDescent="0.25">
      <c r="B305" s="98"/>
      <c r="C305" s="66"/>
      <c r="D305" s="87"/>
      <c r="E305" s="22"/>
      <c r="F305" s="22"/>
      <c r="G305" s="51"/>
      <c r="H305" s="66"/>
      <c r="I305" s="87"/>
      <c r="J305" s="22"/>
      <c r="K305" s="22"/>
      <c r="L305" s="51"/>
      <c r="M305" s="65"/>
      <c r="N305" s="87"/>
      <c r="O305" s="22"/>
      <c r="P305" s="96"/>
    </row>
    <row r="306" spans="2:16" ht="15.6" hidden="1" x14ac:dyDescent="0.3">
      <c r="B306" s="62" t="str">
        <f>B302</f>
        <v xml:space="preserve">  </v>
      </c>
      <c r="C306" s="66" t="s">
        <v>70</v>
      </c>
      <c r="D306" s="66"/>
      <c r="E306" s="22" t="str">
        <f>IFERROR(VLOOKUP(B306,'Lessor Calculations'!$Z$10:$AB$448,3,FALSE),0)</f>
        <v xml:space="preserve">  </v>
      </c>
      <c r="F306" s="66"/>
      <c r="G306" s="51"/>
      <c r="H306" s="143" t="s">
        <v>37</v>
      </c>
      <c r="I306" s="143"/>
      <c r="J306" s="143"/>
      <c r="K306" s="143"/>
      <c r="L306" s="51"/>
      <c r="M306" s="66" t="s">
        <v>70</v>
      </c>
      <c r="N306" s="66"/>
      <c r="O306" s="22" t="str">
        <f>E306</f>
        <v xml:space="preserve">  </v>
      </c>
      <c r="P306" s="96"/>
    </row>
    <row r="307" spans="2:16" hidden="1" x14ac:dyDescent="0.25">
      <c r="B307" s="98"/>
      <c r="C307" s="66"/>
      <c r="D307" s="87" t="s">
        <v>82</v>
      </c>
      <c r="E307" s="66"/>
      <c r="F307" s="77" t="str">
        <f>E306</f>
        <v xml:space="preserve">  </v>
      </c>
      <c r="G307" s="51"/>
      <c r="H307" s="143"/>
      <c r="I307" s="143"/>
      <c r="J307" s="143"/>
      <c r="K307" s="143"/>
      <c r="L307" s="51"/>
      <c r="M307" s="66"/>
      <c r="N307" s="87" t="s">
        <v>82</v>
      </c>
      <c r="O307" s="22"/>
      <c r="P307" s="96" t="str">
        <f>O306</f>
        <v xml:space="preserve">  </v>
      </c>
    </row>
    <row r="308" spans="2:16" hidden="1" x14ac:dyDescent="0.25">
      <c r="B308" s="98"/>
      <c r="C308" s="66"/>
      <c r="D308" s="87"/>
      <c r="E308" s="22"/>
      <c r="F308" s="22"/>
      <c r="G308" s="51"/>
      <c r="H308" s="66"/>
      <c r="I308" s="87"/>
      <c r="J308" s="22"/>
      <c r="K308" s="22"/>
      <c r="L308" s="51"/>
      <c r="M308" s="65"/>
      <c r="N308" s="87"/>
      <c r="O308" s="22"/>
      <c r="P308" s="96"/>
    </row>
    <row r="309" spans="2:16" ht="15.6" hidden="1" x14ac:dyDescent="0.3">
      <c r="B309" s="62" t="str">
        <f>B306</f>
        <v xml:space="preserve">  </v>
      </c>
      <c r="C309" s="144" t="s">
        <v>37</v>
      </c>
      <c r="D309" s="144"/>
      <c r="E309" s="144"/>
      <c r="F309" s="144"/>
      <c r="G309" s="51"/>
      <c r="H309" s="87" t="s">
        <v>74</v>
      </c>
      <c r="I309" s="66"/>
      <c r="J309" s="22" t="str">
        <f>IFERROR(VLOOKUP(B309,'Lessor Calculations'!$AE$10:$AG$448,3,FALSE),0)</f>
        <v xml:space="preserve">  </v>
      </c>
      <c r="K309" s="22"/>
      <c r="L309" s="51"/>
      <c r="M309" s="87" t="s">
        <v>74</v>
      </c>
      <c r="N309" s="66"/>
      <c r="O309" s="22" t="str">
        <f>J309</f>
        <v xml:space="preserve">  </v>
      </c>
      <c r="P309" s="96"/>
    </row>
    <row r="310" spans="2:16" ht="15.6" hidden="1" x14ac:dyDescent="0.3">
      <c r="B310" s="74"/>
      <c r="C310" s="144"/>
      <c r="D310" s="144"/>
      <c r="E310" s="144"/>
      <c r="F310" s="144"/>
      <c r="G310" s="51"/>
      <c r="H310" s="52"/>
      <c r="I310" s="87" t="s">
        <v>79</v>
      </c>
      <c r="J310" s="22"/>
      <c r="K310" s="22" t="str">
        <f>J309</f>
        <v xml:space="preserve">  </v>
      </c>
      <c r="L310" s="51"/>
      <c r="M310" s="52"/>
      <c r="N310" s="87" t="s">
        <v>79</v>
      </c>
      <c r="O310" s="22"/>
      <c r="P310" s="96" t="str">
        <f>O309</f>
        <v xml:space="preserve">  </v>
      </c>
    </row>
    <row r="311" spans="2:16" ht="15.6" hidden="1" x14ac:dyDescent="0.3">
      <c r="B311" s="74"/>
      <c r="C311" s="66"/>
      <c r="D311" s="87"/>
      <c r="E311" s="22"/>
      <c r="F311" s="22"/>
      <c r="G311" s="51"/>
      <c r="H311" s="66"/>
      <c r="I311" s="87"/>
      <c r="J311" s="22"/>
      <c r="K311" s="22"/>
      <c r="L311" s="51"/>
      <c r="M311" s="65"/>
      <c r="N311" s="66"/>
      <c r="O311" s="22"/>
      <c r="P311" s="96"/>
    </row>
    <row r="312" spans="2:16" ht="15.6" hidden="1" x14ac:dyDescent="0.3">
      <c r="B312" s="62" t="str">
        <f>B309</f>
        <v xml:space="preserve">  </v>
      </c>
      <c r="C312" s="87" t="s">
        <v>36</v>
      </c>
      <c r="D312" s="22"/>
      <c r="E312" s="22" t="str">
        <f>F313</f>
        <v xml:space="preserve">  </v>
      </c>
      <c r="F312" s="22"/>
      <c r="G312" s="51"/>
      <c r="H312" s="143" t="s">
        <v>37</v>
      </c>
      <c r="I312" s="143"/>
      <c r="J312" s="143"/>
      <c r="K312" s="143"/>
      <c r="L312" s="51"/>
      <c r="M312" s="87" t="s">
        <v>36</v>
      </c>
      <c r="N312" s="22"/>
      <c r="O312" s="22" t="str">
        <f>E312</f>
        <v xml:space="preserve">  </v>
      </c>
      <c r="P312" s="96"/>
    </row>
    <row r="313" spans="2:16" ht="15.6" hidden="1" x14ac:dyDescent="0.3">
      <c r="B313" s="75"/>
      <c r="C313" s="79"/>
      <c r="D313" s="90" t="s">
        <v>80</v>
      </c>
      <c r="E313" s="90"/>
      <c r="F313" s="91" t="str">
        <f>IFERROR(VLOOKUP(B312,'Lessor Calculations'!$G$10:$W$448,17,FALSE),0)</f>
        <v xml:space="preserve">  </v>
      </c>
      <c r="G313" s="70"/>
      <c r="H313" s="146"/>
      <c r="I313" s="146"/>
      <c r="J313" s="146"/>
      <c r="K313" s="146"/>
      <c r="L313" s="70"/>
      <c r="M313" s="79"/>
      <c r="N313" s="90" t="s">
        <v>80</v>
      </c>
      <c r="O313" s="91"/>
      <c r="P313" s="94" t="str">
        <f>O312</f>
        <v xml:space="preserve">  </v>
      </c>
    </row>
    <row r="314" spans="2:16" ht="15.6" hidden="1" x14ac:dyDescent="0.3">
      <c r="B314" s="59" t="str">
        <f>IFERROR(IF(EOMONTH(B309,1)&gt;Questionnaire!$I$8,"  ",EOMONTH(B309,1)),"  ")</f>
        <v xml:space="preserve">  </v>
      </c>
      <c r="C314" s="82" t="s">
        <v>36</v>
      </c>
      <c r="D314" s="83"/>
      <c r="E314" s="83">
        <f>IFERROR(F315+F316,0)</f>
        <v>0</v>
      </c>
      <c r="F314" s="83"/>
      <c r="G314" s="61"/>
      <c r="H314" s="142" t="s">
        <v>37</v>
      </c>
      <c r="I314" s="142"/>
      <c r="J314" s="142"/>
      <c r="K314" s="142"/>
      <c r="L314" s="61"/>
      <c r="M314" s="82" t="s">
        <v>36</v>
      </c>
      <c r="N314" s="83"/>
      <c r="O314" s="83">
        <f>E314</f>
        <v>0</v>
      </c>
      <c r="P314" s="95"/>
    </row>
    <row r="315" spans="2:16" hidden="1" x14ac:dyDescent="0.25">
      <c r="B315" s="98"/>
      <c r="C315" s="87"/>
      <c r="D315" s="87" t="s">
        <v>71</v>
      </c>
      <c r="E315" s="87"/>
      <c r="F315" s="22">
        <f>IFERROR(-VLOOKUP(B314,'Lessor Calculations'!$G$10:$N$448,8,FALSE),0)</f>
        <v>0</v>
      </c>
      <c r="G315" s="51"/>
      <c r="H315" s="143"/>
      <c r="I315" s="143"/>
      <c r="J315" s="143"/>
      <c r="K315" s="143"/>
      <c r="L315" s="51"/>
      <c r="M315" s="87"/>
      <c r="N315" s="87" t="s">
        <v>71</v>
      </c>
      <c r="O315" s="22"/>
      <c r="P315" s="96">
        <f>F315</f>
        <v>0</v>
      </c>
    </row>
    <row r="316" spans="2:16" hidden="1" x14ac:dyDescent="0.25">
      <c r="B316" s="98"/>
      <c r="C316" s="66"/>
      <c r="D316" s="87" t="s">
        <v>72</v>
      </c>
      <c r="E316" s="87"/>
      <c r="F316" s="22" t="str">
        <f>IFERROR(VLOOKUP(B314,'Lessor Calculations'!$G$10:$M$448,7,FALSE),0)</f>
        <v xml:space="preserve">  </v>
      </c>
      <c r="G316" s="51"/>
      <c r="H316" s="143"/>
      <c r="I316" s="143"/>
      <c r="J316" s="143"/>
      <c r="K316" s="143"/>
      <c r="L316" s="51"/>
      <c r="M316" s="66"/>
      <c r="N316" s="87" t="s">
        <v>72</v>
      </c>
      <c r="O316" s="22"/>
      <c r="P316" s="96" t="str">
        <f>F316</f>
        <v xml:space="preserve">  </v>
      </c>
    </row>
    <row r="317" spans="2:16" hidden="1" x14ac:dyDescent="0.25">
      <c r="B317" s="98"/>
      <c r="C317" s="66"/>
      <c r="D317" s="87"/>
      <c r="E317" s="22"/>
      <c r="F317" s="22"/>
      <c r="G317" s="51"/>
      <c r="H317" s="66"/>
      <c r="I317" s="87"/>
      <c r="J317" s="22"/>
      <c r="K317" s="22"/>
      <c r="L317" s="51"/>
      <c r="M317" s="65"/>
      <c r="N317" s="87"/>
      <c r="O317" s="22"/>
      <c r="P317" s="96"/>
    </row>
    <row r="318" spans="2:16" ht="15.6" hidden="1" x14ac:dyDescent="0.3">
      <c r="B318" s="62" t="str">
        <f>B314</f>
        <v xml:space="preserve">  </v>
      </c>
      <c r="C318" s="66" t="s">
        <v>70</v>
      </c>
      <c r="D318" s="66"/>
      <c r="E318" s="22" t="str">
        <f>IFERROR(VLOOKUP(B318,'Lessor Calculations'!$Z$10:$AB$448,3,FALSE),0)</f>
        <v xml:space="preserve">  </v>
      </c>
      <c r="F318" s="66"/>
      <c r="G318" s="51"/>
      <c r="H318" s="143" t="s">
        <v>37</v>
      </c>
      <c r="I318" s="143"/>
      <c r="J318" s="143"/>
      <c r="K318" s="143"/>
      <c r="L318" s="51"/>
      <c r="M318" s="66" t="s">
        <v>70</v>
      </c>
      <c r="N318" s="66"/>
      <c r="O318" s="22" t="str">
        <f>E318</f>
        <v xml:space="preserve">  </v>
      </c>
      <c r="P318" s="96"/>
    </row>
    <row r="319" spans="2:16" hidden="1" x14ac:dyDescent="0.25">
      <c r="B319" s="98"/>
      <c r="C319" s="66"/>
      <c r="D319" s="87" t="s">
        <v>82</v>
      </c>
      <c r="E319" s="66"/>
      <c r="F319" s="77" t="str">
        <f>E318</f>
        <v xml:space="preserve">  </v>
      </c>
      <c r="G319" s="51"/>
      <c r="H319" s="143"/>
      <c r="I319" s="143"/>
      <c r="J319" s="143"/>
      <c r="K319" s="143"/>
      <c r="L319" s="51"/>
      <c r="M319" s="66"/>
      <c r="N319" s="87" t="s">
        <v>82</v>
      </c>
      <c r="O319" s="22"/>
      <c r="P319" s="96" t="str">
        <f>O318</f>
        <v xml:space="preserve">  </v>
      </c>
    </row>
    <row r="320" spans="2:16" hidden="1" x14ac:dyDescent="0.25">
      <c r="B320" s="98"/>
      <c r="C320" s="66"/>
      <c r="D320" s="87"/>
      <c r="E320" s="22"/>
      <c r="F320" s="22"/>
      <c r="G320" s="51"/>
      <c r="H320" s="66"/>
      <c r="I320" s="87"/>
      <c r="J320" s="22"/>
      <c r="K320" s="22"/>
      <c r="L320" s="51"/>
      <c r="M320" s="65"/>
      <c r="N320" s="87"/>
      <c r="O320" s="22"/>
      <c r="P320" s="96"/>
    </row>
    <row r="321" spans="2:16" ht="15.6" hidden="1" x14ac:dyDescent="0.3">
      <c r="B321" s="62" t="str">
        <f>B318</f>
        <v xml:space="preserve">  </v>
      </c>
      <c r="C321" s="144" t="s">
        <v>37</v>
      </c>
      <c r="D321" s="144"/>
      <c r="E321" s="144"/>
      <c r="F321" s="144"/>
      <c r="G321" s="51"/>
      <c r="H321" s="87" t="s">
        <v>74</v>
      </c>
      <c r="I321" s="66"/>
      <c r="J321" s="22" t="str">
        <f>IFERROR(VLOOKUP(B321,'Lessor Calculations'!$AE$10:$AG$448,3,FALSE),0)</f>
        <v xml:space="preserve">  </v>
      </c>
      <c r="K321" s="22"/>
      <c r="L321" s="51"/>
      <c r="M321" s="87" t="s">
        <v>74</v>
      </c>
      <c r="N321" s="66"/>
      <c r="O321" s="22" t="str">
        <f>J321</f>
        <v xml:space="preserve">  </v>
      </c>
      <c r="P321" s="96"/>
    </row>
    <row r="322" spans="2:16" ht="15.6" hidden="1" x14ac:dyDescent="0.3">
      <c r="B322" s="74"/>
      <c r="C322" s="144"/>
      <c r="D322" s="144"/>
      <c r="E322" s="144"/>
      <c r="F322" s="144"/>
      <c r="G322" s="51"/>
      <c r="H322" s="52"/>
      <c r="I322" s="87" t="s">
        <v>79</v>
      </c>
      <c r="J322" s="22"/>
      <c r="K322" s="22" t="str">
        <f>J321</f>
        <v xml:space="preserve">  </v>
      </c>
      <c r="L322" s="51"/>
      <c r="M322" s="52"/>
      <c r="N322" s="87" t="s">
        <v>79</v>
      </c>
      <c r="O322" s="22"/>
      <c r="P322" s="96" t="str">
        <f>O321</f>
        <v xml:space="preserve">  </v>
      </c>
    </row>
    <row r="323" spans="2:16" ht="15.6" hidden="1" x14ac:dyDescent="0.3">
      <c r="B323" s="74"/>
      <c r="C323" s="66"/>
      <c r="D323" s="87"/>
      <c r="E323" s="22"/>
      <c r="F323" s="22"/>
      <c r="G323" s="51"/>
      <c r="H323" s="66"/>
      <c r="I323" s="87"/>
      <c r="J323" s="22"/>
      <c r="K323" s="22"/>
      <c r="L323" s="51"/>
      <c r="M323" s="65"/>
      <c r="N323" s="66"/>
      <c r="O323" s="22"/>
      <c r="P323" s="96"/>
    </row>
    <row r="324" spans="2:16" ht="15.6" hidden="1" x14ac:dyDescent="0.3">
      <c r="B324" s="62" t="str">
        <f>B321</f>
        <v xml:space="preserve">  </v>
      </c>
      <c r="C324" s="87" t="s">
        <v>36</v>
      </c>
      <c r="D324" s="22"/>
      <c r="E324" s="22" t="str">
        <f>F325</f>
        <v xml:space="preserve">  </v>
      </c>
      <c r="F324" s="22"/>
      <c r="G324" s="51"/>
      <c r="H324" s="143" t="s">
        <v>37</v>
      </c>
      <c r="I324" s="143"/>
      <c r="J324" s="143"/>
      <c r="K324" s="143"/>
      <c r="L324" s="51"/>
      <c r="M324" s="87" t="s">
        <v>36</v>
      </c>
      <c r="N324" s="22"/>
      <c r="O324" s="22" t="str">
        <f>E324</f>
        <v xml:space="preserve">  </v>
      </c>
      <c r="P324" s="96"/>
    </row>
    <row r="325" spans="2:16" ht="15.6" hidden="1" x14ac:dyDescent="0.3">
      <c r="B325" s="75"/>
      <c r="C325" s="79"/>
      <c r="D325" s="90" t="s">
        <v>80</v>
      </c>
      <c r="E325" s="90"/>
      <c r="F325" s="91" t="str">
        <f>IFERROR(VLOOKUP(B324,'Lessor Calculations'!$G$10:$W$448,17,FALSE),0)</f>
        <v xml:space="preserve">  </v>
      </c>
      <c r="G325" s="70"/>
      <c r="H325" s="146"/>
      <c r="I325" s="146"/>
      <c r="J325" s="146"/>
      <c r="K325" s="146"/>
      <c r="L325" s="70"/>
      <c r="M325" s="79"/>
      <c r="N325" s="90" t="s">
        <v>80</v>
      </c>
      <c r="O325" s="91"/>
      <c r="P325" s="94" t="str">
        <f>O324</f>
        <v xml:space="preserve">  </v>
      </c>
    </row>
    <row r="326" spans="2:16" ht="15.6" hidden="1" x14ac:dyDescent="0.3">
      <c r="B326" s="59" t="str">
        <f>IFERROR(IF(EOMONTH(B321,1)&gt;Questionnaire!$I$8,"  ",EOMONTH(B321,1)),"  ")</f>
        <v xml:space="preserve">  </v>
      </c>
      <c r="C326" s="82" t="s">
        <v>36</v>
      </c>
      <c r="D326" s="83"/>
      <c r="E326" s="83">
        <f>IFERROR(F327+F328,0)</f>
        <v>0</v>
      </c>
      <c r="F326" s="83"/>
      <c r="G326" s="61"/>
      <c r="H326" s="142" t="s">
        <v>37</v>
      </c>
      <c r="I326" s="142"/>
      <c r="J326" s="142"/>
      <c r="K326" s="142"/>
      <c r="L326" s="61"/>
      <c r="M326" s="82" t="s">
        <v>36</v>
      </c>
      <c r="N326" s="83"/>
      <c r="O326" s="83">
        <f>E326</f>
        <v>0</v>
      </c>
      <c r="P326" s="95"/>
    </row>
    <row r="327" spans="2:16" hidden="1" x14ac:dyDescent="0.25">
      <c r="B327" s="98"/>
      <c r="C327" s="87"/>
      <c r="D327" s="87" t="s">
        <v>71</v>
      </c>
      <c r="E327" s="87"/>
      <c r="F327" s="22">
        <f>IFERROR(-VLOOKUP(B326,'Lessor Calculations'!$G$10:$N$448,8,FALSE),0)</f>
        <v>0</v>
      </c>
      <c r="G327" s="51"/>
      <c r="H327" s="143"/>
      <c r="I327" s="143"/>
      <c r="J327" s="143"/>
      <c r="K327" s="143"/>
      <c r="L327" s="51"/>
      <c r="M327" s="87"/>
      <c r="N327" s="87" t="s">
        <v>71</v>
      </c>
      <c r="O327" s="22"/>
      <c r="P327" s="96">
        <f>F327</f>
        <v>0</v>
      </c>
    </row>
    <row r="328" spans="2:16" hidden="1" x14ac:dyDescent="0.25">
      <c r="B328" s="98"/>
      <c r="C328" s="66"/>
      <c r="D328" s="87" t="s">
        <v>72</v>
      </c>
      <c r="E328" s="87"/>
      <c r="F328" s="22" t="str">
        <f>IFERROR(VLOOKUP(B326,'Lessor Calculations'!$G$10:$M$448,7,FALSE),0)</f>
        <v xml:space="preserve">  </v>
      </c>
      <c r="G328" s="51"/>
      <c r="H328" s="143"/>
      <c r="I328" s="143"/>
      <c r="J328" s="143"/>
      <c r="K328" s="143"/>
      <c r="L328" s="51"/>
      <c r="M328" s="66"/>
      <c r="N328" s="87" t="s">
        <v>72</v>
      </c>
      <c r="O328" s="22"/>
      <c r="P328" s="96" t="str">
        <f>F328</f>
        <v xml:space="preserve">  </v>
      </c>
    </row>
    <row r="329" spans="2:16" hidden="1" x14ac:dyDescent="0.25">
      <c r="B329" s="98"/>
      <c r="C329" s="66"/>
      <c r="D329" s="87"/>
      <c r="E329" s="22"/>
      <c r="F329" s="22"/>
      <c r="G329" s="51"/>
      <c r="H329" s="66"/>
      <c r="I329" s="87"/>
      <c r="J329" s="22"/>
      <c r="K329" s="22"/>
      <c r="L329" s="51"/>
      <c r="M329" s="65"/>
      <c r="N329" s="87"/>
      <c r="O329" s="22"/>
      <c r="P329" s="96"/>
    </row>
    <row r="330" spans="2:16" ht="15.6" hidden="1" x14ac:dyDescent="0.3">
      <c r="B330" s="62" t="str">
        <f>B326</f>
        <v xml:space="preserve">  </v>
      </c>
      <c r="C330" s="66" t="s">
        <v>70</v>
      </c>
      <c r="D330" s="66"/>
      <c r="E330" s="22" t="str">
        <f>IFERROR(VLOOKUP(B330,'Lessor Calculations'!$Z$10:$AB$448,3,FALSE),0)</f>
        <v xml:space="preserve">  </v>
      </c>
      <c r="F330" s="66"/>
      <c r="G330" s="51"/>
      <c r="H330" s="143" t="s">
        <v>37</v>
      </c>
      <c r="I330" s="143"/>
      <c r="J330" s="143"/>
      <c r="K330" s="143"/>
      <c r="L330" s="51"/>
      <c r="M330" s="66" t="s">
        <v>70</v>
      </c>
      <c r="N330" s="66"/>
      <c r="O330" s="22" t="str">
        <f>E330</f>
        <v xml:space="preserve">  </v>
      </c>
      <c r="P330" s="96"/>
    </row>
    <row r="331" spans="2:16" hidden="1" x14ac:dyDescent="0.25">
      <c r="B331" s="98"/>
      <c r="C331" s="66"/>
      <c r="D331" s="87" t="s">
        <v>82</v>
      </c>
      <c r="E331" s="66"/>
      <c r="F331" s="77" t="str">
        <f>E330</f>
        <v xml:space="preserve">  </v>
      </c>
      <c r="G331" s="51"/>
      <c r="H331" s="143"/>
      <c r="I331" s="143"/>
      <c r="J331" s="143"/>
      <c r="K331" s="143"/>
      <c r="L331" s="51"/>
      <c r="M331" s="66"/>
      <c r="N331" s="87" t="s">
        <v>82</v>
      </c>
      <c r="O331" s="22"/>
      <c r="P331" s="96" t="str">
        <f>O330</f>
        <v xml:space="preserve">  </v>
      </c>
    </row>
    <row r="332" spans="2:16" hidden="1" x14ac:dyDescent="0.25">
      <c r="B332" s="98"/>
      <c r="C332" s="66"/>
      <c r="D332" s="87"/>
      <c r="E332" s="22"/>
      <c r="F332" s="22"/>
      <c r="G332" s="51"/>
      <c r="H332" s="66"/>
      <c r="I332" s="87"/>
      <c r="J332" s="22"/>
      <c r="K332" s="22"/>
      <c r="L332" s="51"/>
      <c r="M332" s="65"/>
      <c r="N332" s="87"/>
      <c r="O332" s="22"/>
      <c r="P332" s="96"/>
    </row>
    <row r="333" spans="2:16" ht="15.6" hidden="1" x14ac:dyDescent="0.3">
      <c r="B333" s="62" t="str">
        <f>B330</f>
        <v xml:space="preserve">  </v>
      </c>
      <c r="C333" s="144" t="s">
        <v>37</v>
      </c>
      <c r="D333" s="144"/>
      <c r="E333" s="144"/>
      <c r="F333" s="144"/>
      <c r="G333" s="51"/>
      <c r="H333" s="87" t="s">
        <v>74</v>
      </c>
      <c r="I333" s="66"/>
      <c r="J333" s="22" t="str">
        <f>IFERROR(VLOOKUP(B333,'Lessor Calculations'!$AE$10:$AG$448,3,FALSE),0)</f>
        <v xml:space="preserve">  </v>
      </c>
      <c r="K333" s="22"/>
      <c r="L333" s="51"/>
      <c r="M333" s="87" t="s">
        <v>74</v>
      </c>
      <c r="N333" s="66"/>
      <c r="O333" s="22" t="str">
        <f>J333</f>
        <v xml:space="preserve">  </v>
      </c>
      <c r="P333" s="96"/>
    </row>
    <row r="334" spans="2:16" ht="15.6" hidden="1" x14ac:dyDescent="0.3">
      <c r="B334" s="74"/>
      <c r="C334" s="144"/>
      <c r="D334" s="144"/>
      <c r="E334" s="144"/>
      <c r="F334" s="144"/>
      <c r="G334" s="51"/>
      <c r="H334" s="52"/>
      <c r="I334" s="87" t="s">
        <v>79</v>
      </c>
      <c r="J334" s="22"/>
      <c r="K334" s="22" t="str">
        <f>J333</f>
        <v xml:space="preserve">  </v>
      </c>
      <c r="L334" s="51"/>
      <c r="M334" s="52"/>
      <c r="N334" s="87" t="s">
        <v>79</v>
      </c>
      <c r="O334" s="22"/>
      <c r="P334" s="96" t="str">
        <f>O333</f>
        <v xml:space="preserve">  </v>
      </c>
    </row>
    <row r="335" spans="2:16" ht="15.6" hidden="1" x14ac:dyDescent="0.3">
      <c r="B335" s="74"/>
      <c r="C335" s="66"/>
      <c r="D335" s="87"/>
      <c r="E335" s="22"/>
      <c r="F335" s="22"/>
      <c r="G335" s="51"/>
      <c r="H335" s="66"/>
      <c r="I335" s="87"/>
      <c r="J335" s="22"/>
      <c r="K335" s="22"/>
      <c r="L335" s="51"/>
      <c r="M335" s="65"/>
      <c r="N335" s="66"/>
      <c r="O335" s="22"/>
      <c r="P335" s="96"/>
    </row>
    <row r="336" spans="2:16" ht="15.6" hidden="1" x14ac:dyDescent="0.3">
      <c r="B336" s="62" t="str">
        <f>B333</f>
        <v xml:space="preserve">  </v>
      </c>
      <c r="C336" s="87" t="s">
        <v>36</v>
      </c>
      <c r="D336" s="22"/>
      <c r="E336" s="22" t="str">
        <f>F337</f>
        <v xml:space="preserve">  </v>
      </c>
      <c r="F336" s="22"/>
      <c r="G336" s="51"/>
      <c r="H336" s="143" t="s">
        <v>37</v>
      </c>
      <c r="I336" s="143"/>
      <c r="J336" s="143"/>
      <c r="K336" s="143"/>
      <c r="L336" s="51"/>
      <c r="M336" s="87" t="s">
        <v>36</v>
      </c>
      <c r="N336" s="22"/>
      <c r="O336" s="22" t="str">
        <f>E336</f>
        <v xml:space="preserve">  </v>
      </c>
      <c r="P336" s="96"/>
    </row>
    <row r="337" spans="2:16" ht="15.6" hidden="1" x14ac:dyDescent="0.3">
      <c r="B337" s="75"/>
      <c r="C337" s="79"/>
      <c r="D337" s="90" t="s">
        <v>80</v>
      </c>
      <c r="E337" s="90"/>
      <c r="F337" s="91" t="str">
        <f>IFERROR(VLOOKUP(B336,'Lessor Calculations'!$G$10:$W$448,17,FALSE),0)</f>
        <v xml:space="preserve">  </v>
      </c>
      <c r="G337" s="70"/>
      <c r="H337" s="146"/>
      <c r="I337" s="146"/>
      <c r="J337" s="146"/>
      <c r="K337" s="146"/>
      <c r="L337" s="70"/>
      <c r="M337" s="79"/>
      <c r="N337" s="90" t="s">
        <v>80</v>
      </c>
      <c r="O337" s="91"/>
      <c r="P337" s="94" t="str">
        <f>O336</f>
        <v xml:space="preserve">  </v>
      </c>
    </row>
    <row r="338" spans="2:16" ht="15.6" hidden="1" x14ac:dyDescent="0.3">
      <c r="B338" s="59" t="str">
        <f>IFERROR(IF(EOMONTH(B333,1)&gt;Questionnaire!$I$8,"  ",EOMONTH(B333,1)),"  ")</f>
        <v xml:space="preserve">  </v>
      </c>
      <c r="C338" s="82" t="s">
        <v>36</v>
      </c>
      <c r="D338" s="83"/>
      <c r="E338" s="83">
        <f>IFERROR(F339+F340,0)</f>
        <v>0</v>
      </c>
      <c r="F338" s="83"/>
      <c r="G338" s="61"/>
      <c r="H338" s="142" t="s">
        <v>37</v>
      </c>
      <c r="I338" s="142"/>
      <c r="J338" s="142"/>
      <c r="K338" s="142"/>
      <c r="L338" s="61"/>
      <c r="M338" s="82" t="s">
        <v>36</v>
      </c>
      <c r="N338" s="83"/>
      <c r="O338" s="83">
        <f>E338</f>
        <v>0</v>
      </c>
      <c r="P338" s="95"/>
    </row>
    <row r="339" spans="2:16" hidden="1" x14ac:dyDescent="0.25">
      <c r="B339" s="98"/>
      <c r="C339" s="87"/>
      <c r="D339" s="87" t="s">
        <v>71</v>
      </c>
      <c r="E339" s="87"/>
      <c r="F339" s="22">
        <f>IFERROR(-VLOOKUP(B338,'Lessor Calculations'!$G$10:$N$448,8,FALSE),0)</f>
        <v>0</v>
      </c>
      <c r="G339" s="51"/>
      <c r="H339" s="143"/>
      <c r="I339" s="143"/>
      <c r="J339" s="143"/>
      <c r="K339" s="143"/>
      <c r="L339" s="51"/>
      <c r="M339" s="87"/>
      <c r="N339" s="87" t="s">
        <v>71</v>
      </c>
      <c r="O339" s="22"/>
      <c r="P339" s="96">
        <f>F339</f>
        <v>0</v>
      </c>
    </row>
    <row r="340" spans="2:16" hidden="1" x14ac:dyDescent="0.25">
      <c r="B340" s="98"/>
      <c r="C340" s="66"/>
      <c r="D340" s="87" t="s">
        <v>72</v>
      </c>
      <c r="E340" s="87"/>
      <c r="F340" s="22" t="str">
        <f>IFERROR(VLOOKUP(B338,'Lessor Calculations'!$G$10:$M$448,7,FALSE),0)</f>
        <v xml:space="preserve">  </v>
      </c>
      <c r="G340" s="51"/>
      <c r="H340" s="143"/>
      <c r="I340" s="143"/>
      <c r="J340" s="143"/>
      <c r="K340" s="143"/>
      <c r="L340" s="51"/>
      <c r="M340" s="66"/>
      <c r="N340" s="87" t="s">
        <v>72</v>
      </c>
      <c r="O340" s="22"/>
      <c r="P340" s="96" t="str">
        <f>F340</f>
        <v xml:space="preserve">  </v>
      </c>
    </row>
    <row r="341" spans="2:16" hidden="1" x14ac:dyDescent="0.25">
      <c r="B341" s="98"/>
      <c r="C341" s="66"/>
      <c r="D341" s="87"/>
      <c r="E341" s="22"/>
      <c r="F341" s="22"/>
      <c r="G341" s="51"/>
      <c r="H341" s="66"/>
      <c r="I341" s="87"/>
      <c r="J341" s="22"/>
      <c r="K341" s="22"/>
      <c r="L341" s="51"/>
      <c r="M341" s="65"/>
      <c r="N341" s="87"/>
      <c r="O341" s="22"/>
      <c r="P341" s="96"/>
    </row>
    <row r="342" spans="2:16" ht="15.6" hidden="1" x14ac:dyDescent="0.3">
      <c r="B342" s="62" t="str">
        <f>B338</f>
        <v xml:space="preserve">  </v>
      </c>
      <c r="C342" s="66" t="s">
        <v>70</v>
      </c>
      <c r="D342" s="66"/>
      <c r="E342" s="22" t="str">
        <f>IFERROR(VLOOKUP(B342,'Lessor Calculations'!$Z$10:$AB$448,3,FALSE),0)</f>
        <v xml:space="preserve">  </v>
      </c>
      <c r="F342" s="66"/>
      <c r="G342" s="51"/>
      <c r="H342" s="143" t="s">
        <v>37</v>
      </c>
      <c r="I342" s="143"/>
      <c r="J342" s="143"/>
      <c r="K342" s="143"/>
      <c r="L342" s="51"/>
      <c r="M342" s="66" t="s">
        <v>70</v>
      </c>
      <c r="N342" s="66"/>
      <c r="O342" s="22" t="str">
        <f>E342</f>
        <v xml:space="preserve">  </v>
      </c>
      <c r="P342" s="96"/>
    </row>
    <row r="343" spans="2:16" hidden="1" x14ac:dyDescent="0.25">
      <c r="B343" s="98"/>
      <c r="C343" s="66"/>
      <c r="D343" s="87" t="s">
        <v>82</v>
      </c>
      <c r="E343" s="66"/>
      <c r="F343" s="77" t="str">
        <f>E342</f>
        <v xml:space="preserve">  </v>
      </c>
      <c r="G343" s="51"/>
      <c r="H343" s="143"/>
      <c r="I343" s="143"/>
      <c r="J343" s="143"/>
      <c r="K343" s="143"/>
      <c r="L343" s="51"/>
      <c r="M343" s="66"/>
      <c r="N343" s="87" t="s">
        <v>82</v>
      </c>
      <c r="O343" s="22"/>
      <c r="P343" s="96" t="str">
        <f>O342</f>
        <v xml:space="preserve">  </v>
      </c>
    </row>
    <row r="344" spans="2:16" hidden="1" x14ac:dyDescent="0.25">
      <c r="B344" s="98"/>
      <c r="C344" s="66"/>
      <c r="D344" s="87"/>
      <c r="E344" s="22"/>
      <c r="F344" s="22"/>
      <c r="G344" s="51"/>
      <c r="H344" s="66"/>
      <c r="I344" s="87"/>
      <c r="J344" s="22"/>
      <c r="K344" s="22"/>
      <c r="L344" s="51"/>
      <c r="M344" s="65"/>
      <c r="N344" s="87"/>
      <c r="O344" s="22"/>
      <c r="P344" s="96"/>
    </row>
    <row r="345" spans="2:16" ht="15.6" hidden="1" x14ac:dyDescent="0.3">
      <c r="B345" s="62" t="str">
        <f>B342</f>
        <v xml:space="preserve">  </v>
      </c>
      <c r="C345" s="144" t="s">
        <v>37</v>
      </c>
      <c r="D345" s="144"/>
      <c r="E345" s="144"/>
      <c r="F345" s="144"/>
      <c r="G345" s="51"/>
      <c r="H345" s="87" t="s">
        <v>74</v>
      </c>
      <c r="I345" s="66"/>
      <c r="J345" s="22" t="str">
        <f>IFERROR(VLOOKUP(B345,'Lessor Calculations'!$AE$10:$AG$448,3,FALSE),0)</f>
        <v xml:space="preserve">  </v>
      </c>
      <c r="K345" s="22"/>
      <c r="L345" s="51"/>
      <c r="M345" s="87" t="s">
        <v>74</v>
      </c>
      <c r="N345" s="66"/>
      <c r="O345" s="22" t="str">
        <f>J345</f>
        <v xml:space="preserve">  </v>
      </c>
      <c r="P345" s="96"/>
    </row>
    <row r="346" spans="2:16" ht="15.6" hidden="1" x14ac:dyDescent="0.3">
      <c r="B346" s="74"/>
      <c r="C346" s="144"/>
      <c r="D346" s="144"/>
      <c r="E346" s="144"/>
      <c r="F346" s="144"/>
      <c r="G346" s="51"/>
      <c r="H346" s="52"/>
      <c r="I346" s="87" t="s">
        <v>79</v>
      </c>
      <c r="J346" s="22"/>
      <c r="K346" s="22" t="str">
        <f>J345</f>
        <v xml:space="preserve">  </v>
      </c>
      <c r="L346" s="51"/>
      <c r="M346" s="52"/>
      <c r="N346" s="87" t="s">
        <v>79</v>
      </c>
      <c r="O346" s="22"/>
      <c r="P346" s="96" t="str">
        <f>O345</f>
        <v xml:space="preserve">  </v>
      </c>
    </row>
    <row r="347" spans="2:16" ht="15.6" hidden="1" x14ac:dyDescent="0.3">
      <c r="B347" s="74"/>
      <c r="C347" s="66"/>
      <c r="D347" s="87"/>
      <c r="E347" s="22"/>
      <c r="F347" s="22"/>
      <c r="G347" s="51"/>
      <c r="H347" s="66"/>
      <c r="I347" s="87"/>
      <c r="J347" s="22"/>
      <c r="K347" s="22"/>
      <c r="L347" s="51"/>
      <c r="M347" s="65"/>
      <c r="N347" s="66"/>
      <c r="O347" s="22"/>
      <c r="P347" s="96"/>
    </row>
    <row r="348" spans="2:16" ht="15.6" hidden="1" x14ac:dyDescent="0.3">
      <c r="B348" s="62" t="str">
        <f>B345</f>
        <v xml:space="preserve">  </v>
      </c>
      <c r="C348" s="87" t="s">
        <v>36</v>
      </c>
      <c r="D348" s="22"/>
      <c r="E348" s="22" t="str">
        <f>F349</f>
        <v xml:space="preserve">  </v>
      </c>
      <c r="F348" s="22"/>
      <c r="G348" s="51"/>
      <c r="H348" s="143" t="s">
        <v>37</v>
      </c>
      <c r="I348" s="143"/>
      <c r="J348" s="143"/>
      <c r="K348" s="143"/>
      <c r="L348" s="51"/>
      <c r="M348" s="87" t="s">
        <v>36</v>
      </c>
      <c r="N348" s="22"/>
      <c r="O348" s="22" t="str">
        <f>E348</f>
        <v xml:space="preserve">  </v>
      </c>
      <c r="P348" s="96"/>
    </row>
    <row r="349" spans="2:16" ht="15.6" hidden="1" x14ac:dyDescent="0.3">
      <c r="B349" s="75"/>
      <c r="C349" s="79"/>
      <c r="D349" s="90" t="s">
        <v>80</v>
      </c>
      <c r="E349" s="90"/>
      <c r="F349" s="91" t="str">
        <f>IFERROR(VLOOKUP(B348,'Lessor Calculations'!$G$10:$W$448,17,FALSE),0)</f>
        <v xml:space="preserve">  </v>
      </c>
      <c r="G349" s="70"/>
      <c r="H349" s="146"/>
      <c r="I349" s="146"/>
      <c r="J349" s="146"/>
      <c r="K349" s="146"/>
      <c r="L349" s="70"/>
      <c r="M349" s="79"/>
      <c r="N349" s="90" t="s">
        <v>80</v>
      </c>
      <c r="O349" s="91"/>
      <c r="P349" s="94" t="str">
        <f>O348</f>
        <v xml:space="preserve">  </v>
      </c>
    </row>
    <row r="350" spans="2:16" ht="15.6" hidden="1" x14ac:dyDescent="0.3">
      <c r="B350" s="59" t="str">
        <f>IFERROR(IF(EOMONTH(B345,1)&gt;Questionnaire!$I$8,"  ",EOMONTH(B345,1)),"  ")</f>
        <v xml:space="preserve">  </v>
      </c>
      <c r="C350" s="82" t="s">
        <v>36</v>
      </c>
      <c r="D350" s="83"/>
      <c r="E350" s="83">
        <f>IFERROR(F351+F352,0)</f>
        <v>0</v>
      </c>
      <c r="F350" s="83"/>
      <c r="G350" s="61"/>
      <c r="H350" s="142" t="s">
        <v>37</v>
      </c>
      <c r="I350" s="142"/>
      <c r="J350" s="142"/>
      <c r="K350" s="142"/>
      <c r="L350" s="61"/>
      <c r="M350" s="82" t="s">
        <v>36</v>
      </c>
      <c r="N350" s="83"/>
      <c r="O350" s="83">
        <f>E350</f>
        <v>0</v>
      </c>
      <c r="P350" s="95"/>
    </row>
    <row r="351" spans="2:16" hidden="1" x14ac:dyDescent="0.25">
      <c r="B351" s="98"/>
      <c r="C351" s="87"/>
      <c r="D351" s="87" t="s">
        <v>71</v>
      </c>
      <c r="E351" s="87"/>
      <c r="F351" s="22">
        <f>IFERROR(-VLOOKUP(B350,'Lessor Calculations'!$G$10:$N$448,8,FALSE),0)</f>
        <v>0</v>
      </c>
      <c r="G351" s="51"/>
      <c r="H351" s="143"/>
      <c r="I351" s="143"/>
      <c r="J351" s="143"/>
      <c r="K351" s="143"/>
      <c r="L351" s="51"/>
      <c r="M351" s="87"/>
      <c r="N351" s="87" t="s">
        <v>71</v>
      </c>
      <c r="O351" s="22"/>
      <c r="P351" s="96">
        <f>F351</f>
        <v>0</v>
      </c>
    </row>
    <row r="352" spans="2:16" hidden="1" x14ac:dyDescent="0.25">
      <c r="B352" s="98"/>
      <c r="C352" s="66"/>
      <c r="D352" s="87" t="s">
        <v>72</v>
      </c>
      <c r="E352" s="87"/>
      <c r="F352" s="22" t="str">
        <f>IFERROR(VLOOKUP(B350,'Lessor Calculations'!$G$10:$M$448,7,FALSE),0)</f>
        <v xml:space="preserve">  </v>
      </c>
      <c r="G352" s="51"/>
      <c r="H352" s="143"/>
      <c r="I352" s="143"/>
      <c r="J352" s="143"/>
      <c r="K352" s="143"/>
      <c r="L352" s="51"/>
      <c r="M352" s="66"/>
      <c r="N352" s="87" t="s">
        <v>72</v>
      </c>
      <c r="O352" s="22"/>
      <c r="P352" s="96" t="str">
        <f>F352</f>
        <v xml:space="preserve">  </v>
      </c>
    </row>
    <row r="353" spans="2:16" hidden="1" x14ac:dyDescent="0.25">
      <c r="B353" s="98"/>
      <c r="C353" s="66"/>
      <c r="D353" s="87"/>
      <c r="E353" s="22"/>
      <c r="F353" s="22"/>
      <c r="G353" s="51"/>
      <c r="H353" s="66"/>
      <c r="I353" s="87"/>
      <c r="J353" s="22"/>
      <c r="K353" s="22"/>
      <c r="L353" s="51"/>
      <c r="M353" s="65"/>
      <c r="N353" s="87"/>
      <c r="O353" s="22"/>
      <c r="P353" s="96"/>
    </row>
    <row r="354" spans="2:16" ht="15.6" hidden="1" x14ac:dyDescent="0.3">
      <c r="B354" s="62" t="str">
        <f>B350</f>
        <v xml:space="preserve">  </v>
      </c>
      <c r="C354" s="66" t="s">
        <v>70</v>
      </c>
      <c r="D354" s="66"/>
      <c r="E354" s="22" t="str">
        <f>IFERROR(VLOOKUP(B354,'Lessor Calculations'!$Z$10:$AB$448,3,FALSE),0)</f>
        <v xml:space="preserve">  </v>
      </c>
      <c r="F354" s="66"/>
      <c r="G354" s="51"/>
      <c r="H354" s="143" t="s">
        <v>37</v>
      </c>
      <c r="I354" s="143"/>
      <c r="J354" s="143"/>
      <c r="K354" s="143"/>
      <c r="L354" s="51"/>
      <c r="M354" s="66" t="s">
        <v>70</v>
      </c>
      <c r="N354" s="66"/>
      <c r="O354" s="22" t="str">
        <f>E354</f>
        <v xml:space="preserve">  </v>
      </c>
      <c r="P354" s="96"/>
    </row>
    <row r="355" spans="2:16" hidden="1" x14ac:dyDescent="0.25">
      <c r="B355" s="98"/>
      <c r="C355" s="66"/>
      <c r="D355" s="87" t="s">
        <v>82</v>
      </c>
      <c r="E355" s="66"/>
      <c r="F355" s="77" t="str">
        <f>E354</f>
        <v xml:space="preserve">  </v>
      </c>
      <c r="G355" s="51"/>
      <c r="H355" s="143"/>
      <c r="I355" s="143"/>
      <c r="J355" s="143"/>
      <c r="K355" s="143"/>
      <c r="L355" s="51"/>
      <c r="M355" s="66"/>
      <c r="N355" s="87" t="s">
        <v>82</v>
      </c>
      <c r="O355" s="22"/>
      <c r="P355" s="96" t="str">
        <f>O354</f>
        <v xml:space="preserve">  </v>
      </c>
    </row>
    <row r="356" spans="2:16" hidden="1" x14ac:dyDescent="0.25">
      <c r="B356" s="98"/>
      <c r="C356" s="66"/>
      <c r="D356" s="87"/>
      <c r="E356" s="22"/>
      <c r="F356" s="22"/>
      <c r="G356" s="51"/>
      <c r="H356" s="66"/>
      <c r="I356" s="87"/>
      <c r="J356" s="22"/>
      <c r="K356" s="22"/>
      <c r="L356" s="51"/>
      <c r="M356" s="65"/>
      <c r="N356" s="87"/>
      <c r="O356" s="22"/>
      <c r="P356" s="96"/>
    </row>
    <row r="357" spans="2:16" ht="15.6" hidden="1" x14ac:dyDescent="0.3">
      <c r="B357" s="62" t="str">
        <f>B354</f>
        <v xml:space="preserve">  </v>
      </c>
      <c r="C357" s="144" t="s">
        <v>37</v>
      </c>
      <c r="D357" s="144"/>
      <c r="E357" s="144"/>
      <c r="F357" s="144"/>
      <c r="G357" s="51"/>
      <c r="H357" s="87" t="s">
        <v>74</v>
      </c>
      <c r="I357" s="66"/>
      <c r="J357" s="22" t="str">
        <f>IFERROR(VLOOKUP(B357,'Lessor Calculations'!$AE$10:$AG$448,3,FALSE),0)</f>
        <v xml:space="preserve">  </v>
      </c>
      <c r="K357" s="22"/>
      <c r="L357" s="51"/>
      <c r="M357" s="87" t="s">
        <v>74</v>
      </c>
      <c r="N357" s="66"/>
      <c r="O357" s="22" t="str">
        <f>J357</f>
        <v xml:space="preserve">  </v>
      </c>
      <c r="P357" s="96"/>
    </row>
    <row r="358" spans="2:16" ht="15.6" hidden="1" x14ac:dyDescent="0.3">
      <c r="B358" s="74"/>
      <c r="C358" s="144"/>
      <c r="D358" s="144"/>
      <c r="E358" s="144"/>
      <c r="F358" s="144"/>
      <c r="G358" s="51"/>
      <c r="H358" s="52"/>
      <c r="I358" s="87" t="s">
        <v>79</v>
      </c>
      <c r="J358" s="22"/>
      <c r="K358" s="22" t="str">
        <f>J357</f>
        <v xml:space="preserve">  </v>
      </c>
      <c r="L358" s="51"/>
      <c r="M358" s="52"/>
      <c r="N358" s="87" t="s">
        <v>79</v>
      </c>
      <c r="O358" s="22"/>
      <c r="P358" s="96" t="str">
        <f>O357</f>
        <v xml:space="preserve">  </v>
      </c>
    </row>
    <row r="359" spans="2:16" ht="15.6" hidden="1" x14ac:dyDescent="0.3">
      <c r="B359" s="74"/>
      <c r="C359" s="66"/>
      <c r="D359" s="87"/>
      <c r="E359" s="22"/>
      <c r="F359" s="22"/>
      <c r="G359" s="51"/>
      <c r="H359" s="66"/>
      <c r="I359" s="87"/>
      <c r="J359" s="22"/>
      <c r="K359" s="22"/>
      <c r="L359" s="51"/>
      <c r="M359" s="65"/>
      <c r="N359" s="66"/>
      <c r="O359" s="22"/>
      <c r="P359" s="96"/>
    </row>
    <row r="360" spans="2:16" ht="15.6" hidden="1" x14ac:dyDescent="0.3">
      <c r="B360" s="62" t="str">
        <f>B357</f>
        <v xml:space="preserve">  </v>
      </c>
      <c r="C360" s="87" t="s">
        <v>36</v>
      </c>
      <c r="D360" s="22"/>
      <c r="E360" s="22" t="str">
        <f>F361</f>
        <v xml:space="preserve">  </v>
      </c>
      <c r="F360" s="22"/>
      <c r="G360" s="51"/>
      <c r="H360" s="143" t="s">
        <v>37</v>
      </c>
      <c r="I360" s="143"/>
      <c r="J360" s="143"/>
      <c r="K360" s="143"/>
      <c r="L360" s="51"/>
      <c r="M360" s="87" t="s">
        <v>36</v>
      </c>
      <c r="N360" s="22"/>
      <c r="O360" s="22" t="str">
        <f>E360</f>
        <v xml:space="preserve">  </v>
      </c>
      <c r="P360" s="96"/>
    </row>
    <row r="361" spans="2:16" ht="15.6" hidden="1" x14ac:dyDescent="0.3">
      <c r="B361" s="75"/>
      <c r="C361" s="79"/>
      <c r="D361" s="90" t="s">
        <v>80</v>
      </c>
      <c r="E361" s="90"/>
      <c r="F361" s="91" t="str">
        <f>IFERROR(VLOOKUP(B360,'Lessor Calculations'!$G$10:$W$448,17,FALSE),0)</f>
        <v xml:space="preserve">  </v>
      </c>
      <c r="G361" s="70"/>
      <c r="H361" s="146"/>
      <c r="I361" s="146"/>
      <c r="J361" s="146"/>
      <c r="K361" s="146"/>
      <c r="L361" s="70"/>
      <c r="M361" s="79"/>
      <c r="N361" s="90" t="s">
        <v>80</v>
      </c>
      <c r="O361" s="91"/>
      <c r="P361" s="94" t="str">
        <f>O360</f>
        <v xml:space="preserve">  </v>
      </c>
    </row>
    <row r="362" spans="2:16" ht="15.6" hidden="1" x14ac:dyDescent="0.3">
      <c r="B362" s="59" t="str">
        <f>IFERROR(IF(EOMONTH(B357,1)&gt;Questionnaire!$I$8,"  ",EOMONTH(B357,1)),"  ")</f>
        <v xml:space="preserve">  </v>
      </c>
      <c r="C362" s="82" t="s">
        <v>36</v>
      </c>
      <c r="D362" s="83"/>
      <c r="E362" s="83">
        <f>IFERROR(F363+F364,0)</f>
        <v>0</v>
      </c>
      <c r="F362" s="83"/>
      <c r="G362" s="61"/>
      <c r="H362" s="142" t="s">
        <v>37</v>
      </c>
      <c r="I362" s="142"/>
      <c r="J362" s="142"/>
      <c r="K362" s="142"/>
      <c r="L362" s="61"/>
      <c r="M362" s="82" t="s">
        <v>36</v>
      </c>
      <c r="N362" s="83"/>
      <c r="O362" s="83">
        <f>E362</f>
        <v>0</v>
      </c>
      <c r="P362" s="95"/>
    </row>
    <row r="363" spans="2:16" hidden="1" x14ac:dyDescent="0.25">
      <c r="B363" s="98"/>
      <c r="C363" s="87"/>
      <c r="D363" s="87" t="s">
        <v>71</v>
      </c>
      <c r="E363" s="87"/>
      <c r="F363" s="22">
        <f>IFERROR(-VLOOKUP(B362,'Lessor Calculations'!$G$10:$N$448,8,FALSE),0)</f>
        <v>0</v>
      </c>
      <c r="G363" s="51"/>
      <c r="H363" s="143"/>
      <c r="I363" s="143"/>
      <c r="J363" s="143"/>
      <c r="K363" s="143"/>
      <c r="L363" s="51"/>
      <c r="M363" s="87"/>
      <c r="N363" s="87" t="s">
        <v>71</v>
      </c>
      <c r="O363" s="22"/>
      <c r="P363" s="96">
        <f>F363</f>
        <v>0</v>
      </c>
    </row>
    <row r="364" spans="2:16" hidden="1" x14ac:dyDescent="0.25">
      <c r="B364" s="98"/>
      <c r="C364" s="66"/>
      <c r="D364" s="87" t="s">
        <v>72</v>
      </c>
      <c r="E364" s="87"/>
      <c r="F364" s="22" t="str">
        <f>IFERROR(VLOOKUP(B362,'Lessor Calculations'!$G$10:$M$448,7,FALSE),0)</f>
        <v xml:space="preserve">  </v>
      </c>
      <c r="G364" s="51"/>
      <c r="H364" s="143"/>
      <c r="I364" s="143"/>
      <c r="J364" s="143"/>
      <c r="K364" s="143"/>
      <c r="L364" s="51"/>
      <c r="M364" s="66"/>
      <c r="N364" s="87" t="s">
        <v>72</v>
      </c>
      <c r="O364" s="22"/>
      <c r="P364" s="96" t="str">
        <f>F364</f>
        <v xml:space="preserve">  </v>
      </c>
    </row>
    <row r="365" spans="2:16" hidden="1" x14ac:dyDescent="0.25">
      <c r="B365" s="98"/>
      <c r="C365" s="66"/>
      <c r="D365" s="87"/>
      <c r="E365" s="22"/>
      <c r="F365" s="22"/>
      <c r="G365" s="51"/>
      <c r="H365" s="66"/>
      <c r="I365" s="87"/>
      <c r="J365" s="22"/>
      <c r="K365" s="22"/>
      <c r="L365" s="51"/>
      <c r="M365" s="65"/>
      <c r="N365" s="87"/>
      <c r="O365" s="22"/>
      <c r="P365" s="96"/>
    </row>
    <row r="366" spans="2:16" ht="15.6" hidden="1" x14ac:dyDescent="0.3">
      <c r="B366" s="62" t="str">
        <f>B362</f>
        <v xml:space="preserve">  </v>
      </c>
      <c r="C366" s="66" t="s">
        <v>70</v>
      </c>
      <c r="D366" s="66"/>
      <c r="E366" s="22" t="str">
        <f>IFERROR(VLOOKUP(B366,'Lessor Calculations'!$Z$10:$AB$448,3,FALSE),0)</f>
        <v xml:space="preserve">  </v>
      </c>
      <c r="F366" s="66"/>
      <c r="G366" s="51"/>
      <c r="H366" s="143" t="s">
        <v>37</v>
      </c>
      <c r="I366" s="143"/>
      <c r="J366" s="143"/>
      <c r="K366" s="143"/>
      <c r="L366" s="51"/>
      <c r="M366" s="66" t="s">
        <v>70</v>
      </c>
      <c r="N366" s="66"/>
      <c r="O366" s="22" t="str">
        <f>E366</f>
        <v xml:space="preserve">  </v>
      </c>
      <c r="P366" s="96"/>
    </row>
    <row r="367" spans="2:16" hidden="1" x14ac:dyDescent="0.25">
      <c r="B367" s="98"/>
      <c r="C367" s="66"/>
      <c r="D367" s="87" t="s">
        <v>82</v>
      </c>
      <c r="E367" s="66"/>
      <c r="F367" s="77" t="str">
        <f>E366</f>
        <v xml:space="preserve">  </v>
      </c>
      <c r="G367" s="51"/>
      <c r="H367" s="143"/>
      <c r="I367" s="143"/>
      <c r="J367" s="143"/>
      <c r="K367" s="143"/>
      <c r="L367" s="51"/>
      <c r="M367" s="66"/>
      <c r="N367" s="87" t="s">
        <v>82</v>
      </c>
      <c r="O367" s="22"/>
      <c r="P367" s="96" t="str">
        <f>O366</f>
        <v xml:space="preserve">  </v>
      </c>
    </row>
    <row r="368" spans="2:16" hidden="1" x14ac:dyDescent="0.25">
      <c r="B368" s="98"/>
      <c r="C368" s="66"/>
      <c r="D368" s="87"/>
      <c r="E368" s="22"/>
      <c r="F368" s="22"/>
      <c r="G368" s="51"/>
      <c r="H368" s="66"/>
      <c r="I368" s="87"/>
      <c r="J368" s="22"/>
      <c r="K368" s="22"/>
      <c r="L368" s="51"/>
      <c r="M368" s="65"/>
      <c r="N368" s="87"/>
      <c r="O368" s="22"/>
      <c r="P368" s="96"/>
    </row>
    <row r="369" spans="2:16" ht="15.6" hidden="1" x14ac:dyDescent="0.3">
      <c r="B369" s="62" t="str">
        <f>B366</f>
        <v xml:space="preserve">  </v>
      </c>
      <c r="C369" s="144" t="s">
        <v>37</v>
      </c>
      <c r="D369" s="144"/>
      <c r="E369" s="144"/>
      <c r="F369" s="144"/>
      <c r="G369" s="51"/>
      <c r="H369" s="87" t="s">
        <v>74</v>
      </c>
      <c r="I369" s="66"/>
      <c r="J369" s="22" t="str">
        <f>IFERROR(VLOOKUP(B369,'Lessor Calculations'!$AE$10:$AG$448,3,FALSE),0)</f>
        <v xml:space="preserve">  </v>
      </c>
      <c r="K369" s="22"/>
      <c r="L369" s="51"/>
      <c r="M369" s="87" t="s">
        <v>74</v>
      </c>
      <c r="N369" s="66"/>
      <c r="O369" s="22" t="str">
        <f>J369</f>
        <v xml:space="preserve">  </v>
      </c>
      <c r="P369" s="96"/>
    </row>
    <row r="370" spans="2:16" ht="15.6" hidden="1" x14ac:dyDescent="0.3">
      <c r="B370" s="74"/>
      <c r="C370" s="144"/>
      <c r="D370" s="144"/>
      <c r="E370" s="144"/>
      <c r="F370" s="144"/>
      <c r="G370" s="51"/>
      <c r="H370" s="52"/>
      <c r="I370" s="87" t="s">
        <v>79</v>
      </c>
      <c r="J370" s="22"/>
      <c r="K370" s="22" t="str">
        <f>J369</f>
        <v xml:space="preserve">  </v>
      </c>
      <c r="L370" s="51"/>
      <c r="M370" s="52"/>
      <c r="N370" s="87" t="s">
        <v>79</v>
      </c>
      <c r="O370" s="22"/>
      <c r="P370" s="96" t="str">
        <f>O369</f>
        <v xml:space="preserve">  </v>
      </c>
    </row>
    <row r="371" spans="2:16" ht="15.6" hidden="1" x14ac:dyDescent="0.3">
      <c r="B371" s="74"/>
      <c r="C371" s="66"/>
      <c r="D371" s="87"/>
      <c r="E371" s="22"/>
      <c r="F371" s="22"/>
      <c r="G371" s="51"/>
      <c r="H371" s="66"/>
      <c r="I371" s="87"/>
      <c r="J371" s="22"/>
      <c r="K371" s="22"/>
      <c r="L371" s="51"/>
      <c r="M371" s="65"/>
      <c r="N371" s="66"/>
      <c r="O371" s="22"/>
      <c r="P371" s="96"/>
    </row>
    <row r="372" spans="2:16" ht="15.6" hidden="1" x14ac:dyDescent="0.3">
      <c r="B372" s="62" t="str">
        <f>B369</f>
        <v xml:space="preserve">  </v>
      </c>
      <c r="C372" s="87" t="s">
        <v>36</v>
      </c>
      <c r="D372" s="22"/>
      <c r="E372" s="22" t="str">
        <f>F373</f>
        <v xml:space="preserve">  </v>
      </c>
      <c r="F372" s="22"/>
      <c r="G372" s="51"/>
      <c r="H372" s="143" t="s">
        <v>37</v>
      </c>
      <c r="I372" s="143"/>
      <c r="J372" s="143"/>
      <c r="K372" s="143"/>
      <c r="L372" s="51"/>
      <c r="M372" s="87" t="s">
        <v>36</v>
      </c>
      <c r="N372" s="22"/>
      <c r="O372" s="22" t="str">
        <f>E372</f>
        <v xml:space="preserve">  </v>
      </c>
      <c r="P372" s="96"/>
    </row>
    <row r="373" spans="2:16" ht="15.6" hidden="1" x14ac:dyDescent="0.3">
      <c r="B373" s="75"/>
      <c r="C373" s="79"/>
      <c r="D373" s="90" t="s">
        <v>80</v>
      </c>
      <c r="E373" s="90"/>
      <c r="F373" s="91" t="str">
        <f>IFERROR(VLOOKUP(B372,'Lessor Calculations'!$G$10:$W$448,17,FALSE),0)</f>
        <v xml:space="preserve">  </v>
      </c>
      <c r="G373" s="70"/>
      <c r="H373" s="146"/>
      <c r="I373" s="146"/>
      <c r="J373" s="146"/>
      <c r="K373" s="146"/>
      <c r="L373" s="70"/>
      <c r="M373" s="79"/>
      <c r="N373" s="90" t="s">
        <v>80</v>
      </c>
      <c r="O373" s="91"/>
      <c r="P373" s="94" t="str">
        <f>O372</f>
        <v xml:space="preserve">  </v>
      </c>
    </row>
    <row r="374" spans="2:16" ht="15.6" hidden="1" x14ac:dyDescent="0.3">
      <c r="B374" s="59" t="str">
        <f>IFERROR(IF(EOMONTH(B369,1)&gt;Questionnaire!$I$8,"  ",EOMONTH(B369,1)),"  ")</f>
        <v xml:space="preserve">  </v>
      </c>
      <c r="C374" s="82" t="s">
        <v>36</v>
      </c>
      <c r="D374" s="83"/>
      <c r="E374" s="83">
        <f>IFERROR(F375+F376,0)</f>
        <v>0</v>
      </c>
      <c r="F374" s="83"/>
      <c r="G374" s="61"/>
      <c r="H374" s="142" t="s">
        <v>37</v>
      </c>
      <c r="I374" s="142"/>
      <c r="J374" s="142"/>
      <c r="K374" s="142"/>
      <c r="L374" s="61"/>
      <c r="M374" s="82" t="s">
        <v>36</v>
      </c>
      <c r="N374" s="83"/>
      <c r="O374" s="83">
        <f>E374</f>
        <v>0</v>
      </c>
      <c r="P374" s="95"/>
    </row>
    <row r="375" spans="2:16" hidden="1" x14ac:dyDescent="0.25">
      <c r="B375" s="98"/>
      <c r="C375" s="87"/>
      <c r="D375" s="87" t="s">
        <v>71</v>
      </c>
      <c r="E375" s="87"/>
      <c r="F375" s="22">
        <f>IFERROR(-VLOOKUP(B374,'Lessor Calculations'!$G$10:$N$448,8,FALSE),0)</f>
        <v>0</v>
      </c>
      <c r="G375" s="51"/>
      <c r="H375" s="143"/>
      <c r="I375" s="143"/>
      <c r="J375" s="143"/>
      <c r="K375" s="143"/>
      <c r="L375" s="51"/>
      <c r="M375" s="87"/>
      <c r="N375" s="87" t="s">
        <v>71</v>
      </c>
      <c r="O375" s="22"/>
      <c r="P375" s="96">
        <f>F375</f>
        <v>0</v>
      </c>
    </row>
    <row r="376" spans="2:16" hidden="1" x14ac:dyDescent="0.25">
      <c r="B376" s="98"/>
      <c r="C376" s="66"/>
      <c r="D376" s="87" t="s">
        <v>72</v>
      </c>
      <c r="E376" s="87"/>
      <c r="F376" s="22" t="str">
        <f>IFERROR(VLOOKUP(B374,'Lessor Calculations'!$G$10:$M$448,7,FALSE),0)</f>
        <v xml:space="preserve">  </v>
      </c>
      <c r="G376" s="51"/>
      <c r="H376" s="143"/>
      <c r="I376" s="143"/>
      <c r="J376" s="143"/>
      <c r="K376" s="143"/>
      <c r="L376" s="51"/>
      <c r="M376" s="66"/>
      <c r="N376" s="87" t="s">
        <v>72</v>
      </c>
      <c r="O376" s="22"/>
      <c r="P376" s="96" t="str">
        <f>F376</f>
        <v xml:space="preserve">  </v>
      </c>
    </row>
    <row r="377" spans="2:16" hidden="1" x14ac:dyDescent="0.25">
      <c r="B377" s="98"/>
      <c r="C377" s="66"/>
      <c r="D377" s="87"/>
      <c r="E377" s="22"/>
      <c r="F377" s="22"/>
      <c r="G377" s="51"/>
      <c r="H377" s="66"/>
      <c r="I377" s="87"/>
      <c r="J377" s="22"/>
      <c r="K377" s="22"/>
      <c r="L377" s="51"/>
      <c r="M377" s="65"/>
      <c r="N377" s="87"/>
      <c r="O377" s="22"/>
      <c r="P377" s="96"/>
    </row>
    <row r="378" spans="2:16" ht="15.6" hidden="1" x14ac:dyDescent="0.3">
      <c r="B378" s="62" t="str">
        <f>B374</f>
        <v xml:space="preserve">  </v>
      </c>
      <c r="C378" s="66" t="s">
        <v>70</v>
      </c>
      <c r="D378" s="66"/>
      <c r="E378" s="22" t="str">
        <f>IFERROR(VLOOKUP(B378,'Lessor Calculations'!$Z$10:$AB$448,3,FALSE),0)</f>
        <v xml:space="preserve">  </v>
      </c>
      <c r="F378" s="66"/>
      <c r="G378" s="51"/>
      <c r="H378" s="143" t="s">
        <v>37</v>
      </c>
      <c r="I378" s="143"/>
      <c r="J378" s="143"/>
      <c r="K378" s="143"/>
      <c r="L378" s="51"/>
      <c r="M378" s="66" t="s">
        <v>70</v>
      </c>
      <c r="N378" s="66"/>
      <c r="O378" s="22" t="str">
        <f>E378</f>
        <v xml:space="preserve">  </v>
      </c>
      <c r="P378" s="96"/>
    </row>
    <row r="379" spans="2:16" hidden="1" x14ac:dyDescent="0.25">
      <c r="B379" s="98"/>
      <c r="C379" s="66"/>
      <c r="D379" s="87" t="s">
        <v>82</v>
      </c>
      <c r="E379" s="66"/>
      <c r="F379" s="77" t="str">
        <f>E378</f>
        <v xml:space="preserve">  </v>
      </c>
      <c r="G379" s="51"/>
      <c r="H379" s="143"/>
      <c r="I379" s="143"/>
      <c r="J379" s="143"/>
      <c r="K379" s="143"/>
      <c r="L379" s="51"/>
      <c r="M379" s="66"/>
      <c r="N379" s="87" t="s">
        <v>82</v>
      </c>
      <c r="O379" s="22"/>
      <c r="P379" s="96" t="str">
        <f>O378</f>
        <v xml:space="preserve">  </v>
      </c>
    </row>
    <row r="380" spans="2:16" hidden="1" x14ac:dyDescent="0.25">
      <c r="B380" s="98"/>
      <c r="C380" s="66"/>
      <c r="D380" s="87"/>
      <c r="E380" s="22"/>
      <c r="F380" s="22"/>
      <c r="G380" s="51"/>
      <c r="H380" s="66"/>
      <c r="I380" s="87"/>
      <c r="J380" s="22"/>
      <c r="K380" s="22"/>
      <c r="L380" s="51"/>
      <c r="M380" s="65"/>
      <c r="N380" s="87"/>
      <c r="O380" s="22"/>
      <c r="P380" s="96"/>
    </row>
    <row r="381" spans="2:16" ht="15.6" hidden="1" x14ac:dyDescent="0.3">
      <c r="B381" s="62" t="str">
        <f>B378</f>
        <v xml:space="preserve">  </v>
      </c>
      <c r="C381" s="144" t="s">
        <v>37</v>
      </c>
      <c r="D381" s="144"/>
      <c r="E381" s="144"/>
      <c r="F381" s="144"/>
      <c r="G381" s="51"/>
      <c r="H381" s="87" t="s">
        <v>74</v>
      </c>
      <c r="I381" s="66"/>
      <c r="J381" s="22" t="str">
        <f>IFERROR(VLOOKUP(B381,'Lessor Calculations'!$AE$10:$AG$448,3,FALSE),0)</f>
        <v xml:space="preserve">  </v>
      </c>
      <c r="K381" s="22"/>
      <c r="L381" s="51"/>
      <c r="M381" s="87" t="s">
        <v>74</v>
      </c>
      <c r="N381" s="66"/>
      <c r="O381" s="22" t="str">
        <f>J381</f>
        <v xml:space="preserve">  </v>
      </c>
      <c r="P381" s="96"/>
    </row>
    <row r="382" spans="2:16" ht="15.6" hidden="1" x14ac:dyDescent="0.3">
      <c r="B382" s="74"/>
      <c r="C382" s="144"/>
      <c r="D382" s="144"/>
      <c r="E382" s="144"/>
      <c r="F382" s="144"/>
      <c r="G382" s="51"/>
      <c r="H382" s="52"/>
      <c r="I382" s="87" t="s">
        <v>79</v>
      </c>
      <c r="J382" s="22"/>
      <c r="K382" s="22" t="str">
        <f>J381</f>
        <v xml:space="preserve">  </v>
      </c>
      <c r="L382" s="51"/>
      <c r="M382" s="52"/>
      <c r="N382" s="87" t="s">
        <v>79</v>
      </c>
      <c r="O382" s="22"/>
      <c r="P382" s="96" t="str">
        <f>O381</f>
        <v xml:space="preserve">  </v>
      </c>
    </row>
    <row r="383" spans="2:16" ht="15.6" hidden="1" x14ac:dyDescent="0.3">
      <c r="B383" s="74"/>
      <c r="C383" s="66"/>
      <c r="D383" s="87"/>
      <c r="E383" s="22"/>
      <c r="F383" s="22"/>
      <c r="G383" s="51"/>
      <c r="H383" s="66"/>
      <c r="I383" s="87"/>
      <c r="J383" s="22"/>
      <c r="K383" s="22"/>
      <c r="L383" s="51"/>
      <c r="M383" s="65"/>
      <c r="N383" s="66"/>
      <c r="O383" s="22"/>
      <c r="P383" s="96"/>
    </row>
    <row r="384" spans="2:16" ht="15.6" hidden="1" x14ac:dyDescent="0.3">
      <c r="B384" s="62" t="str">
        <f>B381</f>
        <v xml:space="preserve">  </v>
      </c>
      <c r="C384" s="87" t="s">
        <v>36</v>
      </c>
      <c r="D384" s="22"/>
      <c r="E384" s="22" t="str">
        <f>F385</f>
        <v xml:space="preserve">  </v>
      </c>
      <c r="F384" s="22"/>
      <c r="G384" s="51"/>
      <c r="H384" s="143" t="s">
        <v>37</v>
      </c>
      <c r="I384" s="143"/>
      <c r="J384" s="143"/>
      <c r="K384" s="143"/>
      <c r="L384" s="51"/>
      <c r="M384" s="87" t="s">
        <v>36</v>
      </c>
      <c r="N384" s="22"/>
      <c r="O384" s="22" t="str">
        <f>E384</f>
        <v xml:space="preserve">  </v>
      </c>
      <c r="P384" s="96"/>
    </row>
    <row r="385" spans="2:16" ht="15.6" hidden="1" x14ac:dyDescent="0.3">
      <c r="B385" s="75"/>
      <c r="C385" s="79"/>
      <c r="D385" s="90" t="s">
        <v>80</v>
      </c>
      <c r="E385" s="90"/>
      <c r="F385" s="91" t="str">
        <f>IFERROR(VLOOKUP(B384,'Lessor Calculations'!$G$10:$W$448,17,FALSE),0)</f>
        <v xml:space="preserve">  </v>
      </c>
      <c r="G385" s="70"/>
      <c r="H385" s="146"/>
      <c r="I385" s="146"/>
      <c r="J385" s="146"/>
      <c r="K385" s="146"/>
      <c r="L385" s="70"/>
      <c r="M385" s="79"/>
      <c r="N385" s="90" t="s">
        <v>80</v>
      </c>
      <c r="O385" s="91"/>
      <c r="P385" s="94" t="str">
        <f>O384</f>
        <v xml:space="preserve">  </v>
      </c>
    </row>
    <row r="386" spans="2:16" ht="15.6" hidden="1" x14ac:dyDescent="0.3">
      <c r="B386" s="59" t="str">
        <f>IFERROR(IF(EOMONTH(B381,1)&gt;Questionnaire!$I$8,"  ",EOMONTH(B381,1)),"  ")</f>
        <v xml:space="preserve">  </v>
      </c>
      <c r="C386" s="82" t="s">
        <v>36</v>
      </c>
      <c r="D386" s="83"/>
      <c r="E386" s="83">
        <f>IFERROR(F387+F388,0)</f>
        <v>0</v>
      </c>
      <c r="F386" s="83"/>
      <c r="G386" s="61"/>
      <c r="H386" s="142" t="s">
        <v>37</v>
      </c>
      <c r="I386" s="142"/>
      <c r="J386" s="142"/>
      <c r="K386" s="142"/>
      <c r="L386" s="61"/>
      <c r="M386" s="82" t="s">
        <v>36</v>
      </c>
      <c r="N386" s="83"/>
      <c r="O386" s="83">
        <f>E386</f>
        <v>0</v>
      </c>
      <c r="P386" s="95"/>
    </row>
    <row r="387" spans="2:16" hidden="1" x14ac:dyDescent="0.25">
      <c r="B387" s="98"/>
      <c r="C387" s="87"/>
      <c r="D387" s="87" t="s">
        <v>71</v>
      </c>
      <c r="E387" s="87"/>
      <c r="F387" s="22">
        <f>IFERROR(-VLOOKUP(B386,'Lessor Calculations'!$G$10:$N$448,8,FALSE),0)</f>
        <v>0</v>
      </c>
      <c r="G387" s="51"/>
      <c r="H387" s="143"/>
      <c r="I387" s="143"/>
      <c r="J387" s="143"/>
      <c r="K387" s="143"/>
      <c r="L387" s="51"/>
      <c r="M387" s="87"/>
      <c r="N387" s="87" t="s">
        <v>71</v>
      </c>
      <c r="O387" s="22"/>
      <c r="P387" s="96">
        <f>F387</f>
        <v>0</v>
      </c>
    </row>
    <row r="388" spans="2:16" hidden="1" x14ac:dyDescent="0.25">
      <c r="B388" s="98"/>
      <c r="C388" s="66"/>
      <c r="D388" s="87" t="s">
        <v>72</v>
      </c>
      <c r="E388" s="87"/>
      <c r="F388" s="22" t="str">
        <f>IFERROR(VLOOKUP(B386,'Lessor Calculations'!$G$10:$M$448,7,FALSE),0)</f>
        <v xml:space="preserve">  </v>
      </c>
      <c r="G388" s="51"/>
      <c r="H388" s="143"/>
      <c r="I388" s="143"/>
      <c r="J388" s="143"/>
      <c r="K388" s="143"/>
      <c r="L388" s="51"/>
      <c r="M388" s="66"/>
      <c r="N388" s="87" t="s">
        <v>72</v>
      </c>
      <c r="O388" s="22"/>
      <c r="P388" s="96" t="str">
        <f>F388</f>
        <v xml:space="preserve">  </v>
      </c>
    </row>
    <row r="389" spans="2:16" hidden="1" x14ac:dyDescent="0.25">
      <c r="B389" s="98"/>
      <c r="C389" s="66"/>
      <c r="D389" s="87"/>
      <c r="E389" s="22"/>
      <c r="F389" s="22"/>
      <c r="G389" s="51"/>
      <c r="H389" s="66"/>
      <c r="I389" s="87"/>
      <c r="J389" s="22"/>
      <c r="K389" s="22"/>
      <c r="L389" s="51"/>
      <c r="M389" s="65"/>
      <c r="N389" s="87"/>
      <c r="O389" s="22"/>
      <c r="P389" s="96"/>
    </row>
    <row r="390" spans="2:16" ht="15.6" hidden="1" x14ac:dyDescent="0.3">
      <c r="B390" s="62" t="str">
        <f>B386</f>
        <v xml:space="preserve">  </v>
      </c>
      <c r="C390" s="66" t="s">
        <v>70</v>
      </c>
      <c r="D390" s="66"/>
      <c r="E390" s="22" t="str">
        <f>IFERROR(VLOOKUP(B390,'Lessor Calculations'!$Z$10:$AB$448,3,FALSE),0)</f>
        <v xml:space="preserve">  </v>
      </c>
      <c r="F390" s="66"/>
      <c r="G390" s="51"/>
      <c r="H390" s="143" t="s">
        <v>37</v>
      </c>
      <c r="I390" s="143"/>
      <c r="J390" s="143"/>
      <c r="K390" s="143"/>
      <c r="L390" s="51"/>
      <c r="M390" s="66" t="s">
        <v>70</v>
      </c>
      <c r="N390" s="66"/>
      <c r="O390" s="22" t="str">
        <f>E390</f>
        <v xml:space="preserve">  </v>
      </c>
      <c r="P390" s="96"/>
    </row>
    <row r="391" spans="2:16" hidden="1" x14ac:dyDescent="0.25">
      <c r="B391" s="98"/>
      <c r="C391" s="66"/>
      <c r="D391" s="87" t="s">
        <v>82</v>
      </c>
      <c r="E391" s="66"/>
      <c r="F391" s="77" t="str">
        <f>E390</f>
        <v xml:space="preserve">  </v>
      </c>
      <c r="G391" s="51"/>
      <c r="H391" s="143"/>
      <c r="I391" s="143"/>
      <c r="J391" s="143"/>
      <c r="K391" s="143"/>
      <c r="L391" s="51"/>
      <c r="M391" s="66"/>
      <c r="N391" s="87" t="s">
        <v>82</v>
      </c>
      <c r="O391" s="22"/>
      <c r="P391" s="96" t="str">
        <f>O390</f>
        <v xml:space="preserve">  </v>
      </c>
    </row>
    <row r="392" spans="2:16" hidden="1" x14ac:dyDescent="0.25">
      <c r="B392" s="98"/>
      <c r="C392" s="66"/>
      <c r="D392" s="87"/>
      <c r="E392" s="22"/>
      <c r="F392" s="22"/>
      <c r="G392" s="51"/>
      <c r="H392" s="66"/>
      <c r="I392" s="87"/>
      <c r="J392" s="22"/>
      <c r="K392" s="22"/>
      <c r="L392" s="51"/>
      <c r="M392" s="65"/>
      <c r="N392" s="87"/>
      <c r="O392" s="22"/>
      <c r="P392" s="96"/>
    </row>
    <row r="393" spans="2:16" ht="15.6" hidden="1" x14ac:dyDescent="0.3">
      <c r="B393" s="62" t="str">
        <f>B390</f>
        <v xml:space="preserve">  </v>
      </c>
      <c r="C393" s="144" t="s">
        <v>37</v>
      </c>
      <c r="D393" s="144"/>
      <c r="E393" s="144"/>
      <c r="F393" s="144"/>
      <c r="G393" s="51"/>
      <c r="H393" s="87" t="s">
        <v>74</v>
      </c>
      <c r="I393" s="66"/>
      <c r="J393" s="22" t="str">
        <f>IFERROR(VLOOKUP(B393,'Lessor Calculations'!$AE$10:$AG$448,3,FALSE),0)</f>
        <v xml:space="preserve">  </v>
      </c>
      <c r="K393" s="22"/>
      <c r="L393" s="51"/>
      <c r="M393" s="87" t="s">
        <v>74</v>
      </c>
      <c r="N393" s="66"/>
      <c r="O393" s="22" t="str">
        <f>J393</f>
        <v xml:space="preserve">  </v>
      </c>
      <c r="P393" s="96"/>
    </row>
    <row r="394" spans="2:16" ht="15.6" hidden="1" x14ac:dyDescent="0.3">
      <c r="B394" s="74"/>
      <c r="C394" s="144"/>
      <c r="D394" s="144"/>
      <c r="E394" s="144"/>
      <c r="F394" s="144"/>
      <c r="G394" s="51"/>
      <c r="H394" s="52"/>
      <c r="I394" s="87" t="s">
        <v>79</v>
      </c>
      <c r="J394" s="22"/>
      <c r="K394" s="22" t="str">
        <f>J393</f>
        <v xml:space="preserve">  </v>
      </c>
      <c r="L394" s="51"/>
      <c r="M394" s="52"/>
      <c r="N394" s="87" t="s">
        <v>79</v>
      </c>
      <c r="O394" s="22"/>
      <c r="P394" s="96" t="str">
        <f>O393</f>
        <v xml:space="preserve">  </v>
      </c>
    </row>
    <row r="395" spans="2:16" ht="15.6" hidden="1" x14ac:dyDescent="0.3">
      <c r="B395" s="74"/>
      <c r="C395" s="66"/>
      <c r="D395" s="87"/>
      <c r="E395" s="22"/>
      <c r="F395" s="22"/>
      <c r="G395" s="51"/>
      <c r="H395" s="66"/>
      <c r="I395" s="87"/>
      <c r="J395" s="22"/>
      <c r="K395" s="22"/>
      <c r="L395" s="51"/>
      <c r="M395" s="65"/>
      <c r="N395" s="66"/>
      <c r="O395" s="22"/>
      <c r="P395" s="96"/>
    </row>
    <row r="396" spans="2:16" ht="15.6" hidden="1" x14ac:dyDescent="0.3">
      <c r="B396" s="62" t="str">
        <f>B393</f>
        <v xml:space="preserve">  </v>
      </c>
      <c r="C396" s="87" t="s">
        <v>36</v>
      </c>
      <c r="D396" s="22"/>
      <c r="E396" s="22" t="str">
        <f>F397</f>
        <v xml:space="preserve">  </v>
      </c>
      <c r="F396" s="22"/>
      <c r="G396" s="51"/>
      <c r="H396" s="143" t="s">
        <v>37</v>
      </c>
      <c r="I396" s="143"/>
      <c r="J396" s="143"/>
      <c r="K396" s="143"/>
      <c r="L396" s="51"/>
      <c r="M396" s="87" t="s">
        <v>36</v>
      </c>
      <c r="N396" s="22"/>
      <c r="O396" s="22" t="str">
        <f>E396</f>
        <v xml:space="preserve">  </v>
      </c>
      <c r="P396" s="96"/>
    </row>
    <row r="397" spans="2:16" ht="15.6" hidden="1" x14ac:dyDescent="0.3">
      <c r="B397" s="75"/>
      <c r="C397" s="79"/>
      <c r="D397" s="90" t="s">
        <v>80</v>
      </c>
      <c r="E397" s="90"/>
      <c r="F397" s="91" t="str">
        <f>IFERROR(VLOOKUP(B396,'Lessor Calculations'!$G$10:$W$448,17,FALSE),0)</f>
        <v xml:space="preserve">  </v>
      </c>
      <c r="G397" s="70"/>
      <c r="H397" s="146"/>
      <c r="I397" s="146"/>
      <c r="J397" s="146"/>
      <c r="K397" s="146"/>
      <c r="L397" s="70"/>
      <c r="M397" s="79"/>
      <c r="N397" s="90" t="s">
        <v>80</v>
      </c>
      <c r="O397" s="91"/>
      <c r="P397" s="94" t="str">
        <f>O396</f>
        <v xml:space="preserve">  </v>
      </c>
    </row>
    <row r="398" spans="2:16" ht="15.6" hidden="1" x14ac:dyDescent="0.3">
      <c r="B398" s="59" t="str">
        <f>IFERROR(IF(EOMONTH(B393,1)&gt;Questionnaire!$I$8,"  ",EOMONTH(B393,1)),"  ")</f>
        <v xml:space="preserve">  </v>
      </c>
      <c r="C398" s="82" t="s">
        <v>36</v>
      </c>
      <c r="D398" s="83"/>
      <c r="E398" s="83">
        <f>IFERROR(F399+F400,0)</f>
        <v>0</v>
      </c>
      <c r="F398" s="83"/>
      <c r="G398" s="61"/>
      <c r="H398" s="142" t="s">
        <v>37</v>
      </c>
      <c r="I398" s="142"/>
      <c r="J398" s="142"/>
      <c r="K398" s="142"/>
      <c r="L398" s="61"/>
      <c r="M398" s="82" t="s">
        <v>36</v>
      </c>
      <c r="N398" s="83"/>
      <c r="O398" s="83">
        <f>E398</f>
        <v>0</v>
      </c>
      <c r="P398" s="95"/>
    </row>
    <row r="399" spans="2:16" hidden="1" x14ac:dyDescent="0.25">
      <c r="B399" s="98"/>
      <c r="C399" s="87"/>
      <c r="D399" s="87" t="s">
        <v>71</v>
      </c>
      <c r="E399" s="87"/>
      <c r="F399" s="22">
        <f>IFERROR(-VLOOKUP(B398,'Lessor Calculations'!$G$10:$N$448,8,FALSE),0)</f>
        <v>0</v>
      </c>
      <c r="G399" s="51"/>
      <c r="H399" s="143"/>
      <c r="I399" s="143"/>
      <c r="J399" s="143"/>
      <c r="K399" s="143"/>
      <c r="L399" s="51"/>
      <c r="M399" s="87"/>
      <c r="N399" s="87" t="s">
        <v>71</v>
      </c>
      <c r="O399" s="22"/>
      <c r="P399" s="96">
        <f>F399</f>
        <v>0</v>
      </c>
    </row>
    <row r="400" spans="2:16" hidden="1" x14ac:dyDescent="0.25">
      <c r="B400" s="98"/>
      <c r="C400" s="66"/>
      <c r="D400" s="87" t="s">
        <v>72</v>
      </c>
      <c r="E400" s="87"/>
      <c r="F400" s="22" t="str">
        <f>IFERROR(VLOOKUP(B398,'Lessor Calculations'!$G$10:$M$448,7,FALSE),0)</f>
        <v xml:space="preserve">  </v>
      </c>
      <c r="G400" s="51"/>
      <c r="H400" s="143"/>
      <c r="I400" s="143"/>
      <c r="J400" s="143"/>
      <c r="K400" s="143"/>
      <c r="L400" s="51"/>
      <c r="M400" s="66"/>
      <c r="N400" s="87" t="s">
        <v>72</v>
      </c>
      <c r="O400" s="22"/>
      <c r="P400" s="96" t="str">
        <f>F400</f>
        <v xml:space="preserve">  </v>
      </c>
    </row>
    <row r="401" spans="2:16" hidden="1" x14ac:dyDescent="0.25">
      <c r="B401" s="98"/>
      <c r="C401" s="66"/>
      <c r="D401" s="87"/>
      <c r="E401" s="22"/>
      <c r="F401" s="22"/>
      <c r="G401" s="51"/>
      <c r="H401" s="66"/>
      <c r="I401" s="87"/>
      <c r="J401" s="22"/>
      <c r="K401" s="22"/>
      <c r="L401" s="51"/>
      <c r="M401" s="65"/>
      <c r="N401" s="87"/>
      <c r="O401" s="22"/>
      <c r="P401" s="96"/>
    </row>
    <row r="402" spans="2:16" ht="15.6" hidden="1" x14ac:dyDescent="0.3">
      <c r="B402" s="62" t="str">
        <f>B398</f>
        <v xml:space="preserve">  </v>
      </c>
      <c r="C402" s="66" t="s">
        <v>70</v>
      </c>
      <c r="D402" s="66"/>
      <c r="E402" s="22" t="str">
        <f>IFERROR(VLOOKUP(B402,'Lessor Calculations'!$Z$10:$AB$448,3,FALSE),0)</f>
        <v xml:space="preserve">  </v>
      </c>
      <c r="F402" s="66"/>
      <c r="G402" s="51"/>
      <c r="H402" s="143" t="s">
        <v>37</v>
      </c>
      <c r="I402" s="143"/>
      <c r="J402" s="143"/>
      <c r="K402" s="143"/>
      <c r="L402" s="51"/>
      <c r="M402" s="66" t="s">
        <v>70</v>
      </c>
      <c r="N402" s="66"/>
      <c r="O402" s="22" t="str">
        <f>E402</f>
        <v xml:space="preserve">  </v>
      </c>
      <c r="P402" s="96"/>
    </row>
    <row r="403" spans="2:16" hidden="1" x14ac:dyDescent="0.25">
      <c r="B403" s="98"/>
      <c r="C403" s="66"/>
      <c r="D403" s="87" t="s">
        <v>82</v>
      </c>
      <c r="E403" s="66"/>
      <c r="F403" s="77" t="str">
        <f>E402</f>
        <v xml:space="preserve">  </v>
      </c>
      <c r="G403" s="51"/>
      <c r="H403" s="143"/>
      <c r="I403" s="143"/>
      <c r="J403" s="143"/>
      <c r="K403" s="143"/>
      <c r="L403" s="51"/>
      <c r="M403" s="66"/>
      <c r="N403" s="87" t="s">
        <v>82</v>
      </c>
      <c r="O403" s="22"/>
      <c r="P403" s="96" t="str">
        <f>O402</f>
        <v xml:space="preserve">  </v>
      </c>
    </row>
    <row r="404" spans="2:16" hidden="1" x14ac:dyDescent="0.25">
      <c r="B404" s="98"/>
      <c r="C404" s="66"/>
      <c r="D404" s="87"/>
      <c r="E404" s="22"/>
      <c r="F404" s="22"/>
      <c r="G404" s="51"/>
      <c r="H404" s="66"/>
      <c r="I404" s="87"/>
      <c r="J404" s="22"/>
      <c r="K404" s="22"/>
      <c r="L404" s="51"/>
      <c r="M404" s="65"/>
      <c r="N404" s="87"/>
      <c r="O404" s="22"/>
      <c r="P404" s="96"/>
    </row>
    <row r="405" spans="2:16" ht="15.6" hidden="1" x14ac:dyDescent="0.3">
      <c r="B405" s="62" t="str">
        <f>B402</f>
        <v xml:space="preserve">  </v>
      </c>
      <c r="C405" s="144" t="s">
        <v>37</v>
      </c>
      <c r="D405" s="144"/>
      <c r="E405" s="144"/>
      <c r="F405" s="144"/>
      <c r="G405" s="51"/>
      <c r="H405" s="87" t="s">
        <v>74</v>
      </c>
      <c r="I405" s="66"/>
      <c r="J405" s="22" t="str">
        <f>IFERROR(VLOOKUP(B405,'Lessor Calculations'!$AE$10:$AG$448,3,FALSE),0)</f>
        <v xml:space="preserve">  </v>
      </c>
      <c r="K405" s="22"/>
      <c r="L405" s="51"/>
      <c r="M405" s="87" t="s">
        <v>74</v>
      </c>
      <c r="N405" s="66"/>
      <c r="O405" s="22" t="str">
        <f>J405</f>
        <v xml:space="preserve">  </v>
      </c>
      <c r="P405" s="96"/>
    </row>
    <row r="406" spans="2:16" ht="15.6" hidden="1" x14ac:dyDescent="0.3">
      <c r="B406" s="74"/>
      <c r="C406" s="144"/>
      <c r="D406" s="144"/>
      <c r="E406" s="144"/>
      <c r="F406" s="144"/>
      <c r="G406" s="51"/>
      <c r="H406" s="52"/>
      <c r="I406" s="87" t="s">
        <v>79</v>
      </c>
      <c r="J406" s="22"/>
      <c r="K406" s="22" t="str">
        <f>J405</f>
        <v xml:space="preserve">  </v>
      </c>
      <c r="L406" s="51"/>
      <c r="M406" s="52"/>
      <c r="N406" s="87" t="s">
        <v>79</v>
      </c>
      <c r="O406" s="22"/>
      <c r="P406" s="96" t="str">
        <f>O405</f>
        <v xml:space="preserve">  </v>
      </c>
    </row>
    <row r="407" spans="2:16" ht="15.6" hidden="1" x14ac:dyDescent="0.3">
      <c r="B407" s="74"/>
      <c r="C407" s="66"/>
      <c r="D407" s="87"/>
      <c r="E407" s="22"/>
      <c r="F407" s="22"/>
      <c r="G407" s="51"/>
      <c r="H407" s="66"/>
      <c r="I407" s="87"/>
      <c r="J407" s="22"/>
      <c r="K407" s="22"/>
      <c r="L407" s="51"/>
      <c r="M407" s="65"/>
      <c r="N407" s="66"/>
      <c r="O407" s="22"/>
      <c r="P407" s="96"/>
    </row>
    <row r="408" spans="2:16" ht="15.6" hidden="1" x14ac:dyDescent="0.3">
      <c r="B408" s="62" t="str">
        <f>B405</f>
        <v xml:space="preserve">  </v>
      </c>
      <c r="C408" s="87" t="s">
        <v>36</v>
      </c>
      <c r="D408" s="22"/>
      <c r="E408" s="22" t="str">
        <f>F409</f>
        <v xml:space="preserve">  </v>
      </c>
      <c r="F408" s="22"/>
      <c r="G408" s="51"/>
      <c r="H408" s="143" t="s">
        <v>37</v>
      </c>
      <c r="I408" s="143"/>
      <c r="J408" s="143"/>
      <c r="K408" s="143"/>
      <c r="L408" s="51"/>
      <c r="M408" s="87" t="s">
        <v>36</v>
      </c>
      <c r="N408" s="22"/>
      <c r="O408" s="22" t="str">
        <f>E408</f>
        <v xml:space="preserve">  </v>
      </c>
      <c r="P408" s="96"/>
    </row>
    <row r="409" spans="2:16" ht="15.6" hidden="1" x14ac:dyDescent="0.3">
      <c r="B409" s="75"/>
      <c r="C409" s="79"/>
      <c r="D409" s="90" t="s">
        <v>80</v>
      </c>
      <c r="E409" s="90"/>
      <c r="F409" s="91" t="str">
        <f>IFERROR(VLOOKUP(B408,'Lessor Calculations'!$G$10:$W$448,17,FALSE),0)</f>
        <v xml:space="preserve">  </v>
      </c>
      <c r="G409" s="70"/>
      <c r="H409" s="146"/>
      <c r="I409" s="146"/>
      <c r="J409" s="146"/>
      <c r="K409" s="146"/>
      <c r="L409" s="70"/>
      <c r="M409" s="79"/>
      <c r="N409" s="90" t="s">
        <v>80</v>
      </c>
      <c r="O409" s="91"/>
      <c r="P409" s="94" t="str">
        <f>O408</f>
        <v xml:space="preserve">  </v>
      </c>
    </row>
    <row r="410" spans="2:16" ht="15.6" hidden="1" x14ac:dyDescent="0.3">
      <c r="B410" s="59" t="str">
        <f>IFERROR(IF(EOMONTH(B405,1)&gt;Questionnaire!$I$8,"  ",EOMONTH(B405,1)),"  ")</f>
        <v xml:space="preserve">  </v>
      </c>
      <c r="C410" s="82" t="s">
        <v>36</v>
      </c>
      <c r="D410" s="83"/>
      <c r="E410" s="83">
        <f>IFERROR(F411+F412,0)</f>
        <v>0</v>
      </c>
      <c r="F410" s="83"/>
      <c r="G410" s="61"/>
      <c r="H410" s="142" t="s">
        <v>37</v>
      </c>
      <c r="I410" s="142"/>
      <c r="J410" s="142"/>
      <c r="K410" s="142"/>
      <c r="L410" s="61"/>
      <c r="M410" s="82" t="s">
        <v>36</v>
      </c>
      <c r="N410" s="83"/>
      <c r="O410" s="83">
        <f>E410</f>
        <v>0</v>
      </c>
      <c r="P410" s="95"/>
    </row>
    <row r="411" spans="2:16" hidden="1" x14ac:dyDescent="0.25">
      <c r="B411" s="98"/>
      <c r="C411" s="87"/>
      <c r="D411" s="87" t="s">
        <v>71</v>
      </c>
      <c r="E411" s="87"/>
      <c r="F411" s="22">
        <f>IFERROR(-VLOOKUP(B410,'Lessor Calculations'!$G$10:$N$448,8,FALSE),0)</f>
        <v>0</v>
      </c>
      <c r="G411" s="51"/>
      <c r="H411" s="143"/>
      <c r="I411" s="143"/>
      <c r="J411" s="143"/>
      <c r="K411" s="143"/>
      <c r="L411" s="51"/>
      <c r="M411" s="87"/>
      <c r="N411" s="87" t="s">
        <v>71</v>
      </c>
      <c r="O411" s="22"/>
      <c r="P411" s="96">
        <f>F411</f>
        <v>0</v>
      </c>
    </row>
    <row r="412" spans="2:16" hidden="1" x14ac:dyDescent="0.25">
      <c r="B412" s="98"/>
      <c r="C412" s="66"/>
      <c r="D412" s="87" t="s">
        <v>72</v>
      </c>
      <c r="E412" s="87"/>
      <c r="F412" s="22" t="str">
        <f>IFERROR(VLOOKUP(B410,'Lessor Calculations'!$G$10:$M$448,7,FALSE),0)</f>
        <v xml:space="preserve">  </v>
      </c>
      <c r="G412" s="51"/>
      <c r="H412" s="143"/>
      <c r="I412" s="143"/>
      <c r="J412" s="143"/>
      <c r="K412" s="143"/>
      <c r="L412" s="51"/>
      <c r="M412" s="66"/>
      <c r="N412" s="87" t="s">
        <v>72</v>
      </c>
      <c r="O412" s="22"/>
      <c r="P412" s="96" t="str">
        <f>F412</f>
        <v xml:space="preserve">  </v>
      </c>
    </row>
    <row r="413" spans="2:16" hidden="1" x14ac:dyDescent="0.25">
      <c r="B413" s="98"/>
      <c r="C413" s="66"/>
      <c r="D413" s="87"/>
      <c r="E413" s="22"/>
      <c r="F413" s="22"/>
      <c r="G413" s="51"/>
      <c r="H413" s="66"/>
      <c r="I413" s="87"/>
      <c r="J413" s="22"/>
      <c r="K413" s="22"/>
      <c r="L413" s="51"/>
      <c r="M413" s="65"/>
      <c r="N413" s="87"/>
      <c r="O413" s="22"/>
      <c r="P413" s="96"/>
    </row>
    <row r="414" spans="2:16" ht="15.6" hidden="1" x14ac:dyDescent="0.3">
      <c r="B414" s="62" t="str">
        <f>B410</f>
        <v xml:space="preserve">  </v>
      </c>
      <c r="C414" s="66" t="s">
        <v>70</v>
      </c>
      <c r="D414" s="66"/>
      <c r="E414" s="22" t="str">
        <f>IFERROR(VLOOKUP(B414,'Lessor Calculations'!$Z$10:$AB$448,3,FALSE),0)</f>
        <v xml:space="preserve">  </v>
      </c>
      <c r="F414" s="66"/>
      <c r="G414" s="51"/>
      <c r="H414" s="143" t="s">
        <v>37</v>
      </c>
      <c r="I414" s="143"/>
      <c r="J414" s="143"/>
      <c r="K414" s="143"/>
      <c r="L414" s="51"/>
      <c r="M414" s="66" t="s">
        <v>70</v>
      </c>
      <c r="N414" s="66"/>
      <c r="O414" s="22" t="str">
        <f>E414</f>
        <v xml:space="preserve">  </v>
      </c>
      <c r="P414" s="96"/>
    </row>
    <row r="415" spans="2:16" hidden="1" x14ac:dyDescent="0.25">
      <c r="B415" s="98"/>
      <c r="C415" s="66"/>
      <c r="D415" s="87" t="s">
        <v>82</v>
      </c>
      <c r="E415" s="66"/>
      <c r="F415" s="77" t="str">
        <f>E414</f>
        <v xml:space="preserve">  </v>
      </c>
      <c r="G415" s="51"/>
      <c r="H415" s="143"/>
      <c r="I415" s="143"/>
      <c r="J415" s="143"/>
      <c r="K415" s="143"/>
      <c r="L415" s="51"/>
      <c r="M415" s="66"/>
      <c r="N415" s="87" t="s">
        <v>82</v>
      </c>
      <c r="O415" s="22"/>
      <c r="P415" s="96" t="str">
        <f>O414</f>
        <v xml:space="preserve">  </v>
      </c>
    </row>
    <row r="416" spans="2:16" hidden="1" x14ac:dyDescent="0.25">
      <c r="B416" s="98"/>
      <c r="C416" s="66"/>
      <c r="D416" s="87"/>
      <c r="E416" s="22"/>
      <c r="F416" s="22"/>
      <c r="G416" s="51"/>
      <c r="H416" s="66"/>
      <c r="I416" s="87"/>
      <c r="J416" s="22"/>
      <c r="K416" s="22"/>
      <c r="L416" s="51"/>
      <c r="M416" s="65"/>
      <c r="N416" s="87"/>
      <c r="O416" s="22"/>
      <c r="P416" s="96"/>
    </row>
    <row r="417" spans="2:16" ht="15.6" hidden="1" x14ac:dyDescent="0.3">
      <c r="B417" s="62" t="str">
        <f>B414</f>
        <v xml:space="preserve">  </v>
      </c>
      <c r="C417" s="144" t="s">
        <v>37</v>
      </c>
      <c r="D417" s="144"/>
      <c r="E417" s="144"/>
      <c r="F417" s="144"/>
      <c r="G417" s="51"/>
      <c r="H417" s="87" t="s">
        <v>74</v>
      </c>
      <c r="I417" s="66"/>
      <c r="J417" s="22" t="str">
        <f>IFERROR(VLOOKUP(B417,'Lessor Calculations'!$AE$10:$AG$448,3,FALSE),0)</f>
        <v xml:space="preserve">  </v>
      </c>
      <c r="K417" s="22"/>
      <c r="L417" s="51"/>
      <c r="M417" s="87" t="s">
        <v>74</v>
      </c>
      <c r="N417" s="66"/>
      <c r="O417" s="22" t="str">
        <f>J417</f>
        <v xml:space="preserve">  </v>
      </c>
      <c r="P417" s="96"/>
    </row>
    <row r="418" spans="2:16" ht="15.6" hidden="1" x14ac:dyDescent="0.3">
      <c r="B418" s="74"/>
      <c r="C418" s="144"/>
      <c r="D418" s="144"/>
      <c r="E418" s="144"/>
      <c r="F418" s="144"/>
      <c r="G418" s="51"/>
      <c r="H418" s="52"/>
      <c r="I418" s="87" t="s">
        <v>79</v>
      </c>
      <c r="J418" s="22"/>
      <c r="K418" s="22" t="str">
        <f>J417</f>
        <v xml:space="preserve">  </v>
      </c>
      <c r="L418" s="51"/>
      <c r="M418" s="52"/>
      <c r="N418" s="87" t="s">
        <v>79</v>
      </c>
      <c r="O418" s="22"/>
      <c r="P418" s="96" t="str">
        <f>O417</f>
        <v xml:space="preserve">  </v>
      </c>
    </row>
    <row r="419" spans="2:16" ht="15.6" hidden="1" x14ac:dyDescent="0.3">
      <c r="B419" s="74"/>
      <c r="C419" s="66"/>
      <c r="D419" s="87"/>
      <c r="E419" s="22"/>
      <c r="F419" s="22"/>
      <c r="G419" s="51"/>
      <c r="H419" s="66"/>
      <c r="I419" s="87"/>
      <c r="J419" s="22"/>
      <c r="K419" s="22"/>
      <c r="L419" s="51"/>
      <c r="M419" s="65"/>
      <c r="N419" s="66"/>
      <c r="O419" s="22"/>
      <c r="P419" s="96"/>
    </row>
    <row r="420" spans="2:16" ht="15.6" hidden="1" x14ac:dyDescent="0.3">
      <c r="B420" s="62" t="str">
        <f>B417</f>
        <v xml:space="preserve">  </v>
      </c>
      <c r="C420" s="87" t="s">
        <v>36</v>
      </c>
      <c r="D420" s="22"/>
      <c r="E420" s="22" t="str">
        <f>F421</f>
        <v xml:space="preserve">  </v>
      </c>
      <c r="F420" s="22"/>
      <c r="G420" s="51"/>
      <c r="H420" s="143" t="s">
        <v>37</v>
      </c>
      <c r="I420" s="143"/>
      <c r="J420" s="143"/>
      <c r="K420" s="143"/>
      <c r="L420" s="51"/>
      <c r="M420" s="87" t="s">
        <v>36</v>
      </c>
      <c r="N420" s="22"/>
      <c r="O420" s="22" t="str">
        <f>E420</f>
        <v xml:space="preserve">  </v>
      </c>
      <c r="P420" s="96"/>
    </row>
    <row r="421" spans="2:16" ht="15.6" hidden="1" x14ac:dyDescent="0.3">
      <c r="B421" s="75"/>
      <c r="C421" s="79"/>
      <c r="D421" s="90" t="s">
        <v>80</v>
      </c>
      <c r="E421" s="90"/>
      <c r="F421" s="91" t="str">
        <f>IFERROR(VLOOKUP(B420,'Lessor Calculations'!$G$10:$W$448,17,FALSE),0)</f>
        <v xml:space="preserve">  </v>
      </c>
      <c r="G421" s="70"/>
      <c r="H421" s="146"/>
      <c r="I421" s="146"/>
      <c r="J421" s="146"/>
      <c r="K421" s="146"/>
      <c r="L421" s="70"/>
      <c r="M421" s="79"/>
      <c r="N421" s="90" t="s">
        <v>80</v>
      </c>
      <c r="O421" s="91"/>
      <c r="P421" s="94" t="str">
        <f>O420</f>
        <v xml:space="preserve">  </v>
      </c>
    </row>
    <row r="422" spans="2:16" ht="15.6" hidden="1" x14ac:dyDescent="0.3">
      <c r="B422" s="59" t="str">
        <f>IFERROR(IF(EOMONTH(B417,1)&gt;Questionnaire!$I$8,"  ",EOMONTH(B417,1)),"  ")</f>
        <v xml:space="preserve">  </v>
      </c>
      <c r="C422" s="82" t="s">
        <v>36</v>
      </c>
      <c r="D422" s="83"/>
      <c r="E422" s="83">
        <f>IFERROR(F423+F424,0)</f>
        <v>0</v>
      </c>
      <c r="F422" s="83"/>
      <c r="G422" s="61"/>
      <c r="H422" s="142" t="s">
        <v>37</v>
      </c>
      <c r="I422" s="142"/>
      <c r="J422" s="142"/>
      <c r="K422" s="142"/>
      <c r="L422" s="61"/>
      <c r="M422" s="82" t="s">
        <v>36</v>
      </c>
      <c r="N422" s="83"/>
      <c r="O422" s="83">
        <f>E422</f>
        <v>0</v>
      </c>
      <c r="P422" s="95"/>
    </row>
    <row r="423" spans="2:16" hidden="1" x14ac:dyDescent="0.25">
      <c r="B423" s="98"/>
      <c r="C423" s="87"/>
      <c r="D423" s="87" t="s">
        <v>71</v>
      </c>
      <c r="E423" s="87"/>
      <c r="F423" s="22">
        <f>IFERROR(-VLOOKUP(B422,'Lessor Calculations'!$G$10:$N$448,8,FALSE),0)</f>
        <v>0</v>
      </c>
      <c r="G423" s="51"/>
      <c r="H423" s="143"/>
      <c r="I423" s="143"/>
      <c r="J423" s="143"/>
      <c r="K423" s="143"/>
      <c r="L423" s="51"/>
      <c r="M423" s="87"/>
      <c r="N423" s="87" t="s">
        <v>71</v>
      </c>
      <c r="O423" s="22"/>
      <c r="P423" s="96">
        <f>F423</f>
        <v>0</v>
      </c>
    </row>
    <row r="424" spans="2:16" hidden="1" x14ac:dyDescent="0.25">
      <c r="B424" s="98"/>
      <c r="C424" s="66"/>
      <c r="D424" s="87" t="s">
        <v>72</v>
      </c>
      <c r="E424" s="87"/>
      <c r="F424" s="22" t="str">
        <f>IFERROR(VLOOKUP(B422,'Lessor Calculations'!$G$10:$M$448,7,FALSE),0)</f>
        <v xml:space="preserve">  </v>
      </c>
      <c r="G424" s="51"/>
      <c r="H424" s="143"/>
      <c r="I424" s="143"/>
      <c r="J424" s="143"/>
      <c r="K424" s="143"/>
      <c r="L424" s="51"/>
      <c r="M424" s="66"/>
      <c r="N424" s="87" t="s">
        <v>72</v>
      </c>
      <c r="O424" s="22"/>
      <c r="P424" s="96" t="str">
        <f>F424</f>
        <v xml:space="preserve">  </v>
      </c>
    </row>
    <row r="425" spans="2:16" hidden="1" x14ac:dyDescent="0.25">
      <c r="B425" s="98"/>
      <c r="C425" s="66"/>
      <c r="D425" s="87"/>
      <c r="E425" s="22"/>
      <c r="F425" s="22"/>
      <c r="G425" s="51"/>
      <c r="H425" s="66"/>
      <c r="I425" s="87"/>
      <c r="J425" s="22"/>
      <c r="K425" s="22"/>
      <c r="L425" s="51"/>
      <c r="M425" s="65"/>
      <c r="N425" s="87"/>
      <c r="O425" s="22"/>
      <c r="P425" s="96"/>
    </row>
    <row r="426" spans="2:16" ht="15.6" hidden="1" x14ac:dyDescent="0.3">
      <c r="B426" s="62" t="str">
        <f>B422</f>
        <v xml:space="preserve">  </v>
      </c>
      <c r="C426" s="66" t="s">
        <v>70</v>
      </c>
      <c r="D426" s="66"/>
      <c r="E426" s="22" t="str">
        <f>IFERROR(VLOOKUP(B426,'Lessor Calculations'!$Z$10:$AB$448,3,FALSE),0)</f>
        <v xml:space="preserve">  </v>
      </c>
      <c r="F426" s="66"/>
      <c r="G426" s="51"/>
      <c r="H426" s="143" t="s">
        <v>37</v>
      </c>
      <c r="I426" s="143"/>
      <c r="J426" s="143"/>
      <c r="K426" s="143"/>
      <c r="L426" s="51"/>
      <c r="M426" s="66" t="s">
        <v>70</v>
      </c>
      <c r="N426" s="66"/>
      <c r="O426" s="22" t="str">
        <f>E426</f>
        <v xml:space="preserve">  </v>
      </c>
      <c r="P426" s="96"/>
    </row>
    <row r="427" spans="2:16" hidden="1" x14ac:dyDescent="0.25">
      <c r="B427" s="98"/>
      <c r="C427" s="66"/>
      <c r="D427" s="87" t="s">
        <v>82</v>
      </c>
      <c r="E427" s="66"/>
      <c r="F427" s="77" t="str">
        <f>E426</f>
        <v xml:space="preserve">  </v>
      </c>
      <c r="G427" s="51"/>
      <c r="H427" s="143"/>
      <c r="I427" s="143"/>
      <c r="J427" s="143"/>
      <c r="K427" s="143"/>
      <c r="L427" s="51"/>
      <c r="M427" s="66"/>
      <c r="N427" s="87" t="s">
        <v>82</v>
      </c>
      <c r="O427" s="22"/>
      <c r="P427" s="96" t="str">
        <f>O426</f>
        <v xml:space="preserve">  </v>
      </c>
    </row>
    <row r="428" spans="2:16" hidden="1" x14ac:dyDescent="0.25">
      <c r="B428" s="98"/>
      <c r="C428" s="66"/>
      <c r="D428" s="87"/>
      <c r="E428" s="22"/>
      <c r="F428" s="22"/>
      <c r="G428" s="51"/>
      <c r="H428" s="66"/>
      <c r="I428" s="87"/>
      <c r="J428" s="22"/>
      <c r="K428" s="22"/>
      <c r="L428" s="51"/>
      <c r="M428" s="65"/>
      <c r="N428" s="87"/>
      <c r="O428" s="22"/>
      <c r="P428" s="96"/>
    </row>
    <row r="429" spans="2:16" ht="15.6" hidden="1" x14ac:dyDescent="0.3">
      <c r="B429" s="62" t="str">
        <f>B426</f>
        <v xml:space="preserve">  </v>
      </c>
      <c r="C429" s="144" t="s">
        <v>37</v>
      </c>
      <c r="D429" s="144"/>
      <c r="E429" s="144"/>
      <c r="F429" s="144"/>
      <c r="G429" s="51"/>
      <c r="H429" s="87" t="s">
        <v>74</v>
      </c>
      <c r="I429" s="66"/>
      <c r="J429" s="22" t="str">
        <f>IFERROR(VLOOKUP(B429,'Lessor Calculations'!$AE$10:$AG$448,3,FALSE),0)</f>
        <v xml:space="preserve">  </v>
      </c>
      <c r="K429" s="22"/>
      <c r="L429" s="51"/>
      <c r="M429" s="87" t="s">
        <v>74</v>
      </c>
      <c r="N429" s="66"/>
      <c r="O429" s="22" t="str">
        <f>J429</f>
        <v xml:space="preserve">  </v>
      </c>
      <c r="P429" s="96"/>
    </row>
    <row r="430" spans="2:16" ht="15.6" hidden="1" x14ac:dyDescent="0.3">
      <c r="B430" s="74"/>
      <c r="C430" s="144"/>
      <c r="D430" s="144"/>
      <c r="E430" s="144"/>
      <c r="F430" s="144"/>
      <c r="G430" s="51"/>
      <c r="H430" s="52"/>
      <c r="I430" s="87" t="s">
        <v>79</v>
      </c>
      <c r="J430" s="22"/>
      <c r="K430" s="22" t="str">
        <f>J429</f>
        <v xml:space="preserve">  </v>
      </c>
      <c r="L430" s="51"/>
      <c r="M430" s="52"/>
      <c r="N430" s="87" t="s">
        <v>79</v>
      </c>
      <c r="O430" s="22"/>
      <c r="P430" s="96" t="str">
        <f>O429</f>
        <v xml:space="preserve">  </v>
      </c>
    </row>
    <row r="431" spans="2:16" ht="15.6" hidden="1" x14ac:dyDescent="0.3">
      <c r="B431" s="74"/>
      <c r="C431" s="66"/>
      <c r="D431" s="87"/>
      <c r="E431" s="22"/>
      <c r="F431" s="22"/>
      <c r="G431" s="51"/>
      <c r="H431" s="66"/>
      <c r="I431" s="87"/>
      <c r="J431" s="22"/>
      <c r="K431" s="22"/>
      <c r="L431" s="51"/>
      <c r="M431" s="65"/>
      <c r="N431" s="66"/>
      <c r="O431" s="22"/>
      <c r="P431" s="96"/>
    </row>
    <row r="432" spans="2:16" ht="15.6" hidden="1" x14ac:dyDescent="0.3">
      <c r="B432" s="62" t="str">
        <f>B429</f>
        <v xml:space="preserve">  </v>
      </c>
      <c r="C432" s="87" t="s">
        <v>36</v>
      </c>
      <c r="D432" s="22"/>
      <c r="E432" s="22" t="str">
        <f>F433</f>
        <v xml:space="preserve">  </v>
      </c>
      <c r="F432" s="22"/>
      <c r="G432" s="51"/>
      <c r="H432" s="143" t="s">
        <v>37</v>
      </c>
      <c r="I432" s="143"/>
      <c r="J432" s="143"/>
      <c r="K432" s="143"/>
      <c r="L432" s="51"/>
      <c r="M432" s="87" t="s">
        <v>36</v>
      </c>
      <c r="N432" s="22"/>
      <c r="O432" s="22" t="str">
        <f>E432</f>
        <v xml:space="preserve">  </v>
      </c>
      <c r="P432" s="96"/>
    </row>
    <row r="433" spans="2:16" ht="15.6" hidden="1" x14ac:dyDescent="0.3">
      <c r="B433" s="75"/>
      <c r="C433" s="79"/>
      <c r="D433" s="90" t="s">
        <v>80</v>
      </c>
      <c r="E433" s="90"/>
      <c r="F433" s="91" t="str">
        <f>IFERROR(VLOOKUP(B432,'Lessor Calculations'!$G$10:$W$448,17,FALSE),0)</f>
        <v xml:space="preserve">  </v>
      </c>
      <c r="G433" s="70"/>
      <c r="H433" s="146"/>
      <c r="I433" s="146"/>
      <c r="J433" s="146"/>
      <c r="K433" s="146"/>
      <c r="L433" s="70"/>
      <c r="M433" s="79"/>
      <c r="N433" s="90" t="s">
        <v>80</v>
      </c>
      <c r="O433" s="91"/>
      <c r="P433" s="94" t="str">
        <f>O432</f>
        <v xml:space="preserve">  </v>
      </c>
    </row>
    <row r="434" spans="2:16" ht="15.6" hidden="1" x14ac:dyDescent="0.3">
      <c r="B434" s="59" t="str">
        <f>IFERROR(IF(EOMONTH(B429,1)&gt;Questionnaire!$I$8,"  ",EOMONTH(B429,1)),"  ")</f>
        <v xml:space="preserve">  </v>
      </c>
      <c r="C434" s="82" t="s">
        <v>36</v>
      </c>
      <c r="D434" s="83"/>
      <c r="E434" s="83">
        <f>IFERROR(F435+F436,0)</f>
        <v>0</v>
      </c>
      <c r="F434" s="83"/>
      <c r="G434" s="61"/>
      <c r="H434" s="142" t="s">
        <v>37</v>
      </c>
      <c r="I434" s="142"/>
      <c r="J434" s="142"/>
      <c r="K434" s="142"/>
      <c r="L434" s="61"/>
      <c r="M434" s="82" t="s">
        <v>36</v>
      </c>
      <c r="N434" s="83"/>
      <c r="O434" s="83">
        <f>E434</f>
        <v>0</v>
      </c>
      <c r="P434" s="95"/>
    </row>
    <row r="435" spans="2:16" hidden="1" x14ac:dyDescent="0.25">
      <c r="B435" s="98"/>
      <c r="C435" s="87"/>
      <c r="D435" s="87" t="s">
        <v>71</v>
      </c>
      <c r="E435" s="87"/>
      <c r="F435" s="22">
        <f>IFERROR(-VLOOKUP(B434,'Lessor Calculations'!$G$10:$N$448,8,FALSE),0)</f>
        <v>0</v>
      </c>
      <c r="G435" s="51"/>
      <c r="H435" s="143"/>
      <c r="I435" s="143"/>
      <c r="J435" s="143"/>
      <c r="K435" s="143"/>
      <c r="L435" s="51"/>
      <c r="M435" s="87"/>
      <c r="N435" s="87" t="s">
        <v>71</v>
      </c>
      <c r="O435" s="22"/>
      <c r="P435" s="96">
        <f>F435</f>
        <v>0</v>
      </c>
    </row>
    <row r="436" spans="2:16" hidden="1" x14ac:dyDescent="0.25">
      <c r="B436" s="98"/>
      <c r="C436" s="66"/>
      <c r="D436" s="87" t="s">
        <v>72</v>
      </c>
      <c r="E436" s="87"/>
      <c r="F436" s="22" t="str">
        <f>IFERROR(VLOOKUP(B434,'Lessor Calculations'!$G$10:$M$448,7,FALSE),0)</f>
        <v xml:space="preserve">  </v>
      </c>
      <c r="G436" s="51"/>
      <c r="H436" s="143"/>
      <c r="I436" s="143"/>
      <c r="J436" s="143"/>
      <c r="K436" s="143"/>
      <c r="L436" s="51"/>
      <c r="M436" s="66"/>
      <c r="N436" s="87" t="s">
        <v>72</v>
      </c>
      <c r="O436" s="22"/>
      <c r="P436" s="96" t="str">
        <f>F436</f>
        <v xml:space="preserve">  </v>
      </c>
    </row>
    <row r="437" spans="2:16" hidden="1" x14ac:dyDescent="0.25">
      <c r="B437" s="98"/>
      <c r="C437" s="66"/>
      <c r="D437" s="87"/>
      <c r="E437" s="22"/>
      <c r="F437" s="22"/>
      <c r="G437" s="51"/>
      <c r="H437" s="66"/>
      <c r="I437" s="87"/>
      <c r="J437" s="22"/>
      <c r="K437" s="22"/>
      <c r="L437" s="51"/>
      <c r="M437" s="65"/>
      <c r="N437" s="87"/>
      <c r="O437" s="22"/>
      <c r="P437" s="96"/>
    </row>
    <row r="438" spans="2:16" ht="15.6" hidden="1" x14ac:dyDescent="0.3">
      <c r="B438" s="62" t="str">
        <f>B434</f>
        <v xml:space="preserve">  </v>
      </c>
      <c r="C438" s="66" t="s">
        <v>70</v>
      </c>
      <c r="D438" s="66"/>
      <c r="E438" s="22" t="str">
        <f>IFERROR(VLOOKUP(B438,'Lessor Calculations'!$Z$10:$AB$448,3,FALSE),0)</f>
        <v xml:space="preserve">  </v>
      </c>
      <c r="F438" s="66"/>
      <c r="G438" s="51"/>
      <c r="H438" s="143" t="s">
        <v>37</v>
      </c>
      <c r="I438" s="143"/>
      <c r="J438" s="143"/>
      <c r="K438" s="143"/>
      <c r="L438" s="51"/>
      <c r="M438" s="66" t="s">
        <v>70</v>
      </c>
      <c r="N438" s="66"/>
      <c r="O438" s="22" t="str">
        <f>E438</f>
        <v xml:space="preserve">  </v>
      </c>
      <c r="P438" s="96"/>
    </row>
    <row r="439" spans="2:16" hidden="1" x14ac:dyDescent="0.25">
      <c r="B439" s="98"/>
      <c r="C439" s="66"/>
      <c r="D439" s="87" t="s">
        <v>82</v>
      </c>
      <c r="E439" s="66"/>
      <c r="F439" s="77" t="str">
        <f>E438</f>
        <v xml:space="preserve">  </v>
      </c>
      <c r="G439" s="51"/>
      <c r="H439" s="143"/>
      <c r="I439" s="143"/>
      <c r="J439" s="143"/>
      <c r="K439" s="143"/>
      <c r="L439" s="51"/>
      <c r="M439" s="66"/>
      <c r="N439" s="87" t="s">
        <v>82</v>
      </c>
      <c r="O439" s="22"/>
      <c r="P439" s="96" t="str">
        <f>O438</f>
        <v xml:space="preserve">  </v>
      </c>
    </row>
    <row r="440" spans="2:16" hidden="1" x14ac:dyDescent="0.25">
      <c r="B440" s="98"/>
      <c r="C440" s="66"/>
      <c r="D440" s="87"/>
      <c r="E440" s="22"/>
      <c r="F440" s="22"/>
      <c r="G440" s="51"/>
      <c r="H440" s="66"/>
      <c r="I440" s="87"/>
      <c r="J440" s="22"/>
      <c r="K440" s="22"/>
      <c r="L440" s="51"/>
      <c r="M440" s="65"/>
      <c r="N440" s="87"/>
      <c r="O440" s="22"/>
      <c r="P440" s="96"/>
    </row>
    <row r="441" spans="2:16" ht="15.6" hidden="1" x14ac:dyDescent="0.3">
      <c r="B441" s="62" t="str">
        <f>B438</f>
        <v xml:space="preserve">  </v>
      </c>
      <c r="C441" s="144" t="s">
        <v>37</v>
      </c>
      <c r="D441" s="144"/>
      <c r="E441" s="144"/>
      <c r="F441" s="144"/>
      <c r="G441" s="51"/>
      <c r="H441" s="87" t="s">
        <v>74</v>
      </c>
      <c r="I441" s="66"/>
      <c r="J441" s="22" t="str">
        <f>IFERROR(VLOOKUP(B441,'Lessor Calculations'!$AE$10:$AG$448,3,FALSE),0)</f>
        <v xml:space="preserve">  </v>
      </c>
      <c r="K441" s="22"/>
      <c r="L441" s="51"/>
      <c r="M441" s="87" t="s">
        <v>74</v>
      </c>
      <c r="N441" s="66"/>
      <c r="O441" s="22" t="str">
        <f>J441</f>
        <v xml:space="preserve">  </v>
      </c>
      <c r="P441" s="96"/>
    </row>
    <row r="442" spans="2:16" ht="15.6" hidden="1" x14ac:dyDescent="0.3">
      <c r="B442" s="74"/>
      <c r="C442" s="144"/>
      <c r="D442" s="144"/>
      <c r="E442" s="144"/>
      <c r="F442" s="144"/>
      <c r="G442" s="51"/>
      <c r="H442" s="52"/>
      <c r="I442" s="87" t="s">
        <v>79</v>
      </c>
      <c r="J442" s="22"/>
      <c r="K442" s="22" t="str">
        <f>J441</f>
        <v xml:space="preserve">  </v>
      </c>
      <c r="L442" s="51"/>
      <c r="M442" s="52"/>
      <c r="N442" s="87" t="s">
        <v>79</v>
      </c>
      <c r="O442" s="22"/>
      <c r="P442" s="96" t="str">
        <f>O441</f>
        <v xml:space="preserve">  </v>
      </c>
    </row>
    <row r="443" spans="2:16" ht="15.6" hidden="1" x14ac:dyDescent="0.3">
      <c r="B443" s="74"/>
      <c r="C443" s="66"/>
      <c r="D443" s="87"/>
      <c r="E443" s="22"/>
      <c r="F443" s="22"/>
      <c r="G443" s="51"/>
      <c r="H443" s="66"/>
      <c r="I443" s="87"/>
      <c r="J443" s="22"/>
      <c r="K443" s="22"/>
      <c r="L443" s="51"/>
      <c r="M443" s="65"/>
      <c r="N443" s="66"/>
      <c r="O443" s="22"/>
      <c r="P443" s="96"/>
    </row>
    <row r="444" spans="2:16" ht="15.6" hidden="1" x14ac:dyDescent="0.3">
      <c r="B444" s="62" t="str">
        <f>B441</f>
        <v xml:space="preserve">  </v>
      </c>
      <c r="C444" s="87" t="s">
        <v>36</v>
      </c>
      <c r="D444" s="22"/>
      <c r="E444" s="22" t="str">
        <f>F445</f>
        <v xml:space="preserve">  </v>
      </c>
      <c r="F444" s="22"/>
      <c r="G444" s="51"/>
      <c r="H444" s="143" t="s">
        <v>37</v>
      </c>
      <c r="I444" s="143"/>
      <c r="J444" s="143"/>
      <c r="K444" s="143"/>
      <c r="L444" s="51"/>
      <c r="M444" s="87" t="s">
        <v>36</v>
      </c>
      <c r="N444" s="22"/>
      <c r="O444" s="22" t="str">
        <f>E444</f>
        <v xml:space="preserve">  </v>
      </c>
      <c r="P444" s="96"/>
    </row>
    <row r="445" spans="2:16" ht="15.6" hidden="1" x14ac:dyDescent="0.3">
      <c r="B445" s="75"/>
      <c r="C445" s="79"/>
      <c r="D445" s="90" t="s">
        <v>80</v>
      </c>
      <c r="E445" s="90"/>
      <c r="F445" s="91" t="str">
        <f>IFERROR(VLOOKUP(B444,'Lessor Calculations'!$G$10:$W$448,17,FALSE),0)</f>
        <v xml:space="preserve">  </v>
      </c>
      <c r="G445" s="70"/>
      <c r="H445" s="146"/>
      <c r="I445" s="146"/>
      <c r="J445" s="146"/>
      <c r="K445" s="146"/>
      <c r="L445" s="70"/>
      <c r="M445" s="79"/>
      <c r="N445" s="90" t="s">
        <v>80</v>
      </c>
      <c r="O445" s="91"/>
      <c r="P445" s="94" t="str">
        <f>O444</f>
        <v xml:space="preserve">  </v>
      </c>
    </row>
    <row r="446" spans="2:16" ht="15.6" hidden="1" x14ac:dyDescent="0.3">
      <c r="B446" s="59" t="str">
        <f>IFERROR(IF(EOMONTH(B441,1)&gt;Questionnaire!$I$8,"  ",EOMONTH(B441,1)),"  ")</f>
        <v xml:space="preserve">  </v>
      </c>
      <c r="C446" s="82" t="s">
        <v>36</v>
      </c>
      <c r="D446" s="83"/>
      <c r="E446" s="83">
        <f>IFERROR(F447+F448,0)</f>
        <v>0</v>
      </c>
      <c r="F446" s="83"/>
      <c r="G446" s="61"/>
      <c r="H446" s="142" t="s">
        <v>37</v>
      </c>
      <c r="I446" s="142"/>
      <c r="J446" s="142"/>
      <c r="K446" s="142"/>
      <c r="L446" s="61"/>
      <c r="M446" s="82" t="s">
        <v>36</v>
      </c>
      <c r="N446" s="83"/>
      <c r="O446" s="83">
        <f>E446</f>
        <v>0</v>
      </c>
      <c r="P446" s="95"/>
    </row>
    <row r="447" spans="2:16" hidden="1" x14ac:dyDescent="0.25">
      <c r="B447" s="98"/>
      <c r="C447" s="87"/>
      <c r="D447" s="87" t="s">
        <v>71</v>
      </c>
      <c r="E447" s="87"/>
      <c r="F447" s="22">
        <f>IFERROR(-VLOOKUP(B446,'Lessor Calculations'!$G$10:$N$448,8,FALSE),0)</f>
        <v>0</v>
      </c>
      <c r="G447" s="51"/>
      <c r="H447" s="143"/>
      <c r="I447" s="143"/>
      <c r="J447" s="143"/>
      <c r="K447" s="143"/>
      <c r="L447" s="51"/>
      <c r="M447" s="87"/>
      <c r="N447" s="87" t="s">
        <v>71</v>
      </c>
      <c r="O447" s="22"/>
      <c r="P447" s="96">
        <f>F447</f>
        <v>0</v>
      </c>
    </row>
    <row r="448" spans="2:16" hidden="1" x14ac:dyDescent="0.25">
      <c r="B448" s="98"/>
      <c r="C448" s="66"/>
      <c r="D448" s="87" t="s">
        <v>72</v>
      </c>
      <c r="E448" s="87"/>
      <c r="F448" s="22" t="str">
        <f>IFERROR(VLOOKUP(B446,'Lessor Calculations'!$G$10:$M$448,7,FALSE),0)</f>
        <v xml:space="preserve">  </v>
      </c>
      <c r="G448" s="51"/>
      <c r="H448" s="143"/>
      <c r="I448" s="143"/>
      <c r="J448" s="143"/>
      <c r="K448" s="143"/>
      <c r="L448" s="51"/>
      <c r="M448" s="66"/>
      <c r="N448" s="87" t="s">
        <v>72</v>
      </c>
      <c r="O448" s="22"/>
      <c r="P448" s="96" t="str">
        <f>F448</f>
        <v xml:space="preserve">  </v>
      </c>
    </row>
    <row r="449" spans="2:16" hidden="1" x14ac:dyDescent="0.25">
      <c r="B449" s="98"/>
      <c r="C449" s="66"/>
      <c r="D449" s="87"/>
      <c r="E449" s="22"/>
      <c r="F449" s="22"/>
      <c r="G449" s="51"/>
      <c r="H449" s="66"/>
      <c r="I449" s="87"/>
      <c r="J449" s="22"/>
      <c r="K449" s="22"/>
      <c r="L449" s="51"/>
      <c r="M449" s="65"/>
      <c r="N449" s="87"/>
      <c r="O449" s="22"/>
      <c r="P449" s="96"/>
    </row>
    <row r="450" spans="2:16" ht="15.6" hidden="1" x14ac:dyDescent="0.3">
      <c r="B450" s="62" t="str">
        <f>B446</f>
        <v xml:space="preserve">  </v>
      </c>
      <c r="C450" s="66" t="s">
        <v>70</v>
      </c>
      <c r="D450" s="66"/>
      <c r="E450" s="22" t="str">
        <f>IFERROR(VLOOKUP(B450,'Lessor Calculations'!$Z$10:$AB$448,3,FALSE),0)</f>
        <v xml:space="preserve">  </v>
      </c>
      <c r="F450" s="66"/>
      <c r="G450" s="51"/>
      <c r="H450" s="143" t="s">
        <v>37</v>
      </c>
      <c r="I450" s="143"/>
      <c r="J450" s="143"/>
      <c r="K450" s="143"/>
      <c r="L450" s="51"/>
      <c r="M450" s="66" t="s">
        <v>70</v>
      </c>
      <c r="N450" s="66"/>
      <c r="O450" s="22" t="str">
        <f>E450</f>
        <v xml:space="preserve">  </v>
      </c>
      <c r="P450" s="96"/>
    </row>
    <row r="451" spans="2:16" hidden="1" x14ac:dyDescent="0.25">
      <c r="B451" s="98"/>
      <c r="C451" s="66"/>
      <c r="D451" s="87" t="s">
        <v>82</v>
      </c>
      <c r="E451" s="66"/>
      <c r="F451" s="77" t="str">
        <f>E450</f>
        <v xml:space="preserve">  </v>
      </c>
      <c r="G451" s="51"/>
      <c r="H451" s="143"/>
      <c r="I451" s="143"/>
      <c r="J451" s="143"/>
      <c r="K451" s="143"/>
      <c r="L451" s="51"/>
      <c r="M451" s="66"/>
      <c r="N451" s="87" t="s">
        <v>82</v>
      </c>
      <c r="O451" s="22"/>
      <c r="P451" s="96" t="str">
        <f>O450</f>
        <v xml:space="preserve">  </v>
      </c>
    </row>
    <row r="452" spans="2:16" hidden="1" x14ac:dyDescent="0.25">
      <c r="B452" s="98"/>
      <c r="C452" s="66"/>
      <c r="D452" s="87"/>
      <c r="E452" s="22"/>
      <c r="F452" s="22"/>
      <c r="G452" s="51"/>
      <c r="H452" s="66"/>
      <c r="I452" s="87"/>
      <c r="J452" s="22"/>
      <c r="K452" s="22"/>
      <c r="L452" s="51"/>
      <c r="M452" s="65"/>
      <c r="N452" s="87"/>
      <c r="O452" s="22"/>
      <c r="P452" s="96"/>
    </row>
    <row r="453" spans="2:16" ht="15.6" hidden="1" x14ac:dyDescent="0.3">
      <c r="B453" s="62" t="str">
        <f>B450</f>
        <v xml:space="preserve">  </v>
      </c>
      <c r="C453" s="144" t="s">
        <v>37</v>
      </c>
      <c r="D453" s="144"/>
      <c r="E453" s="144"/>
      <c r="F453" s="144"/>
      <c r="G453" s="51"/>
      <c r="H453" s="87" t="s">
        <v>74</v>
      </c>
      <c r="I453" s="66"/>
      <c r="J453" s="22" t="str">
        <f>IFERROR(VLOOKUP(B453,'Lessor Calculations'!$AE$10:$AG$448,3,FALSE),0)</f>
        <v xml:space="preserve">  </v>
      </c>
      <c r="K453" s="22"/>
      <c r="L453" s="51"/>
      <c r="M453" s="87" t="s">
        <v>74</v>
      </c>
      <c r="N453" s="66"/>
      <c r="O453" s="22" t="str">
        <f>J453</f>
        <v xml:space="preserve">  </v>
      </c>
      <c r="P453" s="96"/>
    </row>
    <row r="454" spans="2:16" ht="15.6" hidden="1" x14ac:dyDescent="0.3">
      <c r="B454" s="74"/>
      <c r="C454" s="144"/>
      <c r="D454" s="144"/>
      <c r="E454" s="144"/>
      <c r="F454" s="144"/>
      <c r="G454" s="51"/>
      <c r="H454" s="52"/>
      <c r="I454" s="87" t="s">
        <v>79</v>
      </c>
      <c r="J454" s="22"/>
      <c r="K454" s="22" t="str">
        <f>J453</f>
        <v xml:space="preserve">  </v>
      </c>
      <c r="L454" s="51"/>
      <c r="M454" s="52"/>
      <c r="N454" s="87" t="s">
        <v>79</v>
      </c>
      <c r="O454" s="22"/>
      <c r="P454" s="96" t="str">
        <f>O453</f>
        <v xml:space="preserve">  </v>
      </c>
    </row>
    <row r="455" spans="2:16" ht="15.6" hidden="1" x14ac:dyDescent="0.3">
      <c r="B455" s="74"/>
      <c r="C455" s="66"/>
      <c r="D455" s="87"/>
      <c r="E455" s="22"/>
      <c r="F455" s="22"/>
      <c r="G455" s="51"/>
      <c r="H455" s="66"/>
      <c r="I455" s="87"/>
      <c r="J455" s="22"/>
      <c r="K455" s="22"/>
      <c r="L455" s="51"/>
      <c r="M455" s="65"/>
      <c r="N455" s="66"/>
      <c r="O455" s="22"/>
      <c r="P455" s="96"/>
    </row>
    <row r="456" spans="2:16" ht="15.6" hidden="1" x14ac:dyDescent="0.3">
      <c r="B456" s="62" t="str">
        <f>B453</f>
        <v xml:space="preserve">  </v>
      </c>
      <c r="C456" s="87" t="s">
        <v>36</v>
      </c>
      <c r="D456" s="22"/>
      <c r="E456" s="22" t="str">
        <f>F457</f>
        <v xml:space="preserve">  </v>
      </c>
      <c r="F456" s="22"/>
      <c r="G456" s="51"/>
      <c r="H456" s="143" t="s">
        <v>37</v>
      </c>
      <c r="I456" s="143"/>
      <c r="J456" s="143"/>
      <c r="K456" s="143"/>
      <c r="L456" s="51"/>
      <c r="M456" s="87" t="s">
        <v>36</v>
      </c>
      <c r="N456" s="22"/>
      <c r="O456" s="22" t="str">
        <f>E456</f>
        <v xml:space="preserve">  </v>
      </c>
      <c r="P456" s="96"/>
    </row>
    <row r="457" spans="2:16" ht="15.6" hidden="1" x14ac:dyDescent="0.3">
      <c r="B457" s="75"/>
      <c r="C457" s="79"/>
      <c r="D457" s="90" t="s">
        <v>80</v>
      </c>
      <c r="E457" s="90"/>
      <c r="F457" s="91" t="str">
        <f>IFERROR(VLOOKUP(B456,'Lessor Calculations'!$G$10:$W$448,17,FALSE),0)</f>
        <v xml:space="preserve">  </v>
      </c>
      <c r="G457" s="70"/>
      <c r="H457" s="146"/>
      <c r="I457" s="146"/>
      <c r="J457" s="146"/>
      <c r="K457" s="146"/>
      <c r="L457" s="70"/>
      <c r="M457" s="79"/>
      <c r="N457" s="90" t="s">
        <v>80</v>
      </c>
      <c r="O457" s="91"/>
      <c r="P457" s="94" t="str">
        <f>O456</f>
        <v xml:space="preserve">  </v>
      </c>
    </row>
    <row r="458" spans="2:16" ht="15.6" hidden="1" x14ac:dyDescent="0.3">
      <c r="B458" s="59" t="str">
        <f>IFERROR(IF(EOMONTH(B453,1)&gt;Questionnaire!$I$8,"  ",EOMONTH(B453,1)),"  ")</f>
        <v xml:space="preserve">  </v>
      </c>
      <c r="C458" s="82" t="s">
        <v>36</v>
      </c>
      <c r="D458" s="83"/>
      <c r="E458" s="83">
        <f>IFERROR(F459+F460,0)</f>
        <v>0</v>
      </c>
      <c r="F458" s="83"/>
      <c r="G458" s="61"/>
      <c r="H458" s="142" t="s">
        <v>37</v>
      </c>
      <c r="I458" s="142"/>
      <c r="J458" s="142"/>
      <c r="K458" s="142"/>
      <c r="L458" s="61"/>
      <c r="M458" s="82" t="s">
        <v>36</v>
      </c>
      <c r="N458" s="83"/>
      <c r="O458" s="83">
        <f>E458</f>
        <v>0</v>
      </c>
      <c r="P458" s="95"/>
    </row>
    <row r="459" spans="2:16" hidden="1" x14ac:dyDescent="0.25">
      <c r="B459" s="98"/>
      <c r="C459" s="87"/>
      <c r="D459" s="87" t="s">
        <v>71</v>
      </c>
      <c r="E459" s="87"/>
      <c r="F459" s="22">
        <f>IFERROR(-VLOOKUP(B458,'Lessor Calculations'!$G$10:$N$448,8,FALSE),0)</f>
        <v>0</v>
      </c>
      <c r="G459" s="51"/>
      <c r="H459" s="143"/>
      <c r="I459" s="143"/>
      <c r="J459" s="143"/>
      <c r="K459" s="143"/>
      <c r="L459" s="51"/>
      <c r="M459" s="87"/>
      <c r="N459" s="87" t="s">
        <v>71</v>
      </c>
      <c r="O459" s="22"/>
      <c r="P459" s="96">
        <f>F459</f>
        <v>0</v>
      </c>
    </row>
    <row r="460" spans="2:16" hidden="1" x14ac:dyDescent="0.25">
      <c r="B460" s="98"/>
      <c r="C460" s="66"/>
      <c r="D460" s="87" t="s">
        <v>72</v>
      </c>
      <c r="E460" s="87"/>
      <c r="F460" s="22" t="str">
        <f>IFERROR(VLOOKUP(B458,'Lessor Calculations'!$G$10:$M$448,7,FALSE),0)</f>
        <v xml:space="preserve">  </v>
      </c>
      <c r="G460" s="51"/>
      <c r="H460" s="143"/>
      <c r="I460" s="143"/>
      <c r="J460" s="143"/>
      <c r="K460" s="143"/>
      <c r="L460" s="51"/>
      <c r="M460" s="66"/>
      <c r="N460" s="87" t="s">
        <v>72</v>
      </c>
      <c r="O460" s="22"/>
      <c r="P460" s="96" t="str">
        <f>F460</f>
        <v xml:space="preserve">  </v>
      </c>
    </row>
    <row r="461" spans="2:16" hidden="1" x14ac:dyDescent="0.25">
      <c r="B461" s="98"/>
      <c r="C461" s="66"/>
      <c r="D461" s="87"/>
      <c r="E461" s="22"/>
      <c r="F461" s="22"/>
      <c r="G461" s="51"/>
      <c r="H461" s="66"/>
      <c r="I461" s="87"/>
      <c r="J461" s="22"/>
      <c r="K461" s="22"/>
      <c r="L461" s="51"/>
      <c r="M461" s="65"/>
      <c r="N461" s="87"/>
      <c r="O461" s="22"/>
      <c r="P461" s="96"/>
    </row>
    <row r="462" spans="2:16" ht="15.6" hidden="1" x14ac:dyDescent="0.3">
      <c r="B462" s="62" t="str">
        <f>B458</f>
        <v xml:space="preserve">  </v>
      </c>
      <c r="C462" s="66" t="s">
        <v>70</v>
      </c>
      <c r="D462" s="66"/>
      <c r="E462" s="22" t="str">
        <f>IFERROR(VLOOKUP(B462,'Lessor Calculations'!$Z$10:$AB$448,3,FALSE),0)</f>
        <v xml:space="preserve">  </v>
      </c>
      <c r="F462" s="66"/>
      <c r="G462" s="51"/>
      <c r="H462" s="143" t="s">
        <v>37</v>
      </c>
      <c r="I462" s="143"/>
      <c r="J462" s="143"/>
      <c r="K462" s="143"/>
      <c r="L462" s="51"/>
      <c r="M462" s="66" t="s">
        <v>70</v>
      </c>
      <c r="N462" s="66"/>
      <c r="O462" s="22" t="str">
        <f>E462</f>
        <v xml:space="preserve">  </v>
      </c>
      <c r="P462" s="96"/>
    </row>
    <row r="463" spans="2:16" hidden="1" x14ac:dyDescent="0.25">
      <c r="B463" s="98"/>
      <c r="C463" s="66"/>
      <c r="D463" s="87" t="s">
        <v>82</v>
      </c>
      <c r="E463" s="66"/>
      <c r="F463" s="77" t="str">
        <f>E462</f>
        <v xml:space="preserve">  </v>
      </c>
      <c r="G463" s="51"/>
      <c r="H463" s="143"/>
      <c r="I463" s="143"/>
      <c r="J463" s="143"/>
      <c r="K463" s="143"/>
      <c r="L463" s="51"/>
      <c r="M463" s="66"/>
      <c r="N463" s="87" t="s">
        <v>82</v>
      </c>
      <c r="O463" s="22"/>
      <c r="P463" s="96" t="str">
        <f>O462</f>
        <v xml:space="preserve">  </v>
      </c>
    </row>
    <row r="464" spans="2:16" hidden="1" x14ac:dyDescent="0.25">
      <c r="B464" s="98"/>
      <c r="C464" s="66"/>
      <c r="D464" s="87"/>
      <c r="E464" s="22"/>
      <c r="F464" s="22"/>
      <c r="G464" s="51"/>
      <c r="H464" s="66"/>
      <c r="I464" s="87"/>
      <c r="J464" s="22"/>
      <c r="K464" s="22"/>
      <c r="L464" s="51"/>
      <c r="M464" s="65"/>
      <c r="N464" s="87"/>
      <c r="O464" s="22"/>
      <c r="P464" s="96"/>
    </row>
    <row r="465" spans="2:16" ht="15.6" hidden="1" x14ac:dyDescent="0.3">
      <c r="B465" s="62" t="str">
        <f>B462</f>
        <v xml:space="preserve">  </v>
      </c>
      <c r="C465" s="144" t="s">
        <v>37</v>
      </c>
      <c r="D465" s="144"/>
      <c r="E465" s="144"/>
      <c r="F465" s="144"/>
      <c r="G465" s="51"/>
      <c r="H465" s="87" t="s">
        <v>74</v>
      </c>
      <c r="I465" s="66"/>
      <c r="J465" s="22" t="str">
        <f>IFERROR(VLOOKUP(B465,'Lessor Calculations'!$AE$10:$AG$448,3,FALSE),0)</f>
        <v xml:space="preserve">  </v>
      </c>
      <c r="K465" s="22"/>
      <c r="L465" s="51"/>
      <c r="M465" s="87" t="s">
        <v>74</v>
      </c>
      <c r="N465" s="66"/>
      <c r="O465" s="22" t="str">
        <f>J465</f>
        <v xml:space="preserve">  </v>
      </c>
      <c r="P465" s="96"/>
    </row>
    <row r="466" spans="2:16" ht="15.6" hidden="1" x14ac:dyDescent="0.3">
      <c r="B466" s="74"/>
      <c r="C466" s="144"/>
      <c r="D466" s="144"/>
      <c r="E466" s="144"/>
      <c r="F466" s="144"/>
      <c r="G466" s="51"/>
      <c r="H466" s="52"/>
      <c r="I466" s="87" t="s">
        <v>79</v>
      </c>
      <c r="J466" s="22"/>
      <c r="K466" s="22" t="str">
        <f>J465</f>
        <v xml:space="preserve">  </v>
      </c>
      <c r="L466" s="51"/>
      <c r="M466" s="52"/>
      <c r="N466" s="87" t="s">
        <v>79</v>
      </c>
      <c r="O466" s="22"/>
      <c r="P466" s="96" t="str">
        <f>O465</f>
        <v xml:space="preserve">  </v>
      </c>
    </row>
    <row r="467" spans="2:16" ht="15.6" hidden="1" x14ac:dyDescent="0.3">
      <c r="B467" s="74"/>
      <c r="C467" s="66"/>
      <c r="D467" s="87"/>
      <c r="E467" s="22"/>
      <c r="F467" s="22"/>
      <c r="G467" s="51"/>
      <c r="H467" s="66"/>
      <c r="I467" s="87"/>
      <c r="J467" s="22"/>
      <c r="K467" s="22"/>
      <c r="L467" s="51"/>
      <c r="M467" s="65"/>
      <c r="N467" s="66"/>
      <c r="O467" s="22"/>
      <c r="P467" s="96"/>
    </row>
    <row r="468" spans="2:16" ht="15.6" hidden="1" x14ac:dyDescent="0.3">
      <c r="B468" s="62" t="str">
        <f>B465</f>
        <v xml:space="preserve">  </v>
      </c>
      <c r="C468" s="87" t="s">
        <v>36</v>
      </c>
      <c r="D468" s="22"/>
      <c r="E468" s="22" t="str">
        <f>F469</f>
        <v xml:space="preserve">  </v>
      </c>
      <c r="F468" s="22"/>
      <c r="G468" s="51"/>
      <c r="H468" s="143" t="s">
        <v>37</v>
      </c>
      <c r="I468" s="143"/>
      <c r="J468" s="143"/>
      <c r="K468" s="143"/>
      <c r="L468" s="51"/>
      <c r="M468" s="87" t="s">
        <v>36</v>
      </c>
      <c r="N468" s="22"/>
      <c r="O468" s="22" t="str">
        <f>E468</f>
        <v xml:space="preserve">  </v>
      </c>
      <c r="P468" s="96"/>
    </row>
    <row r="469" spans="2:16" ht="15.6" hidden="1" x14ac:dyDescent="0.3">
      <c r="B469" s="75"/>
      <c r="C469" s="79"/>
      <c r="D469" s="90" t="s">
        <v>80</v>
      </c>
      <c r="E469" s="90"/>
      <c r="F469" s="91" t="str">
        <f>IFERROR(VLOOKUP(B468,'Lessor Calculations'!$G$10:$W$448,17,FALSE),0)</f>
        <v xml:space="preserve">  </v>
      </c>
      <c r="G469" s="70"/>
      <c r="H469" s="146"/>
      <c r="I469" s="146"/>
      <c r="J469" s="146"/>
      <c r="K469" s="146"/>
      <c r="L469" s="70"/>
      <c r="M469" s="79"/>
      <c r="N469" s="90" t="s">
        <v>80</v>
      </c>
      <c r="O469" s="91"/>
      <c r="P469" s="94" t="str">
        <f>O468</f>
        <v xml:space="preserve">  </v>
      </c>
    </row>
    <row r="470" spans="2:16" ht="15.6" hidden="1" x14ac:dyDescent="0.3">
      <c r="B470" s="59" t="str">
        <f>IFERROR(IF(EOMONTH(B465,1)&gt;Questionnaire!$I$8,"  ",EOMONTH(B465,1)),"  ")</f>
        <v xml:space="preserve">  </v>
      </c>
      <c r="C470" s="82" t="s">
        <v>36</v>
      </c>
      <c r="D470" s="83"/>
      <c r="E470" s="83">
        <f>IFERROR(F471+F472,0)</f>
        <v>0</v>
      </c>
      <c r="F470" s="83"/>
      <c r="G470" s="61"/>
      <c r="H470" s="142" t="s">
        <v>37</v>
      </c>
      <c r="I470" s="142"/>
      <c r="J470" s="142"/>
      <c r="K470" s="142"/>
      <c r="L470" s="61"/>
      <c r="M470" s="82" t="s">
        <v>36</v>
      </c>
      <c r="N470" s="83"/>
      <c r="O470" s="83">
        <f>E470</f>
        <v>0</v>
      </c>
      <c r="P470" s="95"/>
    </row>
    <row r="471" spans="2:16" hidden="1" x14ac:dyDescent="0.25">
      <c r="B471" s="98"/>
      <c r="C471" s="87"/>
      <c r="D471" s="87" t="s">
        <v>71</v>
      </c>
      <c r="E471" s="87"/>
      <c r="F471" s="22">
        <f>IFERROR(-VLOOKUP(B470,'Lessor Calculations'!$G$10:$N$448,8,FALSE),0)</f>
        <v>0</v>
      </c>
      <c r="G471" s="51"/>
      <c r="H471" s="143"/>
      <c r="I471" s="143"/>
      <c r="J471" s="143"/>
      <c r="K471" s="143"/>
      <c r="L471" s="51"/>
      <c r="M471" s="87"/>
      <c r="N471" s="87" t="s">
        <v>71</v>
      </c>
      <c r="O471" s="22"/>
      <c r="P471" s="96">
        <f>F471</f>
        <v>0</v>
      </c>
    </row>
    <row r="472" spans="2:16" hidden="1" x14ac:dyDescent="0.25">
      <c r="B472" s="98"/>
      <c r="C472" s="66"/>
      <c r="D472" s="87" t="s">
        <v>72</v>
      </c>
      <c r="E472" s="87"/>
      <c r="F472" s="22" t="str">
        <f>IFERROR(VLOOKUP(B470,'Lessor Calculations'!$G$10:$M$448,7,FALSE),0)</f>
        <v xml:space="preserve">  </v>
      </c>
      <c r="G472" s="51"/>
      <c r="H472" s="143"/>
      <c r="I472" s="143"/>
      <c r="J472" s="143"/>
      <c r="K472" s="143"/>
      <c r="L472" s="51"/>
      <c r="M472" s="66"/>
      <c r="N472" s="87" t="s">
        <v>72</v>
      </c>
      <c r="O472" s="22"/>
      <c r="P472" s="96" t="str">
        <f>F472</f>
        <v xml:space="preserve">  </v>
      </c>
    </row>
    <row r="473" spans="2:16" hidden="1" x14ac:dyDescent="0.25">
      <c r="B473" s="98"/>
      <c r="C473" s="66"/>
      <c r="D473" s="87"/>
      <c r="E473" s="22"/>
      <c r="F473" s="22"/>
      <c r="G473" s="51"/>
      <c r="H473" s="66"/>
      <c r="I473" s="87"/>
      <c r="J473" s="22"/>
      <c r="K473" s="22"/>
      <c r="L473" s="51"/>
      <c r="M473" s="65"/>
      <c r="N473" s="87"/>
      <c r="O473" s="22"/>
      <c r="P473" s="96"/>
    </row>
    <row r="474" spans="2:16" ht="15.6" hidden="1" x14ac:dyDescent="0.3">
      <c r="B474" s="62" t="str">
        <f>B470</f>
        <v xml:space="preserve">  </v>
      </c>
      <c r="C474" s="66" t="s">
        <v>70</v>
      </c>
      <c r="D474" s="66"/>
      <c r="E474" s="22" t="str">
        <f>IFERROR(VLOOKUP(B474,'Lessor Calculations'!$Z$10:$AB$448,3,FALSE),0)</f>
        <v xml:space="preserve">  </v>
      </c>
      <c r="F474" s="66"/>
      <c r="G474" s="51"/>
      <c r="H474" s="143" t="s">
        <v>37</v>
      </c>
      <c r="I474" s="143"/>
      <c r="J474" s="143"/>
      <c r="K474" s="143"/>
      <c r="L474" s="51"/>
      <c r="M474" s="66" t="s">
        <v>70</v>
      </c>
      <c r="N474" s="66"/>
      <c r="O474" s="22" t="str">
        <f>E474</f>
        <v xml:space="preserve">  </v>
      </c>
      <c r="P474" s="96"/>
    </row>
    <row r="475" spans="2:16" hidden="1" x14ac:dyDescent="0.25">
      <c r="B475" s="98"/>
      <c r="C475" s="66"/>
      <c r="D475" s="87" t="s">
        <v>82</v>
      </c>
      <c r="E475" s="66"/>
      <c r="F475" s="77" t="str">
        <f>E474</f>
        <v xml:space="preserve">  </v>
      </c>
      <c r="G475" s="51"/>
      <c r="H475" s="143"/>
      <c r="I475" s="143"/>
      <c r="J475" s="143"/>
      <c r="K475" s="143"/>
      <c r="L475" s="51"/>
      <c r="M475" s="66"/>
      <c r="N475" s="87" t="s">
        <v>82</v>
      </c>
      <c r="O475" s="22"/>
      <c r="P475" s="96" t="str">
        <f>O474</f>
        <v xml:space="preserve">  </v>
      </c>
    </row>
    <row r="476" spans="2:16" hidden="1" x14ac:dyDescent="0.25">
      <c r="B476" s="98"/>
      <c r="C476" s="66"/>
      <c r="D476" s="87"/>
      <c r="E476" s="22"/>
      <c r="F476" s="22"/>
      <c r="G476" s="51"/>
      <c r="H476" s="66"/>
      <c r="I476" s="87"/>
      <c r="J476" s="22"/>
      <c r="K476" s="22"/>
      <c r="L476" s="51"/>
      <c r="M476" s="65"/>
      <c r="N476" s="87"/>
      <c r="O476" s="22"/>
      <c r="P476" s="96"/>
    </row>
    <row r="477" spans="2:16" ht="15.6" hidden="1" x14ac:dyDescent="0.3">
      <c r="B477" s="62" t="str">
        <f>B474</f>
        <v xml:space="preserve">  </v>
      </c>
      <c r="C477" s="144" t="s">
        <v>37</v>
      </c>
      <c r="D477" s="144"/>
      <c r="E477" s="144"/>
      <c r="F477" s="144"/>
      <c r="G477" s="51"/>
      <c r="H477" s="87" t="s">
        <v>74</v>
      </c>
      <c r="I477" s="66"/>
      <c r="J477" s="22" t="str">
        <f>IFERROR(VLOOKUP(B477,'Lessor Calculations'!$AE$10:$AG$448,3,FALSE),0)</f>
        <v xml:space="preserve">  </v>
      </c>
      <c r="K477" s="22"/>
      <c r="L477" s="51"/>
      <c r="M477" s="87" t="s">
        <v>74</v>
      </c>
      <c r="N477" s="66"/>
      <c r="O477" s="22" t="str">
        <f>J477</f>
        <v xml:space="preserve">  </v>
      </c>
      <c r="P477" s="96"/>
    </row>
    <row r="478" spans="2:16" ht="15.6" hidden="1" x14ac:dyDescent="0.3">
      <c r="B478" s="74"/>
      <c r="C478" s="144"/>
      <c r="D478" s="144"/>
      <c r="E478" s="144"/>
      <c r="F478" s="144"/>
      <c r="G478" s="51"/>
      <c r="H478" s="52"/>
      <c r="I478" s="87" t="s">
        <v>79</v>
      </c>
      <c r="J478" s="22"/>
      <c r="K478" s="22" t="str">
        <f>J477</f>
        <v xml:space="preserve">  </v>
      </c>
      <c r="L478" s="51"/>
      <c r="M478" s="52"/>
      <c r="N478" s="87" t="s">
        <v>79</v>
      </c>
      <c r="O478" s="22"/>
      <c r="P478" s="96" t="str">
        <f>O477</f>
        <v xml:space="preserve">  </v>
      </c>
    </row>
    <row r="479" spans="2:16" ht="15.6" hidden="1" x14ac:dyDescent="0.3">
      <c r="B479" s="74"/>
      <c r="C479" s="66"/>
      <c r="D479" s="87"/>
      <c r="E479" s="22"/>
      <c r="F479" s="22"/>
      <c r="G479" s="51"/>
      <c r="H479" s="66"/>
      <c r="I479" s="87"/>
      <c r="J479" s="22"/>
      <c r="K479" s="22"/>
      <c r="L479" s="51"/>
      <c r="M479" s="65"/>
      <c r="N479" s="66"/>
      <c r="O479" s="22"/>
      <c r="P479" s="96"/>
    </row>
    <row r="480" spans="2:16" ht="15.6" hidden="1" x14ac:dyDescent="0.3">
      <c r="B480" s="62" t="str">
        <f>B477</f>
        <v xml:space="preserve">  </v>
      </c>
      <c r="C480" s="87" t="s">
        <v>36</v>
      </c>
      <c r="D480" s="22"/>
      <c r="E480" s="22" t="str">
        <f>F481</f>
        <v xml:space="preserve">  </v>
      </c>
      <c r="F480" s="22"/>
      <c r="G480" s="51"/>
      <c r="H480" s="143" t="s">
        <v>37</v>
      </c>
      <c r="I480" s="143"/>
      <c r="J480" s="143"/>
      <c r="K480" s="143"/>
      <c r="L480" s="51"/>
      <c r="M480" s="87" t="s">
        <v>36</v>
      </c>
      <c r="N480" s="22"/>
      <c r="O480" s="22" t="str">
        <f>E480</f>
        <v xml:space="preserve">  </v>
      </c>
      <c r="P480" s="96"/>
    </row>
    <row r="481" spans="2:16" ht="15.6" hidden="1" x14ac:dyDescent="0.3">
      <c r="B481" s="75"/>
      <c r="C481" s="79"/>
      <c r="D481" s="90" t="s">
        <v>80</v>
      </c>
      <c r="E481" s="90"/>
      <c r="F481" s="91" t="str">
        <f>IFERROR(VLOOKUP(B480,'Lessor Calculations'!$G$10:$W$448,17,FALSE),0)</f>
        <v xml:space="preserve">  </v>
      </c>
      <c r="G481" s="70"/>
      <c r="H481" s="146"/>
      <c r="I481" s="146"/>
      <c r="J481" s="146"/>
      <c r="K481" s="146"/>
      <c r="L481" s="70"/>
      <c r="M481" s="79"/>
      <c r="N481" s="90" t="s">
        <v>80</v>
      </c>
      <c r="O481" s="91"/>
      <c r="P481" s="94" t="str">
        <f>O480</f>
        <v xml:space="preserve">  </v>
      </c>
    </row>
    <row r="482" spans="2:16" ht="15.6" hidden="1" x14ac:dyDescent="0.3">
      <c r="B482" s="59" t="str">
        <f>IFERROR(IF(EOMONTH(B477,1)&gt;Questionnaire!$I$8,"  ",EOMONTH(B477,1)),"  ")</f>
        <v xml:space="preserve">  </v>
      </c>
      <c r="C482" s="82" t="s">
        <v>36</v>
      </c>
      <c r="D482" s="83"/>
      <c r="E482" s="83">
        <f>IFERROR(F483+F484,0)</f>
        <v>0</v>
      </c>
      <c r="F482" s="83"/>
      <c r="G482" s="61"/>
      <c r="H482" s="142" t="s">
        <v>37</v>
      </c>
      <c r="I482" s="142"/>
      <c r="J482" s="142"/>
      <c r="K482" s="142"/>
      <c r="L482" s="61"/>
      <c r="M482" s="82" t="s">
        <v>36</v>
      </c>
      <c r="N482" s="83"/>
      <c r="O482" s="83">
        <f>E482</f>
        <v>0</v>
      </c>
      <c r="P482" s="95"/>
    </row>
    <row r="483" spans="2:16" hidden="1" x14ac:dyDescent="0.25">
      <c r="B483" s="98"/>
      <c r="C483" s="87"/>
      <c r="D483" s="87" t="s">
        <v>71</v>
      </c>
      <c r="E483" s="87"/>
      <c r="F483" s="22">
        <f>IFERROR(-VLOOKUP(B482,'Lessor Calculations'!$G$10:$N$448,8,FALSE),0)</f>
        <v>0</v>
      </c>
      <c r="G483" s="51"/>
      <c r="H483" s="143"/>
      <c r="I483" s="143"/>
      <c r="J483" s="143"/>
      <c r="K483" s="143"/>
      <c r="L483" s="51"/>
      <c r="M483" s="87"/>
      <c r="N483" s="87" t="s">
        <v>71</v>
      </c>
      <c r="O483" s="22"/>
      <c r="P483" s="96">
        <f>F483</f>
        <v>0</v>
      </c>
    </row>
    <row r="484" spans="2:16" hidden="1" x14ac:dyDescent="0.25">
      <c r="B484" s="98"/>
      <c r="C484" s="66"/>
      <c r="D484" s="87" t="s">
        <v>72</v>
      </c>
      <c r="E484" s="87"/>
      <c r="F484" s="22" t="str">
        <f>IFERROR(VLOOKUP(B482,'Lessor Calculations'!$G$10:$M$448,7,FALSE),0)</f>
        <v xml:space="preserve">  </v>
      </c>
      <c r="G484" s="51"/>
      <c r="H484" s="143"/>
      <c r="I484" s="143"/>
      <c r="J484" s="143"/>
      <c r="K484" s="143"/>
      <c r="L484" s="51"/>
      <c r="M484" s="66"/>
      <c r="N484" s="87" t="s">
        <v>72</v>
      </c>
      <c r="O484" s="22"/>
      <c r="P484" s="96" t="str">
        <f>F484</f>
        <v xml:space="preserve">  </v>
      </c>
    </row>
    <row r="485" spans="2:16" hidden="1" x14ac:dyDescent="0.25">
      <c r="B485" s="98"/>
      <c r="C485" s="66"/>
      <c r="D485" s="87"/>
      <c r="E485" s="22"/>
      <c r="F485" s="22"/>
      <c r="G485" s="51"/>
      <c r="H485" s="66"/>
      <c r="I485" s="87"/>
      <c r="J485" s="22"/>
      <c r="K485" s="22"/>
      <c r="L485" s="51"/>
      <c r="M485" s="65"/>
      <c r="N485" s="87"/>
      <c r="O485" s="22"/>
      <c r="P485" s="96"/>
    </row>
    <row r="486" spans="2:16" ht="15.6" hidden="1" x14ac:dyDescent="0.3">
      <c r="B486" s="62" t="str">
        <f>B482</f>
        <v xml:space="preserve">  </v>
      </c>
      <c r="C486" s="66" t="s">
        <v>70</v>
      </c>
      <c r="D486" s="66"/>
      <c r="E486" s="22" t="str">
        <f>IFERROR(VLOOKUP(B486,'Lessor Calculations'!$Z$10:$AB$448,3,FALSE),0)</f>
        <v xml:space="preserve">  </v>
      </c>
      <c r="F486" s="66"/>
      <c r="G486" s="51"/>
      <c r="H486" s="143" t="s">
        <v>37</v>
      </c>
      <c r="I486" s="143"/>
      <c r="J486" s="143"/>
      <c r="K486" s="143"/>
      <c r="L486" s="51"/>
      <c r="M486" s="66" t="s">
        <v>70</v>
      </c>
      <c r="N486" s="66"/>
      <c r="O486" s="22" t="str">
        <f>E486</f>
        <v xml:space="preserve">  </v>
      </c>
      <c r="P486" s="96"/>
    </row>
    <row r="487" spans="2:16" hidden="1" x14ac:dyDescent="0.25">
      <c r="B487" s="98"/>
      <c r="C487" s="66"/>
      <c r="D487" s="87" t="s">
        <v>82</v>
      </c>
      <c r="E487" s="66"/>
      <c r="F487" s="77" t="str">
        <f>E486</f>
        <v xml:space="preserve">  </v>
      </c>
      <c r="G487" s="51"/>
      <c r="H487" s="143"/>
      <c r="I487" s="143"/>
      <c r="J487" s="143"/>
      <c r="K487" s="143"/>
      <c r="L487" s="51"/>
      <c r="M487" s="66"/>
      <c r="N487" s="87" t="s">
        <v>82</v>
      </c>
      <c r="O487" s="22"/>
      <c r="P487" s="96" t="str">
        <f>O486</f>
        <v xml:space="preserve">  </v>
      </c>
    </row>
    <row r="488" spans="2:16" hidden="1" x14ac:dyDescent="0.25">
      <c r="B488" s="98"/>
      <c r="C488" s="66"/>
      <c r="D488" s="87"/>
      <c r="E488" s="22"/>
      <c r="F488" s="22"/>
      <c r="G488" s="51"/>
      <c r="H488" s="66"/>
      <c r="I488" s="87"/>
      <c r="J488" s="22"/>
      <c r="K488" s="22"/>
      <c r="L488" s="51"/>
      <c r="M488" s="65"/>
      <c r="N488" s="87"/>
      <c r="O488" s="22"/>
      <c r="P488" s="96"/>
    </row>
    <row r="489" spans="2:16" ht="15.6" hidden="1" x14ac:dyDescent="0.3">
      <c r="B489" s="62" t="str">
        <f>B486</f>
        <v xml:space="preserve">  </v>
      </c>
      <c r="C489" s="144" t="s">
        <v>37</v>
      </c>
      <c r="D489" s="144"/>
      <c r="E489" s="144"/>
      <c r="F489" s="144"/>
      <c r="G489" s="51"/>
      <c r="H489" s="87" t="s">
        <v>74</v>
      </c>
      <c r="I489" s="66"/>
      <c r="J489" s="22" t="str">
        <f>IFERROR(VLOOKUP(B489,'Lessor Calculations'!$AE$10:$AG$448,3,FALSE),0)</f>
        <v xml:space="preserve">  </v>
      </c>
      <c r="K489" s="22"/>
      <c r="L489" s="51"/>
      <c r="M489" s="87" t="s">
        <v>74</v>
      </c>
      <c r="N489" s="66"/>
      <c r="O489" s="22" t="str">
        <f>J489</f>
        <v xml:space="preserve">  </v>
      </c>
      <c r="P489" s="96"/>
    </row>
    <row r="490" spans="2:16" ht="15.6" hidden="1" x14ac:dyDescent="0.3">
      <c r="B490" s="74"/>
      <c r="C490" s="144"/>
      <c r="D490" s="144"/>
      <c r="E490" s="144"/>
      <c r="F490" s="144"/>
      <c r="G490" s="51"/>
      <c r="H490" s="52"/>
      <c r="I490" s="87" t="s">
        <v>79</v>
      </c>
      <c r="J490" s="22"/>
      <c r="K490" s="22" t="str">
        <f>J489</f>
        <v xml:space="preserve">  </v>
      </c>
      <c r="L490" s="51"/>
      <c r="M490" s="52"/>
      <c r="N490" s="87" t="s">
        <v>79</v>
      </c>
      <c r="O490" s="22"/>
      <c r="P490" s="96" t="str">
        <f>O489</f>
        <v xml:space="preserve">  </v>
      </c>
    </row>
    <row r="491" spans="2:16" ht="15.6" hidden="1" x14ac:dyDescent="0.3">
      <c r="B491" s="74"/>
      <c r="C491" s="66"/>
      <c r="D491" s="87"/>
      <c r="E491" s="22"/>
      <c r="F491" s="22"/>
      <c r="G491" s="51"/>
      <c r="H491" s="66"/>
      <c r="I491" s="87"/>
      <c r="J491" s="22"/>
      <c r="K491" s="22"/>
      <c r="L491" s="51"/>
      <c r="M491" s="65"/>
      <c r="N491" s="66"/>
      <c r="O491" s="22"/>
      <c r="P491" s="96"/>
    </row>
    <row r="492" spans="2:16" ht="15.6" hidden="1" x14ac:dyDescent="0.3">
      <c r="B492" s="62" t="str">
        <f>B489</f>
        <v xml:space="preserve">  </v>
      </c>
      <c r="C492" s="87" t="s">
        <v>36</v>
      </c>
      <c r="D492" s="22"/>
      <c r="E492" s="22" t="str">
        <f>F493</f>
        <v xml:space="preserve">  </v>
      </c>
      <c r="F492" s="22"/>
      <c r="G492" s="51"/>
      <c r="H492" s="143" t="s">
        <v>37</v>
      </c>
      <c r="I492" s="143"/>
      <c r="J492" s="143"/>
      <c r="K492" s="143"/>
      <c r="L492" s="51"/>
      <c r="M492" s="87" t="s">
        <v>36</v>
      </c>
      <c r="N492" s="22"/>
      <c r="O492" s="22" t="str">
        <f>E492</f>
        <v xml:space="preserve">  </v>
      </c>
      <c r="P492" s="96"/>
    </row>
    <row r="493" spans="2:16" ht="15.6" hidden="1" x14ac:dyDescent="0.3">
      <c r="B493" s="75"/>
      <c r="C493" s="79"/>
      <c r="D493" s="90" t="s">
        <v>80</v>
      </c>
      <c r="E493" s="90"/>
      <c r="F493" s="91" t="str">
        <f>IFERROR(VLOOKUP(B492,'Lessor Calculations'!$G$10:$W$448,17,FALSE),0)</f>
        <v xml:space="preserve">  </v>
      </c>
      <c r="G493" s="70"/>
      <c r="H493" s="146"/>
      <c r="I493" s="146"/>
      <c r="J493" s="146"/>
      <c r="K493" s="146"/>
      <c r="L493" s="70"/>
      <c r="M493" s="79"/>
      <c r="N493" s="90" t="s">
        <v>80</v>
      </c>
      <c r="O493" s="91"/>
      <c r="P493" s="94" t="str">
        <f>O492</f>
        <v xml:space="preserve">  </v>
      </c>
    </row>
    <row r="494" spans="2:16" ht="15.6" hidden="1" x14ac:dyDescent="0.3">
      <c r="B494" s="59" t="str">
        <f>IFERROR(IF(EOMONTH(B489,1)&gt;Questionnaire!$I$8,"  ",EOMONTH(B489,1)),"  ")</f>
        <v xml:space="preserve">  </v>
      </c>
      <c r="C494" s="82" t="s">
        <v>36</v>
      </c>
      <c r="D494" s="83"/>
      <c r="E494" s="83">
        <f>IFERROR(F495+F496,0)</f>
        <v>0</v>
      </c>
      <c r="F494" s="83"/>
      <c r="G494" s="61"/>
      <c r="H494" s="142" t="s">
        <v>37</v>
      </c>
      <c r="I494" s="142"/>
      <c r="J494" s="142"/>
      <c r="K494" s="142"/>
      <c r="L494" s="61"/>
      <c r="M494" s="82" t="s">
        <v>36</v>
      </c>
      <c r="N494" s="83"/>
      <c r="O494" s="83">
        <f>E494</f>
        <v>0</v>
      </c>
      <c r="P494" s="95"/>
    </row>
    <row r="495" spans="2:16" hidden="1" x14ac:dyDescent="0.25">
      <c r="B495" s="98"/>
      <c r="C495" s="87"/>
      <c r="D495" s="87" t="s">
        <v>71</v>
      </c>
      <c r="E495" s="87"/>
      <c r="F495" s="22">
        <f>IFERROR(-VLOOKUP(B494,'Lessor Calculations'!$G$10:$N$448,8,FALSE),0)</f>
        <v>0</v>
      </c>
      <c r="G495" s="51"/>
      <c r="H495" s="143"/>
      <c r="I495" s="143"/>
      <c r="J495" s="143"/>
      <c r="K495" s="143"/>
      <c r="L495" s="51"/>
      <c r="M495" s="87"/>
      <c r="N495" s="87" t="s">
        <v>71</v>
      </c>
      <c r="O495" s="22"/>
      <c r="P495" s="96">
        <f>F495</f>
        <v>0</v>
      </c>
    </row>
    <row r="496" spans="2:16" hidden="1" x14ac:dyDescent="0.25">
      <c r="B496" s="98"/>
      <c r="C496" s="66"/>
      <c r="D496" s="87" t="s">
        <v>72</v>
      </c>
      <c r="E496" s="87"/>
      <c r="F496" s="22" t="str">
        <f>IFERROR(VLOOKUP(B494,'Lessor Calculations'!$G$10:$M$448,7,FALSE),0)</f>
        <v xml:space="preserve">  </v>
      </c>
      <c r="G496" s="51"/>
      <c r="H496" s="143"/>
      <c r="I496" s="143"/>
      <c r="J496" s="143"/>
      <c r="K496" s="143"/>
      <c r="L496" s="51"/>
      <c r="M496" s="66"/>
      <c r="N496" s="87" t="s">
        <v>72</v>
      </c>
      <c r="O496" s="22"/>
      <c r="P496" s="96" t="str">
        <f>F496</f>
        <v xml:space="preserve">  </v>
      </c>
    </row>
    <row r="497" spans="2:16" hidden="1" x14ac:dyDescent="0.25">
      <c r="B497" s="98"/>
      <c r="C497" s="66"/>
      <c r="D497" s="87"/>
      <c r="E497" s="22"/>
      <c r="F497" s="22"/>
      <c r="G497" s="51"/>
      <c r="H497" s="66"/>
      <c r="I497" s="87"/>
      <c r="J497" s="22"/>
      <c r="K497" s="22"/>
      <c r="L497" s="51"/>
      <c r="M497" s="65"/>
      <c r="N497" s="87"/>
      <c r="O497" s="22"/>
      <c r="P497" s="96"/>
    </row>
    <row r="498" spans="2:16" ht="15.6" hidden="1" x14ac:dyDescent="0.3">
      <c r="B498" s="62" t="str">
        <f>B494</f>
        <v xml:space="preserve">  </v>
      </c>
      <c r="C498" s="66" t="s">
        <v>70</v>
      </c>
      <c r="D498" s="66"/>
      <c r="E498" s="22" t="str">
        <f>IFERROR(VLOOKUP(B498,'Lessor Calculations'!$Z$10:$AB$448,3,FALSE),0)</f>
        <v xml:space="preserve">  </v>
      </c>
      <c r="F498" s="66"/>
      <c r="G498" s="51"/>
      <c r="H498" s="143" t="s">
        <v>37</v>
      </c>
      <c r="I498" s="143"/>
      <c r="J498" s="143"/>
      <c r="K498" s="143"/>
      <c r="L498" s="51"/>
      <c r="M498" s="66" t="s">
        <v>70</v>
      </c>
      <c r="N498" s="66"/>
      <c r="O498" s="22" t="str">
        <f>E498</f>
        <v xml:space="preserve">  </v>
      </c>
      <c r="P498" s="96"/>
    </row>
    <row r="499" spans="2:16" hidden="1" x14ac:dyDescent="0.25">
      <c r="B499" s="98"/>
      <c r="C499" s="66"/>
      <c r="D499" s="87" t="s">
        <v>82</v>
      </c>
      <c r="E499" s="66"/>
      <c r="F499" s="77" t="str">
        <f>E498</f>
        <v xml:space="preserve">  </v>
      </c>
      <c r="G499" s="51"/>
      <c r="H499" s="143"/>
      <c r="I499" s="143"/>
      <c r="J499" s="143"/>
      <c r="K499" s="143"/>
      <c r="L499" s="51"/>
      <c r="M499" s="66"/>
      <c r="N499" s="87" t="s">
        <v>82</v>
      </c>
      <c r="O499" s="22"/>
      <c r="P499" s="96" t="str">
        <f>O498</f>
        <v xml:space="preserve">  </v>
      </c>
    </row>
    <row r="500" spans="2:16" hidden="1" x14ac:dyDescent="0.25">
      <c r="B500" s="98"/>
      <c r="C500" s="66"/>
      <c r="D500" s="87"/>
      <c r="E500" s="22"/>
      <c r="F500" s="22"/>
      <c r="G500" s="51"/>
      <c r="H500" s="66"/>
      <c r="I500" s="87"/>
      <c r="J500" s="22"/>
      <c r="K500" s="22"/>
      <c r="L500" s="51"/>
      <c r="M500" s="65"/>
      <c r="N500" s="87"/>
      <c r="O500" s="22"/>
      <c r="P500" s="96"/>
    </row>
    <row r="501" spans="2:16" ht="15.6" hidden="1" x14ac:dyDescent="0.3">
      <c r="B501" s="62" t="str">
        <f>B498</f>
        <v xml:space="preserve">  </v>
      </c>
      <c r="C501" s="144" t="s">
        <v>37</v>
      </c>
      <c r="D501" s="144"/>
      <c r="E501" s="144"/>
      <c r="F501" s="144"/>
      <c r="G501" s="51"/>
      <c r="H501" s="87" t="s">
        <v>74</v>
      </c>
      <c r="I501" s="66"/>
      <c r="J501" s="22" t="str">
        <f>IFERROR(VLOOKUP(B501,'Lessor Calculations'!$AE$10:$AG$448,3,FALSE),0)</f>
        <v xml:space="preserve">  </v>
      </c>
      <c r="K501" s="22"/>
      <c r="L501" s="51"/>
      <c r="M501" s="87" t="s">
        <v>74</v>
      </c>
      <c r="N501" s="66"/>
      <c r="O501" s="22" t="str">
        <f>J501</f>
        <v xml:space="preserve">  </v>
      </c>
      <c r="P501" s="96"/>
    </row>
    <row r="502" spans="2:16" ht="15.6" hidden="1" x14ac:dyDescent="0.3">
      <c r="B502" s="74"/>
      <c r="C502" s="144"/>
      <c r="D502" s="144"/>
      <c r="E502" s="144"/>
      <c r="F502" s="144"/>
      <c r="G502" s="51"/>
      <c r="H502" s="52"/>
      <c r="I502" s="87" t="s">
        <v>79</v>
      </c>
      <c r="J502" s="22"/>
      <c r="K502" s="22" t="str">
        <f>J501</f>
        <v xml:space="preserve">  </v>
      </c>
      <c r="L502" s="51"/>
      <c r="M502" s="52"/>
      <c r="N502" s="87" t="s">
        <v>79</v>
      </c>
      <c r="O502" s="22"/>
      <c r="P502" s="96" t="str">
        <f>O501</f>
        <v xml:space="preserve">  </v>
      </c>
    </row>
    <row r="503" spans="2:16" ht="15.6" hidden="1" x14ac:dyDescent="0.3">
      <c r="B503" s="74"/>
      <c r="C503" s="66"/>
      <c r="D503" s="87"/>
      <c r="E503" s="22"/>
      <c r="F503" s="22"/>
      <c r="G503" s="51"/>
      <c r="H503" s="66"/>
      <c r="I503" s="87"/>
      <c r="J503" s="22"/>
      <c r="K503" s="22"/>
      <c r="L503" s="51"/>
      <c r="M503" s="65"/>
      <c r="N503" s="66"/>
      <c r="O503" s="22"/>
      <c r="P503" s="96"/>
    </row>
    <row r="504" spans="2:16" ht="15.6" hidden="1" x14ac:dyDescent="0.3">
      <c r="B504" s="62" t="str">
        <f>B501</f>
        <v xml:space="preserve">  </v>
      </c>
      <c r="C504" s="87" t="s">
        <v>36</v>
      </c>
      <c r="D504" s="22"/>
      <c r="E504" s="22" t="str">
        <f>F505</f>
        <v xml:space="preserve">  </v>
      </c>
      <c r="F504" s="22"/>
      <c r="G504" s="51"/>
      <c r="H504" s="143" t="s">
        <v>37</v>
      </c>
      <c r="I504" s="143"/>
      <c r="J504" s="143"/>
      <c r="K504" s="143"/>
      <c r="L504" s="51"/>
      <c r="M504" s="87" t="s">
        <v>36</v>
      </c>
      <c r="N504" s="22"/>
      <c r="O504" s="22" t="str">
        <f>E504</f>
        <v xml:space="preserve">  </v>
      </c>
      <c r="P504" s="96"/>
    </row>
    <row r="505" spans="2:16" ht="15.6" hidden="1" x14ac:dyDescent="0.3">
      <c r="B505" s="75"/>
      <c r="C505" s="79"/>
      <c r="D505" s="90" t="s">
        <v>80</v>
      </c>
      <c r="E505" s="90"/>
      <c r="F505" s="91" t="str">
        <f>IFERROR(VLOOKUP(B504,'Lessor Calculations'!$G$10:$W$448,17,FALSE),0)</f>
        <v xml:space="preserve">  </v>
      </c>
      <c r="G505" s="70"/>
      <c r="H505" s="146"/>
      <c r="I505" s="146"/>
      <c r="J505" s="146"/>
      <c r="K505" s="146"/>
      <c r="L505" s="70"/>
      <c r="M505" s="79"/>
      <c r="N505" s="90" t="s">
        <v>80</v>
      </c>
      <c r="O505" s="91"/>
      <c r="P505" s="94" t="str">
        <f>O504</f>
        <v xml:space="preserve">  </v>
      </c>
    </row>
    <row r="506" spans="2:16" ht="15.6" hidden="1" x14ac:dyDescent="0.3">
      <c r="B506" s="59" t="str">
        <f>IFERROR(IF(EOMONTH(B501,1)&gt;Questionnaire!$I$8,"  ",EOMONTH(B501,1)),"  ")</f>
        <v xml:space="preserve">  </v>
      </c>
      <c r="C506" s="82" t="s">
        <v>36</v>
      </c>
      <c r="D506" s="83"/>
      <c r="E506" s="83">
        <f>IFERROR(F507+F508,0)</f>
        <v>0</v>
      </c>
      <c r="F506" s="83"/>
      <c r="G506" s="61"/>
      <c r="H506" s="142" t="s">
        <v>37</v>
      </c>
      <c r="I506" s="142"/>
      <c r="J506" s="142"/>
      <c r="K506" s="142"/>
      <c r="L506" s="61"/>
      <c r="M506" s="82" t="s">
        <v>36</v>
      </c>
      <c r="N506" s="83"/>
      <c r="O506" s="83">
        <f>E506</f>
        <v>0</v>
      </c>
      <c r="P506" s="95"/>
    </row>
    <row r="507" spans="2:16" hidden="1" x14ac:dyDescent="0.25">
      <c r="B507" s="98"/>
      <c r="C507" s="87"/>
      <c r="D507" s="87" t="s">
        <v>71</v>
      </c>
      <c r="E507" s="87"/>
      <c r="F507" s="22">
        <f>IFERROR(-VLOOKUP(B506,'Lessor Calculations'!$G$10:$N$448,8,FALSE),0)</f>
        <v>0</v>
      </c>
      <c r="G507" s="51"/>
      <c r="H507" s="143"/>
      <c r="I507" s="143"/>
      <c r="J507" s="143"/>
      <c r="K507" s="143"/>
      <c r="L507" s="51"/>
      <c r="M507" s="87"/>
      <c r="N507" s="87" t="s">
        <v>71</v>
      </c>
      <c r="O507" s="22"/>
      <c r="P507" s="96">
        <f>F507</f>
        <v>0</v>
      </c>
    </row>
    <row r="508" spans="2:16" hidden="1" x14ac:dyDescent="0.25">
      <c r="B508" s="98"/>
      <c r="C508" s="66"/>
      <c r="D508" s="87" t="s">
        <v>72</v>
      </c>
      <c r="E508" s="87"/>
      <c r="F508" s="22" t="str">
        <f>IFERROR(VLOOKUP(B506,'Lessor Calculations'!$G$10:$M$448,7,FALSE),0)</f>
        <v xml:space="preserve">  </v>
      </c>
      <c r="G508" s="51"/>
      <c r="H508" s="143"/>
      <c r="I508" s="143"/>
      <c r="J508" s="143"/>
      <c r="K508" s="143"/>
      <c r="L508" s="51"/>
      <c r="M508" s="66"/>
      <c r="N508" s="87" t="s">
        <v>72</v>
      </c>
      <c r="O508" s="22"/>
      <c r="P508" s="96" t="str">
        <f>F508</f>
        <v xml:space="preserve">  </v>
      </c>
    </row>
    <row r="509" spans="2:16" hidden="1" x14ac:dyDescent="0.25">
      <c r="B509" s="98"/>
      <c r="C509" s="66"/>
      <c r="D509" s="87"/>
      <c r="E509" s="22"/>
      <c r="F509" s="22"/>
      <c r="G509" s="51"/>
      <c r="H509" s="66"/>
      <c r="I509" s="87"/>
      <c r="J509" s="22"/>
      <c r="K509" s="22"/>
      <c r="L509" s="51"/>
      <c r="M509" s="65"/>
      <c r="N509" s="87"/>
      <c r="O509" s="22"/>
      <c r="P509" s="96"/>
    </row>
    <row r="510" spans="2:16" ht="15.6" hidden="1" x14ac:dyDescent="0.3">
      <c r="B510" s="62" t="str">
        <f>B506</f>
        <v xml:space="preserve">  </v>
      </c>
      <c r="C510" s="66" t="s">
        <v>70</v>
      </c>
      <c r="D510" s="66"/>
      <c r="E510" s="22" t="str">
        <f>IFERROR(VLOOKUP(B510,'Lessor Calculations'!$Z$10:$AB$448,3,FALSE),0)</f>
        <v xml:space="preserve">  </v>
      </c>
      <c r="F510" s="66"/>
      <c r="G510" s="51"/>
      <c r="H510" s="143" t="s">
        <v>37</v>
      </c>
      <c r="I510" s="143"/>
      <c r="J510" s="143"/>
      <c r="K510" s="143"/>
      <c r="L510" s="51"/>
      <c r="M510" s="66" t="s">
        <v>70</v>
      </c>
      <c r="N510" s="66"/>
      <c r="O510" s="22" t="str">
        <f>E510</f>
        <v xml:space="preserve">  </v>
      </c>
      <c r="P510" s="96"/>
    </row>
    <row r="511" spans="2:16" hidden="1" x14ac:dyDescent="0.25">
      <c r="B511" s="98"/>
      <c r="C511" s="66"/>
      <c r="D511" s="87" t="s">
        <v>82</v>
      </c>
      <c r="E511" s="66"/>
      <c r="F511" s="77" t="str">
        <f>E510</f>
        <v xml:space="preserve">  </v>
      </c>
      <c r="G511" s="51"/>
      <c r="H511" s="143"/>
      <c r="I511" s="143"/>
      <c r="J511" s="143"/>
      <c r="K511" s="143"/>
      <c r="L511" s="51"/>
      <c r="M511" s="66"/>
      <c r="N511" s="87" t="s">
        <v>82</v>
      </c>
      <c r="O511" s="22"/>
      <c r="P511" s="96" t="str">
        <f>O510</f>
        <v xml:space="preserve">  </v>
      </c>
    </row>
    <row r="512" spans="2:16" hidden="1" x14ac:dyDescent="0.25">
      <c r="B512" s="98"/>
      <c r="C512" s="66"/>
      <c r="D512" s="87"/>
      <c r="E512" s="22"/>
      <c r="F512" s="22"/>
      <c r="G512" s="51"/>
      <c r="H512" s="66"/>
      <c r="I512" s="87"/>
      <c r="J512" s="22"/>
      <c r="K512" s="22"/>
      <c r="L512" s="51"/>
      <c r="M512" s="65"/>
      <c r="N512" s="87"/>
      <c r="O512" s="22"/>
      <c r="P512" s="96"/>
    </row>
    <row r="513" spans="2:16" ht="15.6" hidden="1" x14ac:dyDescent="0.3">
      <c r="B513" s="62" t="str">
        <f>B510</f>
        <v xml:space="preserve">  </v>
      </c>
      <c r="C513" s="144" t="s">
        <v>37</v>
      </c>
      <c r="D513" s="144"/>
      <c r="E513" s="144"/>
      <c r="F513" s="144"/>
      <c r="G513" s="51"/>
      <c r="H513" s="87" t="s">
        <v>74</v>
      </c>
      <c r="I513" s="66"/>
      <c r="J513" s="22" t="str">
        <f>IFERROR(VLOOKUP(B513,'Lessor Calculations'!$AE$10:$AG$448,3,FALSE),0)</f>
        <v xml:space="preserve">  </v>
      </c>
      <c r="K513" s="22"/>
      <c r="L513" s="51"/>
      <c r="M513" s="87" t="s">
        <v>74</v>
      </c>
      <c r="N513" s="66"/>
      <c r="O513" s="22" t="str">
        <f>J513</f>
        <v xml:space="preserve">  </v>
      </c>
      <c r="P513" s="96"/>
    </row>
    <row r="514" spans="2:16" ht="15.6" hidden="1" x14ac:dyDescent="0.3">
      <c r="B514" s="74"/>
      <c r="C514" s="144"/>
      <c r="D514" s="144"/>
      <c r="E514" s="144"/>
      <c r="F514" s="144"/>
      <c r="G514" s="51"/>
      <c r="H514" s="52"/>
      <c r="I514" s="87" t="s">
        <v>79</v>
      </c>
      <c r="J514" s="22"/>
      <c r="K514" s="22" t="str">
        <f>J513</f>
        <v xml:space="preserve">  </v>
      </c>
      <c r="L514" s="51"/>
      <c r="M514" s="52"/>
      <c r="N514" s="87" t="s">
        <v>79</v>
      </c>
      <c r="O514" s="22"/>
      <c r="P514" s="96" t="str">
        <f>O513</f>
        <v xml:space="preserve">  </v>
      </c>
    </row>
    <row r="515" spans="2:16" ht="15.6" hidden="1" x14ac:dyDescent="0.3">
      <c r="B515" s="74"/>
      <c r="C515" s="66"/>
      <c r="D515" s="87"/>
      <c r="E515" s="22"/>
      <c r="F515" s="22"/>
      <c r="G515" s="51"/>
      <c r="H515" s="66"/>
      <c r="I515" s="87"/>
      <c r="J515" s="22"/>
      <c r="K515" s="22"/>
      <c r="L515" s="51"/>
      <c r="M515" s="65"/>
      <c r="N515" s="66"/>
      <c r="O515" s="22"/>
      <c r="P515" s="96"/>
    </row>
    <row r="516" spans="2:16" ht="15.6" hidden="1" x14ac:dyDescent="0.3">
      <c r="B516" s="62" t="str">
        <f>B513</f>
        <v xml:space="preserve">  </v>
      </c>
      <c r="C516" s="87" t="s">
        <v>36</v>
      </c>
      <c r="D516" s="22"/>
      <c r="E516" s="22" t="str">
        <f>F517</f>
        <v xml:space="preserve">  </v>
      </c>
      <c r="F516" s="22"/>
      <c r="G516" s="51"/>
      <c r="H516" s="143" t="s">
        <v>37</v>
      </c>
      <c r="I516" s="143"/>
      <c r="J516" s="143"/>
      <c r="K516" s="143"/>
      <c r="L516" s="51"/>
      <c r="M516" s="87" t="s">
        <v>36</v>
      </c>
      <c r="N516" s="22"/>
      <c r="O516" s="22" t="str">
        <f>E516</f>
        <v xml:space="preserve">  </v>
      </c>
      <c r="P516" s="96"/>
    </row>
    <row r="517" spans="2:16" ht="15.6" hidden="1" x14ac:dyDescent="0.3">
      <c r="B517" s="75"/>
      <c r="C517" s="79"/>
      <c r="D517" s="90" t="s">
        <v>80</v>
      </c>
      <c r="E517" s="90"/>
      <c r="F517" s="91" t="str">
        <f>IFERROR(VLOOKUP(B516,'Lessor Calculations'!$G$10:$W$448,17,FALSE),0)</f>
        <v xml:space="preserve">  </v>
      </c>
      <c r="G517" s="70"/>
      <c r="H517" s="146"/>
      <c r="I517" s="146"/>
      <c r="J517" s="146"/>
      <c r="K517" s="146"/>
      <c r="L517" s="70"/>
      <c r="M517" s="79"/>
      <c r="N517" s="90" t="s">
        <v>80</v>
      </c>
      <c r="O517" s="91"/>
      <c r="P517" s="94" t="str">
        <f>O516</f>
        <v xml:space="preserve">  </v>
      </c>
    </row>
    <row r="518" spans="2:16" ht="15.6" hidden="1" x14ac:dyDescent="0.3">
      <c r="B518" s="59" t="str">
        <f>IFERROR(IF(EOMONTH(B513,1)&gt;Questionnaire!$I$8,"  ",EOMONTH(B513,1)),"  ")</f>
        <v xml:space="preserve">  </v>
      </c>
      <c r="C518" s="82" t="s">
        <v>36</v>
      </c>
      <c r="D518" s="83"/>
      <c r="E518" s="83">
        <f>IFERROR(F519+F520,0)</f>
        <v>0</v>
      </c>
      <c r="F518" s="83"/>
      <c r="G518" s="61"/>
      <c r="H518" s="142" t="s">
        <v>37</v>
      </c>
      <c r="I518" s="142"/>
      <c r="J518" s="142"/>
      <c r="K518" s="142"/>
      <c r="L518" s="61"/>
      <c r="M518" s="82" t="s">
        <v>36</v>
      </c>
      <c r="N518" s="83"/>
      <c r="O518" s="83">
        <f>E518</f>
        <v>0</v>
      </c>
      <c r="P518" s="95"/>
    </row>
    <row r="519" spans="2:16" hidden="1" x14ac:dyDescent="0.25">
      <c r="B519" s="98"/>
      <c r="C519" s="87"/>
      <c r="D519" s="87" t="s">
        <v>71</v>
      </c>
      <c r="E519" s="87"/>
      <c r="F519" s="22">
        <f>IFERROR(-VLOOKUP(B518,'Lessor Calculations'!$G$10:$N$448,8,FALSE),0)</f>
        <v>0</v>
      </c>
      <c r="G519" s="51"/>
      <c r="H519" s="143"/>
      <c r="I519" s="143"/>
      <c r="J519" s="143"/>
      <c r="K519" s="143"/>
      <c r="L519" s="51"/>
      <c r="M519" s="87"/>
      <c r="N519" s="87" t="s">
        <v>71</v>
      </c>
      <c r="O519" s="22"/>
      <c r="P519" s="96">
        <f>F519</f>
        <v>0</v>
      </c>
    </row>
    <row r="520" spans="2:16" hidden="1" x14ac:dyDescent="0.25">
      <c r="B520" s="98"/>
      <c r="C520" s="66"/>
      <c r="D520" s="87" t="s">
        <v>72</v>
      </c>
      <c r="E520" s="87"/>
      <c r="F520" s="22" t="str">
        <f>IFERROR(VLOOKUP(B518,'Lessor Calculations'!$G$10:$M$448,7,FALSE),0)</f>
        <v xml:space="preserve">  </v>
      </c>
      <c r="G520" s="51"/>
      <c r="H520" s="143"/>
      <c r="I520" s="143"/>
      <c r="J520" s="143"/>
      <c r="K520" s="143"/>
      <c r="L520" s="51"/>
      <c r="M520" s="66"/>
      <c r="N520" s="87" t="s">
        <v>72</v>
      </c>
      <c r="O520" s="22"/>
      <c r="P520" s="96" t="str">
        <f>F520</f>
        <v xml:space="preserve">  </v>
      </c>
    </row>
    <row r="521" spans="2:16" hidden="1" x14ac:dyDescent="0.25">
      <c r="B521" s="98"/>
      <c r="C521" s="66"/>
      <c r="D521" s="87"/>
      <c r="E521" s="22"/>
      <c r="F521" s="22"/>
      <c r="G521" s="51"/>
      <c r="H521" s="66"/>
      <c r="I521" s="87"/>
      <c r="J521" s="22"/>
      <c r="K521" s="22"/>
      <c r="L521" s="51"/>
      <c r="M521" s="65"/>
      <c r="N521" s="87"/>
      <c r="O521" s="22"/>
      <c r="P521" s="96"/>
    </row>
    <row r="522" spans="2:16" ht="15.6" hidden="1" x14ac:dyDescent="0.3">
      <c r="B522" s="62" t="str">
        <f>B518</f>
        <v xml:space="preserve">  </v>
      </c>
      <c r="C522" s="66" t="s">
        <v>70</v>
      </c>
      <c r="D522" s="66"/>
      <c r="E522" s="22" t="str">
        <f>IFERROR(VLOOKUP(B522,'Lessor Calculations'!$Z$10:$AB$448,3,FALSE),0)</f>
        <v xml:space="preserve">  </v>
      </c>
      <c r="F522" s="66"/>
      <c r="G522" s="51"/>
      <c r="H522" s="143" t="s">
        <v>37</v>
      </c>
      <c r="I522" s="143"/>
      <c r="J522" s="143"/>
      <c r="K522" s="143"/>
      <c r="L522" s="51"/>
      <c r="M522" s="66" t="s">
        <v>70</v>
      </c>
      <c r="N522" s="66"/>
      <c r="O522" s="22" t="str">
        <f>E522</f>
        <v xml:space="preserve">  </v>
      </c>
      <c r="P522" s="96"/>
    </row>
    <row r="523" spans="2:16" hidden="1" x14ac:dyDescent="0.25">
      <c r="B523" s="98"/>
      <c r="C523" s="66"/>
      <c r="D523" s="87" t="s">
        <v>82</v>
      </c>
      <c r="E523" s="66"/>
      <c r="F523" s="77" t="str">
        <f>E522</f>
        <v xml:space="preserve">  </v>
      </c>
      <c r="G523" s="51"/>
      <c r="H523" s="143"/>
      <c r="I523" s="143"/>
      <c r="J523" s="143"/>
      <c r="K523" s="143"/>
      <c r="L523" s="51"/>
      <c r="M523" s="66"/>
      <c r="N523" s="87" t="s">
        <v>82</v>
      </c>
      <c r="O523" s="22"/>
      <c r="P523" s="96" t="str">
        <f>O522</f>
        <v xml:space="preserve">  </v>
      </c>
    </row>
    <row r="524" spans="2:16" hidden="1" x14ac:dyDescent="0.25">
      <c r="B524" s="98"/>
      <c r="C524" s="66"/>
      <c r="D524" s="87"/>
      <c r="E524" s="22"/>
      <c r="F524" s="22"/>
      <c r="G524" s="51"/>
      <c r="H524" s="66"/>
      <c r="I524" s="87"/>
      <c r="J524" s="22"/>
      <c r="K524" s="22"/>
      <c r="L524" s="51"/>
      <c r="M524" s="65"/>
      <c r="N524" s="87"/>
      <c r="O524" s="22"/>
      <c r="P524" s="96"/>
    </row>
    <row r="525" spans="2:16" ht="15.6" hidden="1" x14ac:dyDescent="0.3">
      <c r="B525" s="62" t="str">
        <f>B522</f>
        <v xml:space="preserve">  </v>
      </c>
      <c r="C525" s="144" t="s">
        <v>37</v>
      </c>
      <c r="D525" s="144"/>
      <c r="E525" s="144"/>
      <c r="F525" s="144"/>
      <c r="G525" s="51"/>
      <c r="H525" s="87" t="s">
        <v>74</v>
      </c>
      <c r="I525" s="66"/>
      <c r="J525" s="22" t="str">
        <f>IFERROR(VLOOKUP(B525,'Lessor Calculations'!$AE$10:$AG$448,3,FALSE),0)</f>
        <v xml:space="preserve">  </v>
      </c>
      <c r="K525" s="22"/>
      <c r="L525" s="51"/>
      <c r="M525" s="87" t="s">
        <v>74</v>
      </c>
      <c r="N525" s="66"/>
      <c r="O525" s="22" t="str">
        <f>J525</f>
        <v xml:space="preserve">  </v>
      </c>
      <c r="P525" s="96"/>
    </row>
    <row r="526" spans="2:16" ht="15.6" hidden="1" x14ac:dyDescent="0.3">
      <c r="B526" s="74"/>
      <c r="C526" s="144"/>
      <c r="D526" s="144"/>
      <c r="E526" s="144"/>
      <c r="F526" s="144"/>
      <c r="G526" s="51"/>
      <c r="H526" s="52"/>
      <c r="I526" s="87" t="s">
        <v>79</v>
      </c>
      <c r="J526" s="22"/>
      <c r="K526" s="22" t="str">
        <f>J525</f>
        <v xml:space="preserve">  </v>
      </c>
      <c r="L526" s="51"/>
      <c r="M526" s="52"/>
      <c r="N526" s="87" t="s">
        <v>79</v>
      </c>
      <c r="O526" s="22"/>
      <c r="P526" s="96" t="str">
        <f>O525</f>
        <v xml:space="preserve">  </v>
      </c>
    </row>
    <row r="527" spans="2:16" ht="15.6" hidden="1" x14ac:dyDescent="0.3">
      <c r="B527" s="74"/>
      <c r="C527" s="66"/>
      <c r="D527" s="87"/>
      <c r="E527" s="22"/>
      <c r="F527" s="22"/>
      <c r="G527" s="51"/>
      <c r="H527" s="66"/>
      <c r="I527" s="87"/>
      <c r="J527" s="22"/>
      <c r="K527" s="22"/>
      <c r="L527" s="51"/>
      <c r="M527" s="65"/>
      <c r="N527" s="66"/>
      <c r="O527" s="22"/>
      <c r="P527" s="96"/>
    </row>
    <row r="528" spans="2:16" ht="15.6" hidden="1" x14ac:dyDescent="0.3">
      <c r="B528" s="62" t="str">
        <f>B525</f>
        <v xml:space="preserve">  </v>
      </c>
      <c r="C528" s="87" t="s">
        <v>36</v>
      </c>
      <c r="D528" s="22"/>
      <c r="E528" s="22" t="str">
        <f>F529</f>
        <v xml:space="preserve">  </v>
      </c>
      <c r="F528" s="22"/>
      <c r="G528" s="51"/>
      <c r="H528" s="143" t="s">
        <v>37</v>
      </c>
      <c r="I528" s="143"/>
      <c r="J528" s="143"/>
      <c r="K528" s="143"/>
      <c r="L528" s="51"/>
      <c r="M528" s="87" t="s">
        <v>36</v>
      </c>
      <c r="N528" s="22"/>
      <c r="O528" s="22" t="str">
        <f>E528</f>
        <v xml:space="preserve">  </v>
      </c>
      <c r="P528" s="96"/>
    </row>
    <row r="529" spans="2:16" ht="15.6" hidden="1" x14ac:dyDescent="0.3">
      <c r="B529" s="75"/>
      <c r="C529" s="79"/>
      <c r="D529" s="90" t="s">
        <v>80</v>
      </c>
      <c r="E529" s="90"/>
      <c r="F529" s="91" t="str">
        <f>IFERROR(VLOOKUP(B528,'Lessor Calculations'!$G$10:$W$448,17,FALSE),0)</f>
        <v xml:space="preserve">  </v>
      </c>
      <c r="G529" s="70"/>
      <c r="H529" s="146"/>
      <c r="I529" s="146"/>
      <c r="J529" s="146"/>
      <c r="K529" s="146"/>
      <c r="L529" s="70"/>
      <c r="M529" s="79"/>
      <c r="N529" s="90" t="s">
        <v>80</v>
      </c>
      <c r="O529" s="91"/>
      <c r="P529" s="94" t="str">
        <f>O528</f>
        <v xml:space="preserve">  </v>
      </c>
    </row>
    <row r="530" spans="2:16" ht="15.6" hidden="1" x14ac:dyDescent="0.3">
      <c r="B530" s="59" t="str">
        <f>IFERROR(IF(EOMONTH(B525,1)&gt;Questionnaire!$I$8,"  ",EOMONTH(B525,1)),"  ")</f>
        <v xml:space="preserve">  </v>
      </c>
      <c r="C530" s="82" t="s">
        <v>36</v>
      </c>
      <c r="D530" s="83"/>
      <c r="E530" s="83">
        <f>IFERROR(F531+F532,0)</f>
        <v>0</v>
      </c>
      <c r="F530" s="83"/>
      <c r="G530" s="61"/>
      <c r="H530" s="142" t="s">
        <v>37</v>
      </c>
      <c r="I530" s="142"/>
      <c r="J530" s="142"/>
      <c r="K530" s="142"/>
      <c r="L530" s="61"/>
      <c r="M530" s="82" t="s">
        <v>36</v>
      </c>
      <c r="N530" s="83"/>
      <c r="O530" s="83">
        <f>E530</f>
        <v>0</v>
      </c>
      <c r="P530" s="95"/>
    </row>
    <row r="531" spans="2:16" hidden="1" x14ac:dyDescent="0.25">
      <c r="B531" s="98"/>
      <c r="C531" s="87"/>
      <c r="D531" s="87" t="s">
        <v>71</v>
      </c>
      <c r="E531" s="87"/>
      <c r="F531" s="22">
        <f>IFERROR(-VLOOKUP(B530,'Lessor Calculations'!$G$10:$N$448,8,FALSE),0)</f>
        <v>0</v>
      </c>
      <c r="G531" s="51"/>
      <c r="H531" s="143"/>
      <c r="I531" s="143"/>
      <c r="J531" s="143"/>
      <c r="K531" s="143"/>
      <c r="L531" s="51"/>
      <c r="M531" s="87"/>
      <c r="N531" s="87" t="s">
        <v>71</v>
      </c>
      <c r="O531" s="22"/>
      <c r="P531" s="96">
        <f>F531</f>
        <v>0</v>
      </c>
    </row>
    <row r="532" spans="2:16" hidden="1" x14ac:dyDescent="0.25">
      <c r="B532" s="98"/>
      <c r="C532" s="66"/>
      <c r="D532" s="87" t="s">
        <v>72</v>
      </c>
      <c r="E532" s="87"/>
      <c r="F532" s="22" t="str">
        <f>IFERROR(VLOOKUP(B530,'Lessor Calculations'!$G$10:$M$448,7,FALSE),0)</f>
        <v xml:space="preserve">  </v>
      </c>
      <c r="G532" s="51"/>
      <c r="H532" s="143"/>
      <c r="I532" s="143"/>
      <c r="J532" s="143"/>
      <c r="K532" s="143"/>
      <c r="L532" s="51"/>
      <c r="M532" s="66"/>
      <c r="N532" s="87" t="s">
        <v>72</v>
      </c>
      <c r="O532" s="22"/>
      <c r="P532" s="96" t="str">
        <f>F532</f>
        <v xml:space="preserve">  </v>
      </c>
    </row>
    <row r="533" spans="2:16" hidden="1" x14ac:dyDescent="0.25">
      <c r="B533" s="98"/>
      <c r="C533" s="66"/>
      <c r="D533" s="87"/>
      <c r="E533" s="22"/>
      <c r="F533" s="22"/>
      <c r="G533" s="51"/>
      <c r="H533" s="66"/>
      <c r="I533" s="87"/>
      <c r="J533" s="22"/>
      <c r="K533" s="22"/>
      <c r="L533" s="51"/>
      <c r="M533" s="65"/>
      <c r="N533" s="87"/>
      <c r="O533" s="22"/>
      <c r="P533" s="96"/>
    </row>
    <row r="534" spans="2:16" ht="15.6" hidden="1" x14ac:dyDescent="0.3">
      <c r="B534" s="62" t="str">
        <f>B530</f>
        <v xml:space="preserve">  </v>
      </c>
      <c r="C534" s="66" t="s">
        <v>70</v>
      </c>
      <c r="D534" s="66"/>
      <c r="E534" s="22" t="str">
        <f>IFERROR(VLOOKUP(B534,'Lessor Calculations'!$Z$10:$AB$448,3,FALSE),0)</f>
        <v xml:space="preserve">  </v>
      </c>
      <c r="F534" s="66"/>
      <c r="G534" s="51"/>
      <c r="H534" s="143" t="s">
        <v>37</v>
      </c>
      <c r="I534" s="143"/>
      <c r="J534" s="143"/>
      <c r="K534" s="143"/>
      <c r="L534" s="51"/>
      <c r="M534" s="66" t="s">
        <v>70</v>
      </c>
      <c r="N534" s="66"/>
      <c r="O534" s="22" t="str">
        <f>E534</f>
        <v xml:space="preserve">  </v>
      </c>
      <c r="P534" s="96"/>
    </row>
    <row r="535" spans="2:16" hidden="1" x14ac:dyDescent="0.25">
      <c r="B535" s="98"/>
      <c r="C535" s="66"/>
      <c r="D535" s="87" t="s">
        <v>82</v>
      </c>
      <c r="E535" s="66"/>
      <c r="F535" s="77" t="str">
        <f>E534</f>
        <v xml:space="preserve">  </v>
      </c>
      <c r="G535" s="51"/>
      <c r="H535" s="143"/>
      <c r="I535" s="143"/>
      <c r="J535" s="143"/>
      <c r="K535" s="143"/>
      <c r="L535" s="51"/>
      <c r="M535" s="66"/>
      <c r="N535" s="87" t="s">
        <v>82</v>
      </c>
      <c r="O535" s="22"/>
      <c r="P535" s="96" t="str">
        <f>O534</f>
        <v xml:space="preserve">  </v>
      </c>
    </row>
    <row r="536" spans="2:16" hidden="1" x14ac:dyDescent="0.25">
      <c r="B536" s="98"/>
      <c r="C536" s="66"/>
      <c r="D536" s="87"/>
      <c r="E536" s="22"/>
      <c r="F536" s="22"/>
      <c r="G536" s="51"/>
      <c r="H536" s="66"/>
      <c r="I536" s="87"/>
      <c r="J536" s="22"/>
      <c r="K536" s="22"/>
      <c r="L536" s="51"/>
      <c r="M536" s="65"/>
      <c r="N536" s="87"/>
      <c r="O536" s="22"/>
      <c r="P536" s="96"/>
    </row>
    <row r="537" spans="2:16" ht="15.6" hidden="1" x14ac:dyDescent="0.3">
      <c r="B537" s="62" t="str">
        <f>B534</f>
        <v xml:space="preserve">  </v>
      </c>
      <c r="C537" s="144" t="s">
        <v>37</v>
      </c>
      <c r="D537" s="144"/>
      <c r="E537" s="144"/>
      <c r="F537" s="144"/>
      <c r="G537" s="51"/>
      <c r="H537" s="87" t="s">
        <v>74</v>
      </c>
      <c r="I537" s="66"/>
      <c r="J537" s="22" t="str">
        <f>IFERROR(VLOOKUP(B537,'Lessor Calculations'!$AE$10:$AG$448,3,FALSE),0)</f>
        <v xml:space="preserve">  </v>
      </c>
      <c r="K537" s="22"/>
      <c r="L537" s="51"/>
      <c r="M537" s="87" t="s">
        <v>74</v>
      </c>
      <c r="N537" s="66"/>
      <c r="O537" s="22" t="str">
        <f>J537</f>
        <v xml:space="preserve">  </v>
      </c>
      <c r="P537" s="96"/>
    </row>
    <row r="538" spans="2:16" ht="15.6" hidden="1" x14ac:dyDescent="0.3">
      <c r="B538" s="74"/>
      <c r="C538" s="144"/>
      <c r="D538" s="144"/>
      <c r="E538" s="144"/>
      <c r="F538" s="144"/>
      <c r="G538" s="51"/>
      <c r="H538" s="52"/>
      <c r="I538" s="87" t="s">
        <v>79</v>
      </c>
      <c r="J538" s="22"/>
      <c r="K538" s="22" t="str">
        <f>J537</f>
        <v xml:space="preserve">  </v>
      </c>
      <c r="L538" s="51"/>
      <c r="M538" s="52"/>
      <c r="N538" s="87" t="s">
        <v>79</v>
      </c>
      <c r="O538" s="22"/>
      <c r="P538" s="96" t="str">
        <f>O537</f>
        <v xml:space="preserve">  </v>
      </c>
    </row>
    <row r="539" spans="2:16" ht="15.6" hidden="1" x14ac:dyDescent="0.3">
      <c r="B539" s="74"/>
      <c r="C539" s="66"/>
      <c r="D539" s="87"/>
      <c r="E539" s="22"/>
      <c r="F539" s="22"/>
      <c r="G539" s="51"/>
      <c r="H539" s="66"/>
      <c r="I539" s="87"/>
      <c r="J539" s="22"/>
      <c r="K539" s="22"/>
      <c r="L539" s="51"/>
      <c r="M539" s="65"/>
      <c r="N539" s="66"/>
      <c r="O539" s="22"/>
      <c r="P539" s="96"/>
    </row>
    <row r="540" spans="2:16" ht="15.6" hidden="1" x14ac:dyDescent="0.3">
      <c r="B540" s="62" t="str">
        <f>B537</f>
        <v xml:space="preserve">  </v>
      </c>
      <c r="C540" s="87" t="s">
        <v>36</v>
      </c>
      <c r="D540" s="22"/>
      <c r="E540" s="22" t="str">
        <f>F541</f>
        <v xml:space="preserve">  </v>
      </c>
      <c r="F540" s="22"/>
      <c r="G540" s="51"/>
      <c r="H540" s="143" t="s">
        <v>37</v>
      </c>
      <c r="I540" s="143"/>
      <c r="J540" s="143"/>
      <c r="K540" s="143"/>
      <c r="L540" s="51"/>
      <c r="M540" s="87" t="s">
        <v>36</v>
      </c>
      <c r="N540" s="22"/>
      <c r="O540" s="22" t="str">
        <f>E540</f>
        <v xml:space="preserve">  </v>
      </c>
      <c r="P540" s="96"/>
    </row>
    <row r="541" spans="2:16" ht="15.6" hidden="1" x14ac:dyDescent="0.3">
      <c r="B541" s="75"/>
      <c r="C541" s="79"/>
      <c r="D541" s="90" t="s">
        <v>80</v>
      </c>
      <c r="E541" s="90"/>
      <c r="F541" s="91" t="str">
        <f>IFERROR(VLOOKUP(B540,'Lessor Calculations'!$G$10:$W$448,17,FALSE),0)</f>
        <v xml:space="preserve">  </v>
      </c>
      <c r="G541" s="70"/>
      <c r="H541" s="146"/>
      <c r="I541" s="146"/>
      <c r="J541" s="146"/>
      <c r="K541" s="146"/>
      <c r="L541" s="70"/>
      <c r="M541" s="79"/>
      <c r="N541" s="90" t="s">
        <v>80</v>
      </c>
      <c r="O541" s="91"/>
      <c r="P541" s="94" t="str">
        <f>O540</f>
        <v xml:space="preserve">  </v>
      </c>
    </row>
    <row r="542" spans="2:16" ht="15.6" hidden="1" x14ac:dyDescent="0.3">
      <c r="B542" s="59" t="str">
        <f>IFERROR(IF(EOMONTH(B537,1)&gt;Questionnaire!$I$8,"  ",EOMONTH(B537,1)),"  ")</f>
        <v xml:space="preserve">  </v>
      </c>
      <c r="C542" s="82" t="s">
        <v>36</v>
      </c>
      <c r="D542" s="83"/>
      <c r="E542" s="83">
        <f>IFERROR(F543+F544,0)</f>
        <v>0</v>
      </c>
      <c r="F542" s="83"/>
      <c r="G542" s="61"/>
      <c r="H542" s="142" t="s">
        <v>37</v>
      </c>
      <c r="I542" s="142"/>
      <c r="J542" s="142"/>
      <c r="K542" s="142"/>
      <c r="L542" s="61"/>
      <c r="M542" s="82" t="s">
        <v>36</v>
      </c>
      <c r="N542" s="83"/>
      <c r="O542" s="83">
        <f>E542</f>
        <v>0</v>
      </c>
      <c r="P542" s="95"/>
    </row>
    <row r="543" spans="2:16" hidden="1" x14ac:dyDescent="0.25">
      <c r="B543" s="98"/>
      <c r="C543" s="87"/>
      <c r="D543" s="87" t="s">
        <v>71</v>
      </c>
      <c r="E543" s="87"/>
      <c r="F543" s="22">
        <f>IFERROR(-VLOOKUP(B542,'Lessor Calculations'!$G$10:$N$448,8,FALSE),0)</f>
        <v>0</v>
      </c>
      <c r="G543" s="51"/>
      <c r="H543" s="143"/>
      <c r="I543" s="143"/>
      <c r="J543" s="143"/>
      <c r="K543" s="143"/>
      <c r="L543" s="51"/>
      <c r="M543" s="87"/>
      <c r="N543" s="87" t="s">
        <v>71</v>
      </c>
      <c r="O543" s="22"/>
      <c r="P543" s="96">
        <f>F543</f>
        <v>0</v>
      </c>
    </row>
    <row r="544" spans="2:16" hidden="1" x14ac:dyDescent="0.25">
      <c r="B544" s="98"/>
      <c r="C544" s="66"/>
      <c r="D544" s="87" t="s">
        <v>72</v>
      </c>
      <c r="E544" s="87"/>
      <c r="F544" s="22" t="str">
        <f>IFERROR(VLOOKUP(B542,'Lessor Calculations'!$G$10:$M$448,7,FALSE),0)</f>
        <v xml:space="preserve">  </v>
      </c>
      <c r="G544" s="51"/>
      <c r="H544" s="143"/>
      <c r="I544" s="143"/>
      <c r="J544" s="143"/>
      <c r="K544" s="143"/>
      <c r="L544" s="51"/>
      <c r="M544" s="66"/>
      <c r="N544" s="87" t="s">
        <v>72</v>
      </c>
      <c r="O544" s="22"/>
      <c r="P544" s="96" t="str">
        <f>F544</f>
        <v xml:space="preserve">  </v>
      </c>
    </row>
    <row r="545" spans="2:16" hidden="1" x14ac:dyDescent="0.25">
      <c r="B545" s="98"/>
      <c r="C545" s="66"/>
      <c r="D545" s="87"/>
      <c r="E545" s="22"/>
      <c r="F545" s="22"/>
      <c r="G545" s="51"/>
      <c r="H545" s="66"/>
      <c r="I545" s="87"/>
      <c r="J545" s="22"/>
      <c r="K545" s="22"/>
      <c r="L545" s="51"/>
      <c r="M545" s="65"/>
      <c r="N545" s="87"/>
      <c r="O545" s="22"/>
      <c r="P545" s="96"/>
    </row>
    <row r="546" spans="2:16" ht="15.6" hidden="1" x14ac:dyDescent="0.3">
      <c r="B546" s="62" t="str">
        <f>B542</f>
        <v xml:space="preserve">  </v>
      </c>
      <c r="C546" s="66" t="s">
        <v>70</v>
      </c>
      <c r="D546" s="66"/>
      <c r="E546" s="22" t="str">
        <f>IFERROR(VLOOKUP(B546,'Lessor Calculations'!$Z$10:$AB$448,3,FALSE),0)</f>
        <v xml:space="preserve">  </v>
      </c>
      <c r="F546" s="66"/>
      <c r="G546" s="51"/>
      <c r="H546" s="143" t="s">
        <v>37</v>
      </c>
      <c r="I546" s="143"/>
      <c r="J546" s="143"/>
      <c r="K546" s="143"/>
      <c r="L546" s="51"/>
      <c r="M546" s="66" t="s">
        <v>70</v>
      </c>
      <c r="N546" s="66"/>
      <c r="O546" s="22" t="str">
        <f>E546</f>
        <v xml:space="preserve">  </v>
      </c>
      <c r="P546" s="96"/>
    </row>
    <row r="547" spans="2:16" hidden="1" x14ac:dyDescent="0.25">
      <c r="B547" s="98"/>
      <c r="C547" s="66"/>
      <c r="D547" s="87" t="s">
        <v>82</v>
      </c>
      <c r="E547" s="66"/>
      <c r="F547" s="77" t="str">
        <f>E546</f>
        <v xml:space="preserve">  </v>
      </c>
      <c r="G547" s="51"/>
      <c r="H547" s="143"/>
      <c r="I547" s="143"/>
      <c r="J547" s="143"/>
      <c r="K547" s="143"/>
      <c r="L547" s="51"/>
      <c r="M547" s="66"/>
      <c r="N547" s="87" t="s">
        <v>82</v>
      </c>
      <c r="O547" s="22"/>
      <c r="P547" s="96" t="str">
        <f>O546</f>
        <v xml:space="preserve">  </v>
      </c>
    </row>
    <row r="548" spans="2:16" hidden="1" x14ac:dyDescent="0.25">
      <c r="B548" s="98"/>
      <c r="C548" s="66"/>
      <c r="D548" s="87"/>
      <c r="E548" s="22"/>
      <c r="F548" s="22"/>
      <c r="G548" s="51"/>
      <c r="H548" s="66"/>
      <c r="I548" s="87"/>
      <c r="J548" s="22"/>
      <c r="K548" s="22"/>
      <c r="L548" s="51"/>
      <c r="M548" s="65"/>
      <c r="N548" s="87"/>
      <c r="O548" s="22"/>
      <c r="P548" s="96"/>
    </row>
    <row r="549" spans="2:16" ht="15.6" hidden="1" x14ac:dyDescent="0.3">
      <c r="B549" s="62" t="str">
        <f>B546</f>
        <v xml:space="preserve">  </v>
      </c>
      <c r="C549" s="144" t="s">
        <v>37</v>
      </c>
      <c r="D549" s="144"/>
      <c r="E549" s="144"/>
      <c r="F549" s="144"/>
      <c r="G549" s="51"/>
      <c r="H549" s="87" t="s">
        <v>74</v>
      </c>
      <c r="I549" s="66"/>
      <c r="J549" s="22" t="str">
        <f>IFERROR(VLOOKUP(B549,'Lessor Calculations'!$AE$10:$AG$448,3,FALSE),0)</f>
        <v xml:space="preserve">  </v>
      </c>
      <c r="K549" s="22"/>
      <c r="L549" s="51"/>
      <c r="M549" s="87" t="s">
        <v>74</v>
      </c>
      <c r="N549" s="66"/>
      <c r="O549" s="22" t="str">
        <f>J549</f>
        <v xml:space="preserve">  </v>
      </c>
      <c r="P549" s="96"/>
    </row>
    <row r="550" spans="2:16" ht="15.6" hidden="1" x14ac:dyDescent="0.3">
      <c r="B550" s="74"/>
      <c r="C550" s="144"/>
      <c r="D550" s="144"/>
      <c r="E550" s="144"/>
      <c r="F550" s="144"/>
      <c r="G550" s="51"/>
      <c r="H550" s="52"/>
      <c r="I550" s="87" t="s">
        <v>79</v>
      </c>
      <c r="J550" s="22"/>
      <c r="K550" s="22" t="str">
        <f>J549</f>
        <v xml:space="preserve">  </v>
      </c>
      <c r="L550" s="51"/>
      <c r="M550" s="52"/>
      <c r="N550" s="87" t="s">
        <v>79</v>
      </c>
      <c r="O550" s="22"/>
      <c r="P550" s="96" t="str">
        <f>O549</f>
        <v xml:space="preserve">  </v>
      </c>
    </row>
    <row r="551" spans="2:16" ht="15.6" hidden="1" x14ac:dyDescent="0.3">
      <c r="B551" s="74"/>
      <c r="C551" s="66"/>
      <c r="D551" s="87"/>
      <c r="E551" s="22"/>
      <c r="F551" s="22"/>
      <c r="G551" s="51"/>
      <c r="H551" s="66"/>
      <c r="I551" s="87"/>
      <c r="J551" s="22"/>
      <c r="K551" s="22"/>
      <c r="L551" s="51"/>
      <c r="M551" s="65"/>
      <c r="N551" s="66"/>
      <c r="O551" s="22"/>
      <c r="P551" s="96"/>
    </row>
    <row r="552" spans="2:16" ht="15.6" hidden="1" x14ac:dyDescent="0.3">
      <c r="B552" s="62" t="str">
        <f>B549</f>
        <v xml:space="preserve">  </v>
      </c>
      <c r="C552" s="87" t="s">
        <v>36</v>
      </c>
      <c r="D552" s="22"/>
      <c r="E552" s="22" t="str">
        <f>F553</f>
        <v xml:space="preserve">  </v>
      </c>
      <c r="F552" s="22"/>
      <c r="G552" s="51"/>
      <c r="H552" s="143" t="s">
        <v>37</v>
      </c>
      <c r="I552" s="143"/>
      <c r="J552" s="143"/>
      <c r="K552" s="143"/>
      <c r="L552" s="51"/>
      <c r="M552" s="87" t="s">
        <v>36</v>
      </c>
      <c r="N552" s="22"/>
      <c r="O552" s="22" t="str">
        <f>E552</f>
        <v xml:space="preserve">  </v>
      </c>
      <c r="P552" s="96"/>
    </row>
    <row r="553" spans="2:16" ht="15.6" hidden="1" x14ac:dyDescent="0.3">
      <c r="B553" s="75"/>
      <c r="C553" s="79"/>
      <c r="D553" s="90" t="s">
        <v>80</v>
      </c>
      <c r="E553" s="90"/>
      <c r="F553" s="91" t="str">
        <f>IFERROR(VLOOKUP(B552,'Lessor Calculations'!$G$10:$W$448,17,FALSE),0)</f>
        <v xml:space="preserve">  </v>
      </c>
      <c r="G553" s="70"/>
      <c r="H553" s="146"/>
      <c r="I553" s="146"/>
      <c r="J553" s="146"/>
      <c r="K553" s="146"/>
      <c r="L553" s="70"/>
      <c r="M553" s="79"/>
      <c r="N553" s="90" t="s">
        <v>80</v>
      </c>
      <c r="O553" s="91"/>
      <c r="P553" s="94" t="str">
        <f>O552</f>
        <v xml:space="preserve">  </v>
      </c>
    </row>
    <row r="554" spans="2:16" ht="15.6" hidden="1" x14ac:dyDescent="0.3">
      <c r="B554" s="59" t="str">
        <f>IFERROR(IF(EOMONTH(B549,1)&gt;Questionnaire!$I$8,"  ",EOMONTH(B549,1)),"  ")</f>
        <v xml:space="preserve">  </v>
      </c>
      <c r="C554" s="82" t="s">
        <v>36</v>
      </c>
      <c r="D554" s="83"/>
      <c r="E554" s="83">
        <f>IFERROR(F555+F556,0)</f>
        <v>0</v>
      </c>
      <c r="F554" s="83"/>
      <c r="G554" s="61"/>
      <c r="H554" s="142" t="s">
        <v>37</v>
      </c>
      <c r="I554" s="142"/>
      <c r="J554" s="142"/>
      <c r="K554" s="142"/>
      <c r="L554" s="61"/>
      <c r="M554" s="82" t="s">
        <v>36</v>
      </c>
      <c r="N554" s="83"/>
      <c r="O554" s="83">
        <f>E554</f>
        <v>0</v>
      </c>
      <c r="P554" s="95"/>
    </row>
    <row r="555" spans="2:16" hidden="1" x14ac:dyDescent="0.25">
      <c r="B555" s="98"/>
      <c r="C555" s="87"/>
      <c r="D555" s="87" t="s">
        <v>71</v>
      </c>
      <c r="E555" s="87"/>
      <c r="F555" s="22">
        <f>IFERROR(-VLOOKUP(B554,'Lessor Calculations'!$G$10:$N$448,8,FALSE),0)</f>
        <v>0</v>
      </c>
      <c r="G555" s="51"/>
      <c r="H555" s="143"/>
      <c r="I555" s="143"/>
      <c r="J555" s="143"/>
      <c r="K555" s="143"/>
      <c r="L555" s="51"/>
      <c r="M555" s="87"/>
      <c r="N555" s="87" t="s">
        <v>71</v>
      </c>
      <c r="O555" s="22"/>
      <c r="P555" s="96">
        <f>F555</f>
        <v>0</v>
      </c>
    </row>
    <row r="556" spans="2:16" hidden="1" x14ac:dyDescent="0.25">
      <c r="B556" s="98"/>
      <c r="C556" s="66"/>
      <c r="D556" s="87" t="s">
        <v>72</v>
      </c>
      <c r="E556" s="87"/>
      <c r="F556" s="22" t="str">
        <f>IFERROR(VLOOKUP(B554,'Lessor Calculations'!$G$10:$M$448,7,FALSE),0)</f>
        <v xml:space="preserve">  </v>
      </c>
      <c r="G556" s="51"/>
      <c r="H556" s="143"/>
      <c r="I556" s="143"/>
      <c r="J556" s="143"/>
      <c r="K556" s="143"/>
      <c r="L556" s="51"/>
      <c r="M556" s="66"/>
      <c r="N556" s="87" t="s">
        <v>72</v>
      </c>
      <c r="O556" s="22"/>
      <c r="P556" s="96" t="str">
        <f>F556</f>
        <v xml:space="preserve">  </v>
      </c>
    </row>
    <row r="557" spans="2:16" hidden="1" x14ac:dyDescent="0.25">
      <c r="B557" s="98"/>
      <c r="C557" s="66"/>
      <c r="D557" s="87"/>
      <c r="E557" s="22"/>
      <c r="F557" s="22"/>
      <c r="G557" s="51"/>
      <c r="H557" s="66"/>
      <c r="I557" s="87"/>
      <c r="J557" s="22"/>
      <c r="K557" s="22"/>
      <c r="L557" s="51"/>
      <c r="M557" s="65"/>
      <c r="N557" s="87"/>
      <c r="O557" s="22"/>
      <c r="P557" s="96"/>
    </row>
    <row r="558" spans="2:16" ht="15.6" hidden="1" x14ac:dyDescent="0.3">
      <c r="B558" s="62" t="str">
        <f>B554</f>
        <v xml:space="preserve">  </v>
      </c>
      <c r="C558" s="66" t="s">
        <v>70</v>
      </c>
      <c r="D558" s="66"/>
      <c r="E558" s="22" t="str">
        <f>IFERROR(VLOOKUP(B558,'Lessor Calculations'!$Z$10:$AB$448,3,FALSE),0)</f>
        <v xml:space="preserve">  </v>
      </c>
      <c r="F558" s="66"/>
      <c r="G558" s="51"/>
      <c r="H558" s="143" t="s">
        <v>37</v>
      </c>
      <c r="I558" s="143"/>
      <c r="J558" s="143"/>
      <c r="K558" s="143"/>
      <c r="L558" s="51"/>
      <c r="M558" s="66" t="s">
        <v>70</v>
      </c>
      <c r="N558" s="66"/>
      <c r="O558" s="22" t="str">
        <f>E558</f>
        <v xml:space="preserve">  </v>
      </c>
      <c r="P558" s="96"/>
    </row>
    <row r="559" spans="2:16" hidden="1" x14ac:dyDescent="0.25">
      <c r="B559" s="98"/>
      <c r="C559" s="66"/>
      <c r="D559" s="87" t="s">
        <v>82</v>
      </c>
      <c r="E559" s="66"/>
      <c r="F559" s="77" t="str">
        <f>E558</f>
        <v xml:space="preserve">  </v>
      </c>
      <c r="G559" s="51"/>
      <c r="H559" s="143"/>
      <c r="I559" s="143"/>
      <c r="J559" s="143"/>
      <c r="K559" s="143"/>
      <c r="L559" s="51"/>
      <c r="M559" s="66"/>
      <c r="N559" s="87" t="s">
        <v>82</v>
      </c>
      <c r="O559" s="22"/>
      <c r="P559" s="96" t="str">
        <f>O558</f>
        <v xml:space="preserve">  </v>
      </c>
    </row>
    <row r="560" spans="2:16" hidden="1" x14ac:dyDescent="0.25">
      <c r="B560" s="98"/>
      <c r="C560" s="66"/>
      <c r="D560" s="87"/>
      <c r="E560" s="22"/>
      <c r="F560" s="22"/>
      <c r="G560" s="51"/>
      <c r="H560" s="66"/>
      <c r="I560" s="87"/>
      <c r="J560" s="22"/>
      <c r="K560" s="22"/>
      <c r="L560" s="51"/>
      <c r="M560" s="65"/>
      <c r="N560" s="87"/>
      <c r="O560" s="22"/>
      <c r="P560" s="96"/>
    </row>
    <row r="561" spans="2:16" ht="15.6" hidden="1" x14ac:dyDescent="0.3">
      <c r="B561" s="62" t="str">
        <f>B558</f>
        <v xml:space="preserve">  </v>
      </c>
      <c r="C561" s="144" t="s">
        <v>37</v>
      </c>
      <c r="D561" s="144"/>
      <c r="E561" s="144"/>
      <c r="F561" s="144"/>
      <c r="G561" s="51"/>
      <c r="H561" s="87" t="s">
        <v>74</v>
      </c>
      <c r="I561" s="66"/>
      <c r="J561" s="22" t="str">
        <f>IFERROR(VLOOKUP(B561,'Lessor Calculations'!$AE$10:$AG$448,3,FALSE),0)</f>
        <v xml:space="preserve">  </v>
      </c>
      <c r="K561" s="22"/>
      <c r="L561" s="51"/>
      <c r="M561" s="87" t="s">
        <v>74</v>
      </c>
      <c r="N561" s="66"/>
      <c r="O561" s="22" t="str">
        <f>J561</f>
        <v xml:space="preserve">  </v>
      </c>
      <c r="P561" s="96"/>
    </row>
    <row r="562" spans="2:16" ht="15.6" hidden="1" x14ac:dyDescent="0.3">
      <c r="B562" s="74"/>
      <c r="C562" s="144"/>
      <c r="D562" s="144"/>
      <c r="E562" s="144"/>
      <c r="F562" s="144"/>
      <c r="G562" s="51"/>
      <c r="H562" s="52"/>
      <c r="I562" s="87" t="s">
        <v>79</v>
      </c>
      <c r="J562" s="22"/>
      <c r="K562" s="22" t="str">
        <f>J561</f>
        <v xml:space="preserve">  </v>
      </c>
      <c r="L562" s="51"/>
      <c r="M562" s="52"/>
      <c r="N562" s="87" t="s">
        <v>79</v>
      </c>
      <c r="O562" s="22"/>
      <c r="P562" s="96" t="str">
        <f>O561</f>
        <v xml:space="preserve">  </v>
      </c>
    </row>
    <row r="563" spans="2:16" ht="15.6" hidden="1" x14ac:dyDescent="0.3">
      <c r="B563" s="74"/>
      <c r="C563" s="66"/>
      <c r="D563" s="87"/>
      <c r="E563" s="22"/>
      <c r="F563" s="22"/>
      <c r="G563" s="51"/>
      <c r="H563" s="66"/>
      <c r="I563" s="87"/>
      <c r="J563" s="22"/>
      <c r="K563" s="22"/>
      <c r="L563" s="51"/>
      <c r="M563" s="65"/>
      <c r="N563" s="66"/>
      <c r="O563" s="22"/>
      <c r="P563" s="96"/>
    </row>
    <row r="564" spans="2:16" ht="15.6" hidden="1" x14ac:dyDescent="0.3">
      <c r="B564" s="62" t="str">
        <f>B561</f>
        <v xml:space="preserve">  </v>
      </c>
      <c r="C564" s="87" t="s">
        <v>36</v>
      </c>
      <c r="D564" s="22"/>
      <c r="E564" s="22" t="str">
        <f>F565</f>
        <v xml:space="preserve">  </v>
      </c>
      <c r="F564" s="22"/>
      <c r="G564" s="51"/>
      <c r="H564" s="143" t="s">
        <v>37</v>
      </c>
      <c r="I564" s="143"/>
      <c r="J564" s="143"/>
      <c r="K564" s="143"/>
      <c r="L564" s="51"/>
      <c r="M564" s="87" t="s">
        <v>36</v>
      </c>
      <c r="N564" s="22"/>
      <c r="O564" s="22" t="str">
        <f>E564</f>
        <v xml:space="preserve">  </v>
      </c>
      <c r="P564" s="96"/>
    </row>
    <row r="565" spans="2:16" ht="15.6" hidden="1" x14ac:dyDescent="0.3">
      <c r="B565" s="75"/>
      <c r="C565" s="79"/>
      <c r="D565" s="90" t="s">
        <v>80</v>
      </c>
      <c r="E565" s="90"/>
      <c r="F565" s="91" t="str">
        <f>IFERROR(VLOOKUP(B564,'Lessor Calculations'!$G$10:$W$448,17,FALSE),0)</f>
        <v xml:space="preserve">  </v>
      </c>
      <c r="G565" s="70"/>
      <c r="H565" s="146"/>
      <c r="I565" s="146"/>
      <c r="J565" s="146"/>
      <c r="K565" s="146"/>
      <c r="L565" s="70"/>
      <c r="M565" s="79"/>
      <c r="N565" s="90" t="s">
        <v>80</v>
      </c>
      <c r="O565" s="91"/>
      <c r="P565" s="94" t="str">
        <f>O564</f>
        <v xml:space="preserve">  </v>
      </c>
    </row>
    <row r="566" spans="2:16" ht="15.6" hidden="1" x14ac:dyDescent="0.3">
      <c r="B566" s="59" t="str">
        <f>IFERROR(IF(EOMONTH(B561,1)&gt;Questionnaire!$I$8,"  ",EOMONTH(B561,1)),"  ")</f>
        <v xml:space="preserve">  </v>
      </c>
      <c r="C566" s="82" t="s">
        <v>36</v>
      </c>
      <c r="D566" s="83"/>
      <c r="E566" s="83">
        <f>IFERROR(F567+F568,0)</f>
        <v>0</v>
      </c>
      <c r="F566" s="83"/>
      <c r="G566" s="61"/>
      <c r="H566" s="142" t="s">
        <v>37</v>
      </c>
      <c r="I566" s="142"/>
      <c r="J566" s="142"/>
      <c r="K566" s="142"/>
      <c r="L566" s="61"/>
      <c r="M566" s="82" t="s">
        <v>36</v>
      </c>
      <c r="N566" s="83"/>
      <c r="O566" s="83">
        <f>E566</f>
        <v>0</v>
      </c>
      <c r="P566" s="95"/>
    </row>
    <row r="567" spans="2:16" hidden="1" x14ac:dyDescent="0.25">
      <c r="B567" s="98"/>
      <c r="C567" s="87"/>
      <c r="D567" s="87" t="s">
        <v>71</v>
      </c>
      <c r="E567" s="87"/>
      <c r="F567" s="22">
        <f>IFERROR(-VLOOKUP(B566,'Lessor Calculations'!$G$10:$N$448,8,FALSE),0)</f>
        <v>0</v>
      </c>
      <c r="G567" s="51"/>
      <c r="H567" s="143"/>
      <c r="I567" s="143"/>
      <c r="J567" s="143"/>
      <c r="K567" s="143"/>
      <c r="L567" s="51"/>
      <c r="M567" s="87"/>
      <c r="N567" s="87" t="s">
        <v>71</v>
      </c>
      <c r="O567" s="22"/>
      <c r="P567" s="96">
        <f>F567</f>
        <v>0</v>
      </c>
    </row>
    <row r="568" spans="2:16" hidden="1" x14ac:dyDescent="0.25">
      <c r="B568" s="98"/>
      <c r="C568" s="66"/>
      <c r="D568" s="87" t="s">
        <v>72</v>
      </c>
      <c r="E568" s="87"/>
      <c r="F568" s="22" t="str">
        <f>IFERROR(VLOOKUP(B566,'Lessor Calculations'!$G$10:$M$448,7,FALSE),0)</f>
        <v xml:space="preserve">  </v>
      </c>
      <c r="G568" s="51"/>
      <c r="H568" s="143"/>
      <c r="I568" s="143"/>
      <c r="J568" s="143"/>
      <c r="K568" s="143"/>
      <c r="L568" s="51"/>
      <c r="M568" s="66"/>
      <c r="N568" s="87" t="s">
        <v>72</v>
      </c>
      <c r="O568" s="22"/>
      <c r="P568" s="96" t="str">
        <f>F568</f>
        <v xml:space="preserve">  </v>
      </c>
    </row>
    <row r="569" spans="2:16" hidden="1" x14ac:dyDescent="0.25">
      <c r="B569" s="98"/>
      <c r="C569" s="66"/>
      <c r="D569" s="87"/>
      <c r="E569" s="22"/>
      <c r="F569" s="22"/>
      <c r="G569" s="51"/>
      <c r="H569" s="66"/>
      <c r="I569" s="87"/>
      <c r="J569" s="22"/>
      <c r="K569" s="22"/>
      <c r="L569" s="51"/>
      <c r="M569" s="65"/>
      <c r="N569" s="87"/>
      <c r="O569" s="22"/>
      <c r="P569" s="96"/>
    </row>
    <row r="570" spans="2:16" ht="15.6" hidden="1" x14ac:dyDescent="0.3">
      <c r="B570" s="62" t="str">
        <f>B566</f>
        <v xml:space="preserve">  </v>
      </c>
      <c r="C570" s="66" t="s">
        <v>70</v>
      </c>
      <c r="D570" s="66"/>
      <c r="E570" s="22" t="str">
        <f>IFERROR(VLOOKUP(B570,'Lessor Calculations'!$Z$10:$AB$448,3,FALSE),0)</f>
        <v xml:space="preserve">  </v>
      </c>
      <c r="F570" s="66"/>
      <c r="G570" s="51"/>
      <c r="H570" s="143" t="s">
        <v>37</v>
      </c>
      <c r="I570" s="143"/>
      <c r="J570" s="143"/>
      <c r="K570" s="143"/>
      <c r="L570" s="51"/>
      <c r="M570" s="66" t="s">
        <v>70</v>
      </c>
      <c r="N570" s="66"/>
      <c r="O570" s="22" t="str">
        <f>E570</f>
        <v xml:space="preserve">  </v>
      </c>
      <c r="P570" s="96"/>
    </row>
    <row r="571" spans="2:16" hidden="1" x14ac:dyDescent="0.25">
      <c r="B571" s="98"/>
      <c r="C571" s="66"/>
      <c r="D571" s="87" t="s">
        <v>82</v>
      </c>
      <c r="E571" s="66"/>
      <c r="F571" s="77" t="str">
        <f>E570</f>
        <v xml:space="preserve">  </v>
      </c>
      <c r="G571" s="51"/>
      <c r="H571" s="143"/>
      <c r="I571" s="143"/>
      <c r="J571" s="143"/>
      <c r="K571" s="143"/>
      <c r="L571" s="51"/>
      <c r="M571" s="66"/>
      <c r="N571" s="87" t="s">
        <v>82</v>
      </c>
      <c r="O571" s="22"/>
      <c r="P571" s="96" t="str">
        <f>O570</f>
        <v xml:space="preserve">  </v>
      </c>
    </row>
    <row r="572" spans="2:16" hidden="1" x14ac:dyDescent="0.25">
      <c r="B572" s="98"/>
      <c r="C572" s="66"/>
      <c r="D572" s="87"/>
      <c r="E572" s="22"/>
      <c r="F572" s="22"/>
      <c r="G572" s="51"/>
      <c r="H572" s="66"/>
      <c r="I572" s="87"/>
      <c r="J572" s="22"/>
      <c r="K572" s="22"/>
      <c r="L572" s="51"/>
      <c r="M572" s="65"/>
      <c r="N572" s="87"/>
      <c r="O572" s="22"/>
      <c r="P572" s="96"/>
    </row>
    <row r="573" spans="2:16" ht="15.6" hidden="1" x14ac:dyDescent="0.3">
      <c r="B573" s="62" t="str">
        <f>B570</f>
        <v xml:space="preserve">  </v>
      </c>
      <c r="C573" s="144" t="s">
        <v>37</v>
      </c>
      <c r="D573" s="144"/>
      <c r="E573" s="144"/>
      <c r="F573" s="144"/>
      <c r="G573" s="51"/>
      <c r="H573" s="87" t="s">
        <v>74</v>
      </c>
      <c r="I573" s="66"/>
      <c r="J573" s="22" t="str">
        <f>IFERROR(VLOOKUP(B573,'Lessor Calculations'!$AE$10:$AG$448,3,FALSE),0)</f>
        <v xml:space="preserve">  </v>
      </c>
      <c r="K573" s="22"/>
      <c r="L573" s="51"/>
      <c r="M573" s="87" t="s">
        <v>74</v>
      </c>
      <c r="N573" s="66"/>
      <c r="O573" s="22" t="str">
        <f>J573</f>
        <v xml:space="preserve">  </v>
      </c>
      <c r="P573" s="96"/>
    </row>
    <row r="574" spans="2:16" ht="15.6" hidden="1" x14ac:dyDescent="0.3">
      <c r="B574" s="74"/>
      <c r="C574" s="144"/>
      <c r="D574" s="144"/>
      <c r="E574" s="144"/>
      <c r="F574" s="144"/>
      <c r="G574" s="51"/>
      <c r="H574" s="52"/>
      <c r="I574" s="87" t="s">
        <v>79</v>
      </c>
      <c r="J574" s="22"/>
      <c r="K574" s="22" t="str">
        <f>J573</f>
        <v xml:space="preserve">  </v>
      </c>
      <c r="L574" s="51"/>
      <c r="M574" s="52"/>
      <c r="N574" s="87" t="s">
        <v>79</v>
      </c>
      <c r="O574" s="22"/>
      <c r="P574" s="96" t="str">
        <f>O573</f>
        <v xml:space="preserve">  </v>
      </c>
    </row>
    <row r="575" spans="2:16" ht="15.6" hidden="1" x14ac:dyDescent="0.3">
      <c r="B575" s="74"/>
      <c r="C575" s="66"/>
      <c r="D575" s="87"/>
      <c r="E575" s="22"/>
      <c r="F575" s="22"/>
      <c r="G575" s="51"/>
      <c r="H575" s="66"/>
      <c r="I575" s="87"/>
      <c r="J575" s="22"/>
      <c r="K575" s="22"/>
      <c r="L575" s="51"/>
      <c r="M575" s="65"/>
      <c r="N575" s="66"/>
      <c r="O575" s="22"/>
      <c r="P575" s="96"/>
    </row>
    <row r="576" spans="2:16" ht="15.6" hidden="1" x14ac:dyDescent="0.3">
      <c r="B576" s="62" t="str">
        <f>B573</f>
        <v xml:space="preserve">  </v>
      </c>
      <c r="C576" s="87" t="s">
        <v>36</v>
      </c>
      <c r="D576" s="22"/>
      <c r="E576" s="22" t="str">
        <f>F577</f>
        <v xml:space="preserve">  </v>
      </c>
      <c r="F576" s="22"/>
      <c r="G576" s="51"/>
      <c r="H576" s="143" t="s">
        <v>37</v>
      </c>
      <c r="I576" s="143"/>
      <c r="J576" s="143"/>
      <c r="K576" s="143"/>
      <c r="L576" s="51"/>
      <c r="M576" s="87" t="s">
        <v>36</v>
      </c>
      <c r="N576" s="22"/>
      <c r="O576" s="22" t="str">
        <f>E576</f>
        <v xml:space="preserve">  </v>
      </c>
      <c r="P576" s="96"/>
    </row>
    <row r="577" spans="2:16" ht="15.6" hidden="1" x14ac:dyDescent="0.3">
      <c r="B577" s="75"/>
      <c r="C577" s="79"/>
      <c r="D577" s="90" t="s">
        <v>80</v>
      </c>
      <c r="E577" s="90"/>
      <c r="F577" s="91" t="str">
        <f>IFERROR(VLOOKUP(B576,'Lessor Calculations'!$G$10:$W$448,17,FALSE),0)</f>
        <v xml:space="preserve">  </v>
      </c>
      <c r="G577" s="70"/>
      <c r="H577" s="146"/>
      <c r="I577" s="146"/>
      <c r="J577" s="146"/>
      <c r="K577" s="146"/>
      <c r="L577" s="70"/>
      <c r="M577" s="79"/>
      <c r="N577" s="90" t="s">
        <v>80</v>
      </c>
      <c r="O577" s="91"/>
      <c r="P577" s="94" t="str">
        <f>O576</f>
        <v xml:space="preserve">  </v>
      </c>
    </row>
    <row r="578" spans="2:16" ht="15.6" hidden="1" x14ac:dyDescent="0.3">
      <c r="B578" s="59" t="str">
        <f>IFERROR(IF(EOMONTH(B573,1)&gt;Questionnaire!$I$8,"  ",EOMONTH(B573,1)),"  ")</f>
        <v xml:space="preserve">  </v>
      </c>
      <c r="C578" s="82" t="s">
        <v>36</v>
      </c>
      <c r="D578" s="83"/>
      <c r="E578" s="83">
        <f>IFERROR(F579+F580,0)</f>
        <v>0</v>
      </c>
      <c r="F578" s="83"/>
      <c r="G578" s="61"/>
      <c r="H578" s="142" t="s">
        <v>37</v>
      </c>
      <c r="I578" s="142"/>
      <c r="J578" s="142"/>
      <c r="K578" s="142"/>
      <c r="L578" s="61"/>
      <c r="M578" s="82" t="s">
        <v>36</v>
      </c>
      <c r="N578" s="83"/>
      <c r="O578" s="83">
        <f>E578</f>
        <v>0</v>
      </c>
      <c r="P578" s="95"/>
    </row>
    <row r="579" spans="2:16" hidden="1" x14ac:dyDescent="0.25">
      <c r="B579" s="98"/>
      <c r="C579" s="87"/>
      <c r="D579" s="87" t="s">
        <v>71</v>
      </c>
      <c r="E579" s="87"/>
      <c r="F579" s="22">
        <f>IFERROR(-VLOOKUP(B578,'Lessor Calculations'!$G$10:$N$448,8,FALSE),0)</f>
        <v>0</v>
      </c>
      <c r="G579" s="51"/>
      <c r="H579" s="143"/>
      <c r="I579" s="143"/>
      <c r="J579" s="143"/>
      <c r="K579" s="143"/>
      <c r="L579" s="51"/>
      <c r="M579" s="87"/>
      <c r="N579" s="87" t="s">
        <v>71</v>
      </c>
      <c r="O579" s="22"/>
      <c r="P579" s="96">
        <f>F579</f>
        <v>0</v>
      </c>
    </row>
    <row r="580" spans="2:16" hidden="1" x14ac:dyDescent="0.25">
      <c r="B580" s="98"/>
      <c r="C580" s="66"/>
      <c r="D580" s="87" t="s">
        <v>72</v>
      </c>
      <c r="E580" s="87"/>
      <c r="F580" s="22" t="str">
        <f>IFERROR(VLOOKUP(B578,'Lessor Calculations'!$G$10:$M$448,7,FALSE),0)</f>
        <v xml:space="preserve">  </v>
      </c>
      <c r="G580" s="51"/>
      <c r="H580" s="143"/>
      <c r="I580" s="143"/>
      <c r="J580" s="143"/>
      <c r="K580" s="143"/>
      <c r="L580" s="51"/>
      <c r="M580" s="66"/>
      <c r="N580" s="87" t="s">
        <v>72</v>
      </c>
      <c r="O580" s="22"/>
      <c r="P580" s="96" t="str">
        <f>F580</f>
        <v xml:space="preserve">  </v>
      </c>
    </row>
    <row r="581" spans="2:16" hidden="1" x14ac:dyDescent="0.25">
      <c r="B581" s="98"/>
      <c r="C581" s="66"/>
      <c r="D581" s="87"/>
      <c r="E581" s="22"/>
      <c r="F581" s="22"/>
      <c r="G581" s="51"/>
      <c r="H581" s="66"/>
      <c r="I581" s="87"/>
      <c r="J581" s="22"/>
      <c r="K581" s="22"/>
      <c r="L581" s="51"/>
      <c r="M581" s="65"/>
      <c r="N581" s="87"/>
      <c r="O581" s="22"/>
      <c r="P581" s="96"/>
    </row>
    <row r="582" spans="2:16" ht="15.6" hidden="1" x14ac:dyDescent="0.3">
      <c r="B582" s="62" t="str">
        <f>B578</f>
        <v xml:space="preserve">  </v>
      </c>
      <c r="C582" s="66" t="s">
        <v>70</v>
      </c>
      <c r="D582" s="66"/>
      <c r="E582" s="22" t="str">
        <f>IFERROR(VLOOKUP(B582,'Lessor Calculations'!$Z$10:$AB$448,3,FALSE),0)</f>
        <v xml:space="preserve">  </v>
      </c>
      <c r="F582" s="66"/>
      <c r="G582" s="51"/>
      <c r="H582" s="143" t="s">
        <v>37</v>
      </c>
      <c r="I582" s="143"/>
      <c r="J582" s="143"/>
      <c r="K582" s="143"/>
      <c r="L582" s="51"/>
      <c r="M582" s="66" t="s">
        <v>70</v>
      </c>
      <c r="N582" s="66"/>
      <c r="O582" s="22" t="str">
        <f>E582</f>
        <v xml:space="preserve">  </v>
      </c>
      <c r="P582" s="96"/>
    </row>
    <row r="583" spans="2:16" hidden="1" x14ac:dyDescent="0.25">
      <c r="B583" s="98"/>
      <c r="C583" s="66"/>
      <c r="D583" s="87" t="s">
        <v>82</v>
      </c>
      <c r="E583" s="66"/>
      <c r="F583" s="77" t="str">
        <f>E582</f>
        <v xml:space="preserve">  </v>
      </c>
      <c r="G583" s="51"/>
      <c r="H583" s="143"/>
      <c r="I583" s="143"/>
      <c r="J583" s="143"/>
      <c r="K583" s="143"/>
      <c r="L583" s="51"/>
      <c r="M583" s="66"/>
      <c r="N583" s="87" t="s">
        <v>82</v>
      </c>
      <c r="O583" s="22"/>
      <c r="P583" s="96" t="str">
        <f>O582</f>
        <v xml:space="preserve">  </v>
      </c>
    </row>
    <row r="584" spans="2:16" hidden="1" x14ac:dyDescent="0.25">
      <c r="B584" s="98"/>
      <c r="C584" s="66"/>
      <c r="D584" s="87"/>
      <c r="E584" s="22"/>
      <c r="F584" s="22"/>
      <c r="G584" s="51"/>
      <c r="H584" s="66"/>
      <c r="I584" s="87"/>
      <c r="J584" s="22"/>
      <c r="K584" s="22"/>
      <c r="L584" s="51"/>
      <c r="M584" s="65"/>
      <c r="N584" s="87"/>
      <c r="O584" s="22"/>
      <c r="P584" s="96"/>
    </row>
    <row r="585" spans="2:16" ht="15.6" hidden="1" x14ac:dyDescent="0.3">
      <c r="B585" s="62" t="str">
        <f>B582</f>
        <v xml:space="preserve">  </v>
      </c>
      <c r="C585" s="144" t="s">
        <v>37</v>
      </c>
      <c r="D585" s="144"/>
      <c r="E585" s="144"/>
      <c r="F585" s="144"/>
      <c r="G585" s="51"/>
      <c r="H585" s="87" t="s">
        <v>74</v>
      </c>
      <c r="I585" s="66"/>
      <c r="J585" s="22" t="str">
        <f>IFERROR(VLOOKUP(B585,'Lessor Calculations'!$AE$10:$AG$448,3,FALSE),0)</f>
        <v xml:space="preserve">  </v>
      </c>
      <c r="K585" s="22"/>
      <c r="L585" s="51"/>
      <c r="M585" s="87" t="s">
        <v>74</v>
      </c>
      <c r="N585" s="66"/>
      <c r="O585" s="22" t="str">
        <f>J585</f>
        <v xml:space="preserve">  </v>
      </c>
      <c r="P585" s="96"/>
    </row>
    <row r="586" spans="2:16" ht="15.6" hidden="1" x14ac:dyDescent="0.3">
      <c r="B586" s="74"/>
      <c r="C586" s="144"/>
      <c r="D586" s="144"/>
      <c r="E586" s="144"/>
      <c r="F586" s="144"/>
      <c r="G586" s="51"/>
      <c r="H586" s="52"/>
      <c r="I586" s="87" t="s">
        <v>79</v>
      </c>
      <c r="J586" s="22"/>
      <c r="K586" s="22" t="str">
        <f>J585</f>
        <v xml:space="preserve">  </v>
      </c>
      <c r="L586" s="51"/>
      <c r="M586" s="52"/>
      <c r="N586" s="87" t="s">
        <v>79</v>
      </c>
      <c r="O586" s="22"/>
      <c r="P586" s="96" t="str">
        <f>O585</f>
        <v xml:space="preserve">  </v>
      </c>
    </row>
    <row r="587" spans="2:16" ht="15.6" hidden="1" x14ac:dyDescent="0.3">
      <c r="B587" s="74"/>
      <c r="C587" s="66"/>
      <c r="D587" s="87"/>
      <c r="E587" s="22"/>
      <c r="F587" s="22"/>
      <c r="G587" s="51"/>
      <c r="H587" s="66"/>
      <c r="I587" s="87"/>
      <c r="J587" s="22"/>
      <c r="K587" s="22"/>
      <c r="L587" s="51"/>
      <c r="M587" s="65"/>
      <c r="N587" s="66"/>
      <c r="O587" s="22"/>
      <c r="P587" s="96"/>
    </row>
    <row r="588" spans="2:16" ht="15.6" hidden="1" x14ac:dyDescent="0.3">
      <c r="B588" s="62" t="str">
        <f>B585</f>
        <v xml:space="preserve">  </v>
      </c>
      <c r="C588" s="87" t="s">
        <v>36</v>
      </c>
      <c r="D588" s="22"/>
      <c r="E588" s="22" t="str">
        <f>F589</f>
        <v xml:space="preserve">  </v>
      </c>
      <c r="F588" s="22"/>
      <c r="G588" s="51"/>
      <c r="H588" s="143" t="s">
        <v>37</v>
      </c>
      <c r="I588" s="143"/>
      <c r="J588" s="143"/>
      <c r="K588" s="143"/>
      <c r="L588" s="51"/>
      <c r="M588" s="87" t="s">
        <v>36</v>
      </c>
      <c r="N588" s="22"/>
      <c r="O588" s="22" t="str">
        <f>E588</f>
        <v xml:space="preserve">  </v>
      </c>
      <c r="P588" s="96"/>
    </row>
    <row r="589" spans="2:16" ht="15.6" hidden="1" x14ac:dyDescent="0.3">
      <c r="B589" s="75"/>
      <c r="C589" s="79"/>
      <c r="D589" s="90" t="s">
        <v>80</v>
      </c>
      <c r="E589" s="90"/>
      <c r="F589" s="91" t="str">
        <f>IFERROR(VLOOKUP(B588,'Lessor Calculations'!$G$10:$W$448,17,FALSE),0)</f>
        <v xml:space="preserve">  </v>
      </c>
      <c r="G589" s="70"/>
      <c r="H589" s="146"/>
      <c r="I589" s="146"/>
      <c r="J589" s="146"/>
      <c r="K589" s="146"/>
      <c r="L589" s="70"/>
      <c r="M589" s="79"/>
      <c r="N589" s="90" t="s">
        <v>80</v>
      </c>
      <c r="O589" s="91"/>
      <c r="P589" s="94" t="str">
        <f>O588</f>
        <v xml:space="preserve">  </v>
      </c>
    </row>
    <row r="590" spans="2:16" ht="15.6" hidden="1" x14ac:dyDescent="0.3">
      <c r="B590" s="59" t="str">
        <f>IFERROR(IF(EOMONTH(B585,1)&gt;Questionnaire!$I$8,"  ",EOMONTH(B585,1)),"  ")</f>
        <v xml:space="preserve">  </v>
      </c>
      <c r="C590" s="82" t="s">
        <v>36</v>
      </c>
      <c r="D590" s="83"/>
      <c r="E590" s="83">
        <f>IFERROR(F591+F592,0)</f>
        <v>0</v>
      </c>
      <c r="F590" s="83"/>
      <c r="G590" s="61"/>
      <c r="H590" s="142" t="s">
        <v>37</v>
      </c>
      <c r="I590" s="142"/>
      <c r="J590" s="142"/>
      <c r="K590" s="142"/>
      <c r="L590" s="61"/>
      <c r="M590" s="82" t="s">
        <v>36</v>
      </c>
      <c r="N590" s="83"/>
      <c r="O590" s="83">
        <f>E590</f>
        <v>0</v>
      </c>
      <c r="P590" s="95"/>
    </row>
    <row r="591" spans="2:16" hidden="1" x14ac:dyDescent="0.25">
      <c r="B591" s="98"/>
      <c r="C591" s="87"/>
      <c r="D591" s="87" t="s">
        <v>71</v>
      </c>
      <c r="E591" s="87"/>
      <c r="F591" s="22">
        <f>IFERROR(-VLOOKUP(B590,'Lessor Calculations'!$G$10:$N$448,8,FALSE),0)</f>
        <v>0</v>
      </c>
      <c r="G591" s="51"/>
      <c r="H591" s="143"/>
      <c r="I591" s="143"/>
      <c r="J591" s="143"/>
      <c r="K591" s="143"/>
      <c r="L591" s="51"/>
      <c r="M591" s="87"/>
      <c r="N591" s="87" t="s">
        <v>71</v>
      </c>
      <c r="O591" s="22"/>
      <c r="P591" s="96">
        <f>F591</f>
        <v>0</v>
      </c>
    </row>
    <row r="592" spans="2:16" hidden="1" x14ac:dyDescent="0.25">
      <c r="B592" s="98"/>
      <c r="C592" s="66"/>
      <c r="D592" s="87" t="s">
        <v>72</v>
      </c>
      <c r="E592" s="87"/>
      <c r="F592" s="22" t="str">
        <f>IFERROR(VLOOKUP(B590,'Lessor Calculations'!$G$10:$M$448,7,FALSE),0)</f>
        <v xml:space="preserve">  </v>
      </c>
      <c r="G592" s="51"/>
      <c r="H592" s="143"/>
      <c r="I592" s="143"/>
      <c r="J592" s="143"/>
      <c r="K592" s="143"/>
      <c r="L592" s="51"/>
      <c r="M592" s="66"/>
      <c r="N592" s="87" t="s">
        <v>72</v>
      </c>
      <c r="O592" s="22"/>
      <c r="P592" s="96" t="str">
        <f>F592</f>
        <v xml:space="preserve">  </v>
      </c>
    </row>
    <row r="593" spans="2:16" hidden="1" x14ac:dyDescent="0.25">
      <c r="B593" s="98"/>
      <c r="C593" s="66"/>
      <c r="D593" s="87"/>
      <c r="E593" s="22"/>
      <c r="F593" s="22"/>
      <c r="G593" s="51"/>
      <c r="H593" s="66"/>
      <c r="I593" s="87"/>
      <c r="J593" s="22"/>
      <c r="K593" s="22"/>
      <c r="L593" s="51"/>
      <c r="M593" s="65"/>
      <c r="N593" s="87"/>
      <c r="O593" s="22"/>
      <c r="P593" s="96"/>
    </row>
    <row r="594" spans="2:16" ht="15.6" hidden="1" x14ac:dyDescent="0.3">
      <c r="B594" s="62" t="str">
        <f>B590</f>
        <v xml:space="preserve">  </v>
      </c>
      <c r="C594" s="66" t="s">
        <v>70</v>
      </c>
      <c r="D594" s="66"/>
      <c r="E594" s="22" t="str">
        <f>IFERROR(VLOOKUP(B594,'Lessor Calculations'!$Z$10:$AB$448,3,FALSE),0)</f>
        <v xml:space="preserve">  </v>
      </c>
      <c r="F594" s="66"/>
      <c r="G594" s="51"/>
      <c r="H594" s="143" t="s">
        <v>37</v>
      </c>
      <c r="I594" s="143"/>
      <c r="J594" s="143"/>
      <c r="K594" s="143"/>
      <c r="L594" s="51"/>
      <c r="M594" s="66" t="s">
        <v>70</v>
      </c>
      <c r="N594" s="66"/>
      <c r="O594" s="22" t="str">
        <f>E594</f>
        <v xml:space="preserve">  </v>
      </c>
      <c r="P594" s="96"/>
    </row>
    <row r="595" spans="2:16" hidden="1" x14ac:dyDescent="0.25">
      <c r="B595" s="98"/>
      <c r="C595" s="66"/>
      <c r="D595" s="87" t="s">
        <v>82</v>
      </c>
      <c r="E595" s="66"/>
      <c r="F595" s="77" t="str">
        <f>E594</f>
        <v xml:space="preserve">  </v>
      </c>
      <c r="G595" s="51"/>
      <c r="H595" s="143"/>
      <c r="I595" s="143"/>
      <c r="J595" s="143"/>
      <c r="K595" s="143"/>
      <c r="L595" s="51"/>
      <c r="M595" s="66"/>
      <c r="N595" s="87" t="s">
        <v>82</v>
      </c>
      <c r="O595" s="22"/>
      <c r="P595" s="96" t="str">
        <f>O594</f>
        <v xml:space="preserve">  </v>
      </c>
    </row>
    <row r="596" spans="2:16" hidden="1" x14ac:dyDescent="0.25">
      <c r="B596" s="98"/>
      <c r="C596" s="66"/>
      <c r="D596" s="87"/>
      <c r="E596" s="22"/>
      <c r="F596" s="22"/>
      <c r="G596" s="51"/>
      <c r="H596" s="66"/>
      <c r="I596" s="87"/>
      <c r="J596" s="22"/>
      <c r="K596" s="22"/>
      <c r="L596" s="51"/>
      <c r="M596" s="65"/>
      <c r="N596" s="87"/>
      <c r="O596" s="22"/>
      <c r="P596" s="96"/>
    </row>
    <row r="597" spans="2:16" ht="15.6" hidden="1" x14ac:dyDescent="0.3">
      <c r="B597" s="62" t="str">
        <f>B594</f>
        <v xml:space="preserve">  </v>
      </c>
      <c r="C597" s="144" t="s">
        <v>37</v>
      </c>
      <c r="D597" s="144"/>
      <c r="E597" s="144"/>
      <c r="F597" s="144"/>
      <c r="G597" s="51"/>
      <c r="H597" s="87" t="s">
        <v>74</v>
      </c>
      <c r="I597" s="66"/>
      <c r="J597" s="22" t="str">
        <f>IFERROR(VLOOKUP(B597,'Lessor Calculations'!$AE$10:$AG$448,3,FALSE),0)</f>
        <v xml:space="preserve">  </v>
      </c>
      <c r="K597" s="22"/>
      <c r="L597" s="51"/>
      <c r="M597" s="87" t="s">
        <v>74</v>
      </c>
      <c r="N597" s="66"/>
      <c r="O597" s="22" t="str">
        <f>J597</f>
        <v xml:space="preserve">  </v>
      </c>
      <c r="P597" s="96"/>
    </row>
    <row r="598" spans="2:16" ht="15.6" hidden="1" x14ac:dyDescent="0.3">
      <c r="B598" s="74"/>
      <c r="C598" s="144"/>
      <c r="D598" s="144"/>
      <c r="E598" s="144"/>
      <c r="F598" s="144"/>
      <c r="G598" s="51"/>
      <c r="H598" s="52"/>
      <c r="I598" s="87" t="s">
        <v>79</v>
      </c>
      <c r="J598" s="22"/>
      <c r="K598" s="22" t="str">
        <f>J597</f>
        <v xml:space="preserve">  </v>
      </c>
      <c r="L598" s="51"/>
      <c r="M598" s="52"/>
      <c r="N598" s="87" t="s">
        <v>79</v>
      </c>
      <c r="O598" s="22"/>
      <c r="P598" s="96" t="str">
        <f>O597</f>
        <v xml:space="preserve">  </v>
      </c>
    </row>
    <row r="599" spans="2:16" ht="15.6" hidden="1" x14ac:dyDescent="0.3">
      <c r="B599" s="74"/>
      <c r="C599" s="66"/>
      <c r="D599" s="87"/>
      <c r="E599" s="22"/>
      <c r="F599" s="22"/>
      <c r="G599" s="51"/>
      <c r="H599" s="66"/>
      <c r="I599" s="87"/>
      <c r="J599" s="22"/>
      <c r="K599" s="22"/>
      <c r="L599" s="51"/>
      <c r="M599" s="65"/>
      <c r="N599" s="66"/>
      <c r="O599" s="22"/>
      <c r="P599" s="96"/>
    </row>
    <row r="600" spans="2:16" ht="15.6" hidden="1" x14ac:dyDescent="0.3">
      <c r="B600" s="62" t="str">
        <f>B597</f>
        <v xml:space="preserve">  </v>
      </c>
      <c r="C600" s="87" t="s">
        <v>36</v>
      </c>
      <c r="D600" s="22"/>
      <c r="E600" s="22" t="str">
        <f>F601</f>
        <v xml:space="preserve">  </v>
      </c>
      <c r="F600" s="22"/>
      <c r="G600" s="51"/>
      <c r="H600" s="143" t="s">
        <v>37</v>
      </c>
      <c r="I600" s="143"/>
      <c r="J600" s="143"/>
      <c r="K600" s="143"/>
      <c r="L600" s="51"/>
      <c r="M600" s="87" t="s">
        <v>36</v>
      </c>
      <c r="N600" s="22"/>
      <c r="O600" s="22" t="str">
        <f>E600</f>
        <v xml:space="preserve">  </v>
      </c>
      <c r="P600" s="96"/>
    </row>
    <row r="601" spans="2:16" ht="15.6" hidden="1" x14ac:dyDescent="0.3">
      <c r="B601" s="75"/>
      <c r="C601" s="79"/>
      <c r="D601" s="90" t="s">
        <v>80</v>
      </c>
      <c r="E601" s="90"/>
      <c r="F601" s="91" t="str">
        <f>IFERROR(VLOOKUP(B600,'Lessor Calculations'!$G$10:$W$448,17,FALSE),0)</f>
        <v xml:space="preserve">  </v>
      </c>
      <c r="G601" s="70"/>
      <c r="H601" s="146"/>
      <c r="I601" s="146"/>
      <c r="J601" s="146"/>
      <c r="K601" s="146"/>
      <c r="L601" s="70"/>
      <c r="M601" s="79"/>
      <c r="N601" s="90" t="s">
        <v>80</v>
      </c>
      <c r="O601" s="91"/>
      <c r="P601" s="94" t="str">
        <f>O600</f>
        <v xml:space="preserve">  </v>
      </c>
    </row>
    <row r="602" spans="2:16" ht="15.6" hidden="1" x14ac:dyDescent="0.3">
      <c r="B602" s="59" t="str">
        <f>IFERROR(IF(EOMONTH(B597,1)&gt;Questionnaire!$I$8,"  ",EOMONTH(B597,1)),"  ")</f>
        <v xml:space="preserve">  </v>
      </c>
      <c r="C602" s="82" t="s">
        <v>36</v>
      </c>
      <c r="D602" s="83"/>
      <c r="E602" s="83">
        <f>IFERROR(F603+F604,0)</f>
        <v>0</v>
      </c>
      <c r="F602" s="83"/>
      <c r="G602" s="61"/>
      <c r="H602" s="142" t="s">
        <v>37</v>
      </c>
      <c r="I602" s="142"/>
      <c r="J602" s="142"/>
      <c r="K602" s="142"/>
      <c r="L602" s="61"/>
      <c r="M602" s="82" t="s">
        <v>36</v>
      </c>
      <c r="N602" s="83"/>
      <c r="O602" s="83">
        <f>E602</f>
        <v>0</v>
      </c>
      <c r="P602" s="95"/>
    </row>
    <row r="603" spans="2:16" hidden="1" x14ac:dyDescent="0.25">
      <c r="B603" s="98"/>
      <c r="C603" s="87"/>
      <c r="D603" s="87" t="s">
        <v>71</v>
      </c>
      <c r="E603" s="87"/>
      <c r="F603" s="22">
        <f>IFERROR(-VLOOKUP(B602,'Lessor Calculations'!$G$10:$N$448,8,FALSE),0)</f>
        <v>0</v>
      </c>
      <c r="G603" s="51"/>
      <c r="H603" s="143"/>
      <c r="I603" s="143"/>
      <c r="J603" s="143"/>
      <c r="K603" s="143"/>
      <c r="L603" s="51"/>
      <c r="M603" s="87"/>
      <c r="N603" s="87" t="s">
        <v>71</v>
      </c>
      <c r="O603" s="22"/>
      <c r="P603" s="96">
        <f>F603</f>
        <v>0</v>
      </c>
    </row>
    <row r="604" spans="2:16" hidden="1" x14ac:dyDescent="0.25">
      <c r="B604" s="98"/>
      <c r="C604" s="66"/>
      <c r="D604" s="87" t="s">
        <v>72</v>
      </c>
      <c r="E604" s="87"/>
      <c r="F604" s="22" t="str">
        <f>IFERROR(VLOOKUP(B602,'Lessor Calculations'!$G$10:$M$448,7,FALSE),0)</f>
        <v xml:space="preserve">  </v>
      </c>
      <c r="G604" s="51"/>
      <c r="H604" s="143"/>
      <c r="I604" s="143"/>
      <c r="J604" s="143"/>
      <c r="K604" s="143"/>
      <c r="L604" s="51"/>
      <c r="M604" s="66"/>
      <c r="N604" s="87" t="s">
        <v>72</v>
      </c>
      <c r="O604" s="22"/>
      <c r="P604" s="96" t="str">
        <f>F604</f>
        <v xml:space="preserve">  </v>
      </c>
    </row>
    <row r="605" spans="2:16" hidden="1" x14ac:dyDescent="0.25">
      <c r="B605" s="98"/>
      <c r="C605" s="66"/>
      <c r="D605" s="87"/>
      <c r="E605" s="22"/>
      <c r="F605" s="22"/>
      <c r="G605" s="51"/>
      <c r="H605" s="66"/>
      <c r="I605" s="87"/>
      <c r="J605" s="22"/>
      <c r="K605" s="22"/>
      <c r="L605" s="51"/>
      <c r="M605" s="65"/>
      <c r="N605" s="87"/>
      <c r="O605" s="22"/>
      <c r="P605" s="96"/>
    </row>
    <row r="606" spans="2:16" ht="15.6" hidden="1" x14ac:dyDescent="0.3">
      <c r="B606" s="62" t="str">
        <f>B602</f>
        <v xml:space="preserve">  </v>
      </c>
      <c r="C606" s="66" t="s">
        <v>70</v>
      </c>
      <c r="D606" s="66"/>
      <c r="E606" s="22" t="str">
        <f>IFERROR(VLOOKUP(B606,'Lessor Calculations'!$Z$10:$AB$448,3,FALSE),0)</f>
        <v xml:space="preserve">  </v>
      </c>
      <c r="F606" s="66"/>
      <c r="G606" s="51"/>
      <c r="H606" s="143" t="s">
        <v>37</v>
      </c>
      <c r="I606" s="143"/>
      <c r="J606" s="143"/>
      <c r="K606" s="143"/>
      <c r="L606" s="51"/>
      <c r="M606" s="66" t="s">
        <v>70</v>
      </c>
      <c r="N606" s="66"/>
      <c r="O606" s="22" t="str">
        <f>E606</f>
        <v xml:space="preserve">  </v>
      </c>
      <c r="P606" s="96"/>
    </row>
    <row r="607" spans="2:16" hidden="1" x14ac:dyDescent="0.25">
      <c r="B607" s="98"/>
      <c r="C607" s="66"/>
      <c r="D607" s="87" t="s">
        <v>82</v>
      </c>
      <c r="E607" s="66"/>
      <c r="F607" s="77" t="str">
        <f>E606</f>
        <v xml:space="preserve">  </v>
      </c>
      <c r="G607" s="51"/>
      <c r="H607" s="143"/>
      <c r="I607" s="143"/>
      <c r="J607" s="143"/>
      <c r="K607" s="143"/>
      <c r="L607" s="51"/>
      <c r="M607" s="66"/>
      <c r="N607" s="87" t="s">
        <v>82</v>
      </c>
      <c r="O607" s="22"/>
      <c r="P607" s="96" t="str">
        <f>O606</f>
        <v xml:space="preserve">  </v>
      </c>
    </row>
    <row r="608" spans="2:16" hidden="1" x14ac:dyDescent="0.25">
      <c r="B608" s="98"/>
      <c r="C608" s="66"/>
      <c r="D608" s="87"/>
      <c r="E608" s="22"/>
      <c r="F608" s="22"/>
      <c r="G608" s="51"/>
      <c r="H608" s="66"/>
      <c r="I608" s="87"/>
      <c r="J608" s="22"/>
      <c r="K608" s="22"/>
      <c r="L608" s="51"/>
      <c r="M608" s="65"/>
      <c r="N608" s="87"/>
      <c r="O608" s="22"/>
      <c r="P608" s="96"/>
    </row>
    <row r="609" spans="2:16" ht="15.6" hidden="1" x14ac:dyDescent="0.3">
      <c r="B609" s="62" t="str">
        <f>B606</f>
        <v xml:space="preserve">  </v>
      </c>
      <c r="C609" s="144" t="s">
        <v>37</v>
      </c>
      <c r="D609" s="144"/>
      <c r="E609" s="144"/>
      <c r="F609" s="144"/>
      <c r="G609" s="51"/>
      <c r="H609" s="87" t="s">
        <v>74</v>
      </c>
      <c r="I609" s="66"/>
      <c r="J609" s="22" t="str">
        <f>IFERROR(VLOOKUP(B609,'Lessor Calculations'!$AE$10:$AG$448,3,FALSE),0)</f>
        <v xml:space="preserve">  </v>
      </c>
      <c r="K609" s="22"/>
      <c r="L609" s="51"/>
      <c r="M609" s="87" t="s">
        <v>74</v>
      </c>
      <c r="N609" s="66"/>
      <c r="O609" s="22" t="str">
        <f>J609</f>
        <v xml:space="preserve">  </v>
      </c>
      <c r="P609" s="96"/>
    </row>
    <row r="610" spans="2:16" ht="15.6" hidden="1" x14ac:dyDescent="0.3">
      <c r="B610" s="74"/>
      <c r="C610" s="144"/>
      <c r="D610" s="144"/>
      <c r="E610" s="144"/>
      <c r="F610" s="144"/>
      <c r="G610" s="51"/>
      <c r="H610" s="52"/>
      <c r="I610" s="87" t="s">
        <v>79</v>
      </c>
      <c r="J610" s="22"/>
      <c r="K610" s="22" t="str">
        <f>J609</f>
        <v xml:space="preserve">  </v>
      </c>
      <c r="L610" s="51"/>
      <c r="M610" s="52"/>
      <c r="N610" s="87" t="s">
        <v>79</v>
      </c>
      <c r="O610" s="22"/>
      <c r="P610" s="96" t="str">
        <f>O609</f>
        <v xml:space="preserve">  </v>
      </c>
    </row>
    <row r="611" spans="2:16" ht="15.6" hidden="1" x14ac:dyDescent="0.3">
      <c r="B611" s="74"/>
      <c r="C611" s="66"/>
      <c r="D611" s="87"/>
      <c r="E611" s="22"/>
      <c r="F611" s="22"/>
      <c r="G611" s="51"/>
      <c r="H611" s="66"/>
      <c r="I611" s="87"/>
      <c r="J611" s="22"/>
      <c r="K611" s="22"/>
      <c r="L611" s="51"/>
      <c r="M611" s="65"/>
      <c r="N611" s="66"/>
      <c r="O611" s="22"/>
      <c r="P611" s="96"/>
    </row>
    <row r="612" spans="2:16" ht="15.6" hidden="1" x14ac:dyDescent="0.3">
      <c r="B612" s="62" t="str">
        <f>B609</f>
        <v xml:space="preserve">  </v>
      </c>
      <c r="C612" s="87" t="s">
        <v>36</v>
      </c>
      <c r="D612" s="22"/>
      <c r="E612" s="22" t="str">
        <f>F613</f>
        <v xml:space="preserve">  </v>
      </c>
      <c r="F612" s="22"/>
      <c r="G612" s="51"/>
      <c r="H612" s="143" t="s">
        <v>37</v>
      </c>
      <c r="I612" s="143"/>
      <c r="J612" s="143"/>
      <c r="K612" s="143"/>
      <c r="L612" s="51"/>
      <c r="M612" s="87" t="s">
        <v>36</v>
      </c>
      <c r="N612" s="22"/>
      <c r="O612" s="22" t="str">
        <f>E612</f>
        <v xml:space="preserve">  </v>
      </c>
      <c r="P612" s="96"/>
    </row>
    <row r="613" spans="2:16" ht="15.6" hidden="1" x14ac:dyDescent="0.3">
      <c r="B613" s="75"/>
      <c r="C613" s="79"/>
      <c r="D613" s="90" t="s">
        <v>80</v>
      </c>
      <c r="E613" s="90"/>
      <c r="F613" s="91" t="str">
        <f>IFERROR(VLOOKUP(B612,'Lessor Calculations'!$G$10:$W$448,17,FALSE),0)</f>
        <v xml:space="preserve">  </v>
      </c>
      <c r="G613" s="70"/>
      <c r="H613" s="146"/>
      <c r="I613" s="146"/>
      <c r="J613" s="146"/>
      <c r="K613" s="146"/>
      <c r="L613" s="70"/>
      <c r="M613" s="79"/>
      <c r="N613" s="90" t="s">
        <v>80</v>
      </c>
      <c r="O613" s="91"/>
      <c r="P613" s="94" t="str">
        <f>O612</f>
        <v xml:space="preserve">  </v>
      </c>
    </row>
    <row r="614" spans="2:16" ht="15.6" hidden="1" x14ac:dyDescent="0.3">
      <c r="B614" s="59" t="str">
        <f>IFERROR(IF(EOMONTH(B609,1)&gt;Questionnaire!$I$8,"  ",EOMONTH(B609,1)),"  ")</f>
        <v xml:space="preserve">  </v>
      </c>
      <c r="C614" s="82" t="s">
        <v>36</v>
      </c>
      <c r="D614" s="83"/>
      <c r="E614" s="83">
        <f>IFERROR(F615+F616,0)</f>
        <v>0</v>
      </c>
      <c r="F614" s="83"/>
      <c r="G614" s="61"/>
      <c r="H614" s="142" t="s">
        <v>37</v>
      </c>
      <c r="I614" s="142"/>
      <c r="J614" s="142"/>
      <c r="K614" s="142"/>
      <c r="L614" s="61"/>
      <c r="M614" s="82" t="s">
        <v>36</v>
      </c>
      <c r="N614" s="83"/>
      <c r="O614" s="83">
        <f>E614</f>
        <v>0</v>
      </c>
      <c r="P614" s="95"/>
    </row>
    <row r="615" spans="2:16" hidden="1" x14ac:dyDescent="0.25">
      <c r="B615" s="98"/>
      <c r="C615" s="87"/>
      <c r="D615" s="87" t="s">
        <v>71</v>
      </c>
      <c r="E615" s="87"/>
      <c r="F615" s="22">
        <f>IFERROR(-VLOOKUP(B614,'Lessor Calculations'!$G$10:$N$448,8,FALSE),0)</f>
        <v>0</v>
      </c>
      <c r="G615" s="51"/>
      <c r="H615" s="143"/>
      <c r="I615" s="143"/>
      <c r="J615" s="143"/>
      <c r="K615" s="143"/>
      <c r="L615" s="51"/>
      <c r="M615" s="87"/>
      <c r="N615" s="87" t="s">
        <v>71</v>
      </c>
      <c r="O615" s="22"/>
      <c r="P615" s="96">
        <f>F615</f>
        <v>0</v>
      </c>
    </row>
    <row r="616" spans="2:16" hidden="1" x14ac:dyDescent="0.25">
      <c r="B616" s="98"/>
      <c r="C616" s="66"/>
      <c r="D616" s="87" t="s">
        <v>72</v>
      </c>
      <c r="E616" s="87"/>
      <c r="F616" s="22" t="str">
        <f>IFERROR(VLOOKUP(B614,'Lessor Calculations'!$G$10:$M$448,7,FALSE),0)</f>
        <v xml:space="preserve">  </v>
      </c>
      <c r="G616" s="51"/>
      <c r="H616" s="143"/>
      <c r="I616" s="143"/>
      <c r="J616" s="143"/>
      <c r="K616" s="143"/>
      <c r="L616" s="51"/>
      <c r="M616" s="66"/>
      <c r="N616" s="87" t="s">
        <v>72</v>
      </c>
      <c r="O616" s="22"/>
      <c r="P616" s="96" t="str">
        <f>F616</f>
        <v xml:space="preserve">  </v>
      </c>
    </row>
    <row r="617" spans="2:16" hidden="1" x14ac:dyDescent="0.25">
      <c r="B617" s="98"/>
      <c r="C617" s="66"/>
      <c r="D617" s="87"/>
      <c r="E617" s="22"/>
      <c r="F617" s="22"/>
      <c r="G617" s="51"/>
      <c r="H617" s="66"/>
      <c r="I617" s="87"/>
      <c r="J617" s="22"/>
      <c r="K617" s="22"/>
      <c r="L617" s="51"/>
      <c r="M617" s="65"/>
      <c r="N617" s="87"/>
      <c r="O617" s="22"/>
      <c r="P617" s="96"/>
    </row>
    <row r="618" spans="2:16" ht="15.6" hidden="1" x14ac:dyDescent="0.3">
      <c r="B618" s="62" t="str">
        <f>B614</f>
        <v xml:space="preserve">  </v>
      </c>
      <c r="C618" s="66" t="s">
        <v>70</v>
      </c>
      <c r="D618" s="66"/>
      <c r="E618" s="22" t="str">
        <f>IFERROR(VLOOKUP(B618,'Lessor Calculations'!$Z$10:$AB$448,3,FALSE),0)</f>
        <v xml:space="preserve">  </v>
      </c>
      <c r="F618" s="66"/>
      <c r="G618" s="51"/>
      <c r="H618" s="143" t="s">
        <v>37</v>
      </c>
      <c r="I618" s="143"/>
      <c r="J618" s="143"/>
      <c r="K618" s="143"/>
      <c r="L618" s="51"/>
      <c r="M618" s="66" t="s">
        <v>70</v>
      </c>
      <c r="N618" s="66"/>
      <c r="O618" s="22" t="str">
        <f>E618</f>
        <v xml:space="preserve">  </v>
      </c>
      <c r="P618" s="96"/>
    </row>
    <row r="619" spans="2:16" hidden="1" x14ac:dyDescent="0.25">
      <c r="B619" s="98"/>
      <c r="C619" s="66"/>
      <c r="D619" s="87" t="s">
        <v>82</v>
      </c>
      <c r="E619" s="66"/>
      <c r="F619" s="77" t="str">
        <f>E618</f>
        <v xml:space="preserve">  </v>
      </c>
      <c r="G619" s="51"/>
      <c r="H619" s="143"/>
      <c r="I619" s="143"/>
      <c r="J619" s="143"/>
      <c r="K619" s="143"/>
      <c r="L619" s="51"/>
      <c r="M619" s="66"/>
      <c r="N619" s="87" t="s">
        <v>82</v>
      </c>
      <c r="O619" s="22"/>
      <c r="P619" s="96" t="str">
        <f>O618</f>
        <v xml:space="preserve">  </v>
      </c>
    </row>
    <row r="620" spans="2:16" hidden="1" x14ac:dyDescent="0.25">
      <c r="B620" s="98"/>
      <c r="C620" s="66"/>
      <c r="D620" s="87"/>
      <c r="E620" s="22"/>
      <c r="F620" s="22"/>
      <c r="G620" s="51"/>
      <c r="H620" s="66"/>
      <c r="I620" s="87"/>
      <c r="J620" s="22"/>
      <c r="K620" s="22"/>
      <c r="L620" s="51"/>
      <c r="M620" s="65"/>
      <c r="N620" s="87"/>
      <c r="O620" s="22"/>
      <c r="P620" s="96"/>
    </row>
    <row r="621" spans="2:16" ht="15.6" hidden="1" x14ac:dyDescent="0.3">
      <c r="B621" s="62" t="str">
        <f>B618</f>
        <v xml:space="preserve">  </v>
      </c>
      <c r="C621" s="144" t="s">
        <v>37</v>
      </c>
      <c r="D621" s="144"/>
      <c r="E621" s="144"/>
      <c r="F621" s="144"/>
      <c r="G621" s="51"/>
      <c r="H621" s="87" t="s">
        <v>74</v>
      </c>
      <c r="I621" s="66"/>
      <c r="J621" s="22" t="str">
        <f>IFERROR(VLOOKUP(B621,'Lessor Calculations'!$AE$10:$AG$448,3,FALSE),0)</f>
        <v xml:space="preserve">  </v>
      </c>
      <c r="K621" s="22"/>
      <c r="L621" s="51"/>
      <c r="M621" s="87" t="s">
        <v>74</v>
      </c>
      <c r="N621" s="66"/>
      <c r="O621" s="22" t="str">
        <f>J621</f>
        <v xml:space="preserve">  </v>
      </c>
      <c r="P621" s="96"/>
    </row>
    <row r="622" spans="2:16" ht="15.6" hidden="1" x14ac:dyDescent="0.3">
      <c r="B622" s="74"/>
      <c r="C622" s="144"/>
      <c r="D622" s="144"/>
      <c r="E622" s="144"/>
      <c r="F622" s="144"/>
      <c r="G622" s="51"/>
      <c r="H622" s="52"/>
      <c r="I622" s="87" t="s">
        <v>79</v>
      </c>
      <c r="J622" s="22"/>
      <c r="K622" s="22" t="str">
        <f>J621</f>
        <v xml:space="preserve">  </v>
      </c>
      <c r="L622" s="51"/>
      <c r="M622" s="52"/>
      <c r="N622" s="87" t="s">
        <v>79</v>
      </c>
      <c r="O622" s="22"/>
      <c r="P622" s="96" t="str">
        <f>O621</f>
        <v xml:space="preserve">  </v>
      </c>
    </row>
    <row r="623" spans="2:16" ht="15.6" hidden="1" x14ac:dyDescent="0.3">
      <c r="B623" s="74"/>
      <c r="C623" s="66"/>
      <c r="D623" s="87"/>
      <c r="E623" s="22"/>
      <c r="F623" s="22"/>
      <c r="G623" s="51"/>
      <c r="H623" s="66"/>
      <c r="I623" s="87"/>
      <c r="J623" s="22"/>
      <c r="K623" s="22"/>
      <c r="L623" s="51"/>
      <c r="M623" s="65"/>
      <c r="N623" s="66"/>
      <c r="O623" s="22"/>
      <c r="P623" s="96"/>
    </row>
    <row r="624" spans="2:16" ht="15.6" hidden="1" x14ac:dyDescent="0.3">
      <c r="B624" s="62" t="str">
        <f>B621</f>
        <v xml:space="preserve">  </v>
      </c>
      <c r="C624" s="87" t="s">
        <v>36</v>
      </c>
      <c r="D624" s="22"/>
      <c r="E624" s="22" t="str">
        <f>F625</f>
        <v xml:space="preserve">  </v>
      </c>
      <c r="F624" s="22"/>
      <c r="G624" s="51"/>
      <c r="H624" s="143" t="s">
        <v>37</v>
      </c>
      <c r="I624" s="143"/>
      <c r="J624" s="143"/>
      <c r="K624" s="143"/>
      <c r="L624" s="51"/>
      <c r="M624" s="87" t="s">
        <v>36</v>
      </c>
      <c r="N624" s="22"/>
      <c r="O624" s="22" t="str">
        <f>E624</f>
        <v xml:space="preserve">  </v>
      </c>
      <c r="P624" s="96"/>
    </row>
    <row r="625" spans="2:16" ht="15.6" hidden="1" x14ac:dyDescent="0.3">
      <c r="B625" s="75"/>
      <c r="C625" s="79"/>
      <c r="D625" s="90" t="s">
        <v>80</v>
      </c>
      <c r="E625" s="90"/>
      <c r="F625" s="91" t="str">
        <f>IFERROR(VLOOKUP(B624,'Lessor Calculations'!$G$10:$W$448,17,FALSE),0)</f>
        <v xml:space="preserve">  </v>
      </c>
      <c r="G625" s="70"/>
      <c r="H625" s="146"/>
      <c r="I625" s="146"/>
      <c r="J625" s="146"/>
      <c r="K625" s="146"/>
      <c r="L625" s="70"/>
      <c r="M625" s="79"/>
      <c r="N625" s="90" t="s">
        <v>80</v>
      </c>
      <c r="O625" s="91"/>
      <c r="P625" s="94" t="str">
        <f>O624</f>
        <v xml:space="preserve">  </v>
      </c>
    </row>
    <row r="626" spans="2:16" ht="15.6" hidden="1" x14ac:dyDescent="0.3">
      <c r="B626" s="59" t="str">
        <f>IFERROR(IF(EOMONTH(B621,1)&gt;Questionnaire!$I$8,"  ",EOMONTH(B621,1)),"  ")</f>
        <v xml:space="preserve">  </v>
      </c>
      <c r="C626" s="82" t="s">
        <v>36</v>
      </c>
      <c r="D626" s="83"/>
      <c r="E626" s="83">
        <f>IFERROR(F627+F628,0)</f>
        <v>0</v>
      </c>
      <c r="F626" s="83"/>
      <c r="G626" s="61"/>
      <c r="H626" s="142" t="s">
        <v>37</v>
      </c>
      <c r="I626" s="142"/>
      <c r="J626" s="142"/>
      <c r="K626" s="142"/>
      <c r="L626" s="61"/>
      <c r="M626" s="82" t="s">
        <v>36</v>
      </c>
      <c r="N626" s="83"/>
      <c r="O626" s="83">
        <f>E626</f>
        <v>0</v>
      </c>
      <c r="P626" s="95"/>
    </row>
    <row r="627" spans="2:16" hidden="1" x14ac:dyDescent="0.25">
      <c r="B627" s="98"/>
      <c r="C627" s="87"/>
      <c r="D627" s="87" t="s">
        <v>71</v>
      </c>
      <c r="E627" s="87"/>
      <c r="F627" s="22">
        <f>IFERROR(-VLOOKUP(B626,'Lessor Calculations'!$G$10:$N$448,8,FALSE),0)</f>
        <v>0</v>
      </c>
      <c r="G627" s="51"/>
      <c r="H627" s="143"/>
      <c r="I627" s="143"/>
      <c r="J627" s="143"/>
      <c r="K627" s="143"/>
      <c r="L627" s="51"/>
      <c r="M627" s="87"/>
      <c r="N627" s="87" t="s">
        <v>71</v>
      </c>
      <c r="O627" s="22"/>
      <c r="P627" s="96">
        <f>F627</f>
        <v>0</v>
      </c>
    </row>
    <row r="628" spans="2:16" hidden="1" x14ac:dyDescent="0.25">
      <c r="B628" s="98"/>
      <c r="C628" s="66"/>
      <c r="D628" s="87" t="s">
        <v>72</v>
      </c>
      <c r="E628" s="87"/>
      <c r="F628" s="22" t="str">
        <f>IFERROR(VLOOKUP(B626,'Lessor Calculations'!$G$10:$M$448,7,FALSE),0)</f>
        <v xml:space="preserve">  </v>
      </c>
      <c r="G628" s="51"/>
      <c r="H628" s="143"/>
      <c r="I628" s="143"/>
      <c r="J628" s="143"/>
      <c r="K628" s="143"/>
      <c r="L628" s="51"/>
      <c r="M628" s="66"/>
      <c r="N628" s="87" t="s">
        <v>72</v>
      </c>
      <c r="O628" s="22"/>
      <c r="P628" s="96" t="str">
        <f>F628</f>
        <v xml:space="preserve">  </v>
      </c>
    </row>
    <row r="629" spans="2:16" hidden="1" x14ac:dyDescent="0.25">
      <c r="B629" s="98"/>
      <c r="C629" s="66"/>
      <c r="D629" s="87"/>
      <c r="E629" s="22"/>
      <c r="F629" s="22"/>
      <c r="G629" s="51"/>
      <c r="H629" s="66"/>
      <c r="I629" s="87"/>
      <c r="J629" s="22"/>
      <c r="K629" s="22"/>
      <c r="L629" s="51"/>
      <c r="M629" s="65"/>
      <c r="N629" s="87"/>
      <c r="O629" s="22"/>
      <c r="P629" s="96"/>
    </row>
    <row r="630" spans="2:16" ht="15.6" hidden="1" x14ac:dyDescent="0.3">
      <c r="B630" s="62" t="str">
        <f>B626</f>
        <v xml:space="preserve">  </v>
      </c>
      <c r="C630" s="66" t="s">
        <v>70</v>
      </c>
      <c r="D630" s="66"/>
      <c r="E630" s="22" t="str">
        <f>IFERROR(VLOOKUP(B630,'Lessor Calculations'!$Z$10:$AB$448,3,FALSE),0)</f>
        <v xml:space="preserve">  </v>
      </c>
      <c r="F630" s="66"/>
      <c r="G630" s="51"/>
      <c r="H630" s="143" t="s">
        <v>37</v>
      </c>
      <c r="I630" s="143"/>
      <c r="J630" s="143"/>
      <c r="K630" s="143"/>
      <c r="L630" s="51"/>
      <c r="M630" s="66" t="s">
        <v>70</v>
      </c>
      <c r="N630" s="66"/>
      <c r="O630" s="22" t="str">
        <f>E630</f>
        <v xml:space="preserve">  </v>
      </c>
      <c r="P630" s="96"/>
    </row>
    <row r="631" spans="2:16" hidden="1" x14ac:dyDescent="0.25">
      <c r="B631" s="98"/>
      <c r="C631" s="66"/>
      <c r="D631" s="87" t="s">
        <v>82</v>
      </c>
      <c r="E631" s="66"/>
      <c r="F631" s="77" t="str">
        <f>E630</f>
        <v xml:space="preserve">  </v>
      </c>
      <c r="G631" s="51"/>
      <c r="H631" s="143"/>
      <c r="I631" s="143"/>
      <c r="J631" s="143"/>
      <c r="K631" s="143"/>
      <c r="L631" s="51"/>
      <c r="M631" s="66"/>
      <c r="N631" s="87" t="s">
        <v>82</v>
      </c>
      <c r="O631" s="22"/>
      <c r="P631" s="96" t="str">
        <f>O630</f>
        <v xml:space="preserve">  </v>
      </c>
    </row>
    <row r="632" spans="2:16" hidden="1" x14ac:dyDescent="0.25">
      <c r="B632" s="98"/>
      <c r="C632" s="66"/>
      <c r="D632" s="87"/>
      <c r="E632" s="22"/>
      <c r="F632" s="22"/>
      <c r="G632" s="51"/>
      <c r="H632" s="66"/>
      <c r="I632" s="87"/>
      <c r="J632" s="22"/>
      <c r="K632" s="22"/>
      <c r="L632" s="51"/>
      <c r="M632" s="65"/>
      <c r="N632" s="87"/>
      <c r="O632" s="22"/>
      <c r="P632" s="96"/>
    </row>
    <row r="633" spans="2:16" ht="15.6" hidden="1" x14ac:dyDescent="0.3">
      <c r="B633" s="62" t="str">
        <f>B630</f>
        <v xml:space="preserve">  </v>
      </c>
      <c r="C633" s="144" t="s">
        <v>37</v>
      </c>
      <c r="D633" s="144"/>
      <c r="E633" s="144"/>
      <c r="F633" s="144"/>
      <c r="G633" s="51"/>
      <c r="H633" s="87" t="s">
        <v>74</v>
      </c>
      <c r="I633" s="66"/>
      <c r="J633" s="22" t="str">
        <f>IFERROR(VLOOKUP(B633,'Lessor Calculations'!$AE$10:$AG$448,3,FALSE),0)</f>
        <v xml:space="preserve">  </v>
      </c>
      <c r="K633" s="22"/>
      <c r="L633" s="51"/>
      <c r="M633" s="87" t="s">
        <v>74</v>
      </c>
      <c r="N633" s="66"/>
      <c r="O633" s="22" t="str">
        <f>J633</f>
        <v xml:space="preserve">  </v>
      </c>
      <c r="P633" s="96"/>
    </row>
    <row r="634" spans="2:16" ht="15.6" hidden="1" x14ac:dyDescent="0.3">
      <c r="B634" s="74"/>
      <c r="C634" s="144"/>
      <c r="D634" s="144"/>
      <c r="E634" s="144"/>
      <c r="F634" s="144"/>
      <c r="G634" s="51"/>
      <c r="H634" s="52"/>
      <c r="I634" s="87" t="s">
        <v>79</v>
      </c>
      <c r="J634" s="22"/>
      <c r="K634" s="22" t="str">
        <f>J633</f>
        <v xml:space="preserve">  </v>
      </c>
      <c r="L634" s="51"/>
      <c r="M634" s="52"/>
      <c r="N634" s="87" t="s">
        <v>79</v>
      </c>
      <c r="O634" s="22"/>
      <c r="P634" s="96" t="str">
        <f>O633</f>
        <v xml:space="preserve">  </v>
      </c>
    </row>
    <row r="635" spans="2:16" ht="15.6" hidden="1" x14ac:dyDescent="0.3">
      <c r="B635" s="74"/>
      <c r="C635" s="66"/>
      <c r="D635" s="87"/>
      <c r="E635" s="22"/>
      <c r="F635" s="22"/>
      <c r="G635" s="51"/>
      <c r="H635" s="66"/>
      <c r="I635" s="87"/>
      <c r="J635" s="22"/>
      <c r="K635" s="22"/>
      <c r="L635" s="51"/>
      <c r="M635" s="65"/>
      <c r="N635" s="66"/>
      <c r="O635" s="22"/>
      <c r="P635" s="96"/>
    </row>
    <row r="636" spans="2:16" ht="15.6" hidden="1" x14ac:dyDescent="0.3">
      <c r="B636" s="62" t="str">
        <f>B633</f>
        <v xml:space="preserve">  </v>
      </c>
      <c r="C636" s="87" t="s">
        <v>36</v>
      </c>
      <c r="D636" s="22"/>
      <c r="E636" s="22" t="str">
        <f>F637</f>
        <v xml:space="preserve">  </v>
      </c>
      <c r="F636" s="22"/>
      <c r="G636" s="51"/>
      <c r="H636" s="143" t="s">
        <v>37</v>
      </c>
      <c r="I636" s="143"/>
      <c r="J636" s="143"/>
      <c r="K636" s="143"/>
      <c r="L636" s="51"/>
      <c r="M636" s="87" t="s">
        <v>36</v>
      </c>
      <c r="N636" s="22"/>
      <c r="O636" s="22" t="str">
        <f>E636</f>
        <v xml:space="preserve">  </v>
      </c>
      <c r="P636" s="96"/>
    </row>
    <row r="637" spans="2:16" ht="15.6" hidden="1" x14ac:dyDescent="0.3">
      <c r="B637" s="75"/>
      <c r="C637" s="79"/>
      <c r="D637" s="90" t="s">
        <v>80</v>
      </c>
      <c r="E637" s="90"/>
      <c r="F637" s="91" t="str">
        <f>IFERROR(VLOOKUP(B636,'Lessor Calculations'!$G$10:$W$448,17,FALSE),0)</f>
        <v xml:space="preserve">  </v>
      </c>
      <c r="G637" s="70"/>
      <c r="H637" s="146"/>
      <c r="I637" s="146"/>
      <c r="J637" s="146"/>
      <c r="K637" s="146"/>
      <c r="L637" s="70"/>
      <c r="M637" s="79"/>
      <c r="N637" s="90" t="s">
        <v>80</v>
      </c>
      <c r="O637" s="91"/>
      <c r="P637" s="94" t="str">
        <f>O636</f>
        <v xml:space="preserve">  </v>
      </c>
    </row>
    <row r="638" spans="2:16" ht="15.6" hidden="1" x14ac:dyDescent="0.3">
      <c r="B638" s="59" t="str">
        <f>IFERROR(IF(EOMONTH(B633,1)&gt;Questionnaire!$I$8,"  ",EOMONTH(B633,1)),"  ")</f>
        <v xml:space="preserve">  </v>
      </c>
      <c r="C638" s="82" t="s">
        <v>36</v>
      </c>
      <c r="D638" s="83"/>
      <c r="E638" s="83">
        <f>IFERROR(F639+F640,0)</f>
        <v>0</v>
      </c>
      <c r="F638" s="83"/>
      <c r="G638" s="61"/>
      <c r="H638" s="142" t="s">
        <v>37</v>
      </c>
      <c r="I638" s="142"/>
      <c r="J638" s="142"/>
      <c r="K638" s="142"/>
      <c r="L638" s="61"/>
      <c r="M638" s="82" t="s">
        <v>36</v>
      </c>
      <c r="N638" s="83"/>
      <c r="O638" s="83">
        <f>E638</f>
        <v>0</v>
      </c>
      <c r="P638" s="95"/>
    </row>
    <row r="639" spans="2:16" hidden="1" x14ac:dyDescent="0.25">
      <c r="B639" s="98"/>
      <c r="C639" s="87"/>
      <c r="D639" s="87" t="s">
        <v>71</v>
      </c>
      <c r="E639" s="87"/>
      <c r="F639" s="22">
        <f>IFERROR(-VLOOKUP(B638,'Lessor Calculations'!$G$10:$N$448,8,FALSE),0)</f>
        <v>0</v>
      </c>
      <c r="G639" s="51"/>
      <c r="H639" s="143"/>
      <c r="I639" s="143"/>
      <c r="J639" s="143"/>
      <c r="K639" s="143"/>
      <c r="L639" s="51"/>
      <c r="M639" s="87"/>
      <c r="N639" s="87" t="s">
        <v>71</v>
      </c>
      <c r="O639" s="22"/>
      <c r="P639" s="96">
        <f>F639</f>
        <v>0</v>
      </c>
    </row>
    <row r="640" spans="2:16" hidden="1" x14ac:dyDescent="0.25">
      <c r="B640" s="98"/>
      <c r="C640" s="66"/>
      <c r="D640" s="87" t="s">
        <v>72</v>
      </c>
      <c r="E640" s="87"/>
      <c r="F640" s="22" t="str">
        <f>IFERROR(VLOOKUP(B638,'Lessor Calculations'!$G$10:$M$448,7,FALSE),0)</f>
        <v xml:space="preserve">  </v>
      </c>
      <c r="G640" s="51"/>
      <c r="H640" s="143"/>
      <c r="I640" s="143"/>
      <c r="J640" s="143"/>
      <c r="K640" s="143"/>
      <c r="L640" s="51"/>
      <c r="M640" s="66"/>
      <c r="N640" s="87" t="s">
        <v>72</v>
      </c>
      <c r="O640" s="22"/>
      <c r="P640" s="96" t="str">
        <f>F640</f>
        <v xml:space="preserve">  </v>
      </c>
    </row>
    <row r="641" spans="2:16" hidden="1" x14ac:dyDescent="0.25">
      <c r="B641" s="98"/>
      <c r="C641" s="66"/>
      <c r="D641" s="87"/>
      <c r="E641" s="22"/>
      <c r="F641" s="22"/>
      <c r="G641" s="51"/>
      <c r="H641" s="66"/>
      <c r="I641" s="87"/>
      <c r="J641" s="22"/>
      <c r="K641" s="22"/>
      <c r="L641" s="51"/>
      <c r="M641" s="65"/>
      <c r="N641" s="87"/>
      <c r="O641" s="22"/>
      <c r="P641" s="96"/>
    </row>
    <row r="642" spans="2:16" ht="15.6" hidden="1" x14ac:dyDescent="0.3">
      <c r="B642" s="62" t="str">
        <f>B638</f>
        <v xml:space="preserve">  </v>
      </c>
      <c r="C642" s="66" t="s">
        <v>70</v>
      </c>
      <c r="D642" s="66"/>
      <c r="E642" s="22" t="str">
        <f>IFERROR(VLOOKUP(B642,'Lessor Calculations'!$Z$10:$AB$448,3,FALSE),0)</f>
        <v xml:space="preserve">  </v>
      </c>
      <c r="F642" s="66"/>
      <c r="G642" s="51"/>
      <c r="H642" s="143" t="s">
        <v>37</v>
      </c>
      <c r="I642" s="143"/>
      <c r="J642" s="143"/>
      <c r="K642" s="143"/>
      <c r="L642" s="51"/>
      <c r="M642" s="66" t="s">
        <v>70</v>
      </c>
      <c r="N642" s="66"/>
      <c r="O642" s="22" t="str">
        <f>E642</f>
        <v xml:space="preserve">  </v>
      </c>
      <c r="P642" s="96"/>
    </row>
    <row r="643" spans="2:16" hidden="1" x14ac:dyDescent="0.25">
      <c r="B643" s="98"/>
      <c r="C643" s="66"/>
      <c r="D643" s="87" t="s">
        <v>82</v>
      </c>
      <c r="E643" s="66"/>
      <c r="F643" s="77" t="str">
        <f>E642</f>
        <v xml:space="preserve">  </v>
      </c>
      <c r="G643" s="51"/>
      <c r="H643" s="143"/>
      <c r="I643" s="143"/>
      <c r="J643" s="143"/>
      <c r="K643" s="143"/>
      <c r="L643" s="51"/>
      <c r="M643" s="66"/>
      <c r="N643" s="87" t="s">
        <v>82</v>
      </c>
      <c r="O643" s="22"/>
      <c r="P643" s="96" t="str">
        <f>O642</f>
        <v xml:space="preserve">  </v>
      </c>
    </row>
    <row r="644" spans="2:16" hidden="1" x14ac:dyDescent="0.25">
      <c r="B644" s="98"/>
      <c r="C644" s="66"/>
      <c r="D644" s="87"/>
      <c r="E644" s="22"/>
      <c r="F644" s="22"/>
      <c r="G644" s="51"/>
      <c r="H644" s="66"/>
      <c r="I644" s="87"/>
      <c r="J644" s="22"/>
      <c r="K644" s="22"/>
      <c r="L644" s="51"/>
      <c r="M644" s="65"/>
      <c r="N644" s="87"/>
      <c r="O644" s="22"/>
      <c r="P644" s="96"/>
    </row>
    <row r="645" spans="2:16" ht="15.6" hidden="1" x14ac:dyDescent="0.3">
      <c r="B645" s="62" t="str">
        <f>B642</f>
        <v xml:space="preserve">  </v>
      </c>
      <c r="C645" s="144" t="s">
        <v>37</v>
      </c>
      <c r="D645" s="144"/>
      <c r="E645" s="144"/>
      <c r="F645" s="144"/>
      <c r="G645" s="51"/>
      <c r="H645" s="87" t="s">
        <v>74</v>
      </c>
      <c r="I645" s="66"/>
      <c r="J645" s="22" t="str">
        <f>IFERROR(VLOOKUP(B645,'Lessor Calculations'!$AE$10:$AG$448,3,FALSE),0)</f>
        <v xml:space="preserve">  </v>
      </c>
      <c r="K645" s="22"/>
      <c r="L645" s="51"/>
      <c r="M645" s="87" t="s">
        <v>74</v>
      </c>
      <c r="N645" s="66"/>
      <c r="O645" s="22" t="str">
        <f>J645</f>
        <v xml:space="preserve">  </v>
      </c>
      <c r="P645" s="96"/>
    </row>
    <row r="646" spans="2:16" ht="15.6" hidden="1" x14ac:dyDescent="0.3">
      <c r="B646" s="74"/>
      <c r="C646" s="144"/>
      <c r="D646" s="144"/>
      <c r="E646" s="144"/>
      <c r="F646" s="144"/>
      <c r="G646" s="51"/>
      <c r="H646" s="52"/>
      <c r="I646" s="87" t="s">
        <v>79</v>
      </c>
      <c r="J646" s="22"/>
      <c r="K646" s="22" t="str">
        <f>J645</f>
        <v xml:space="preserve">  </v>
      </c>
      <c r="L646" s="51"/>
      <c r="M646" s="52"/>
      <c r="N646" s="87" t="s">
        <v>79</v>
      </c>
      <c r="O646" s="22"/>
      <c r="P646" s="96" t="str">
        <f>O645</f>
        <v xml:space="preserve">  </v>
      </c>
    </row>
    <row r="647" spans="2:16" ht="15.6" hidden="1" x14ac:dyDescent="0.3">
      <c r="B647" s="74"/>
      <c r="C647" s="66"/>
      <c r="D647" s="87"/>
      <c r="E647" s="22"/>
      <c r="F647" s="22"/>
      <c r="G647" s="51"/>
      <c r="H647" s="66"/>
      <c r="I647" s="87"/>
      <c r="J647" s="22"/>
      <c r="K647" s="22"/>
      <c r="L647" s="51"/>
      <c r="M647" s="65"/>
      <c r="N647" s="66"/>
      <c r="O647" s="22"/>
      <c r="P647" s="96"/>
    </row>
    <row r="648" spans="2:16" ht="15.6" hidden="1" x14ac:dyDescent="0.3">
      <c r="B648" s="62" t="str">
        <f>B645</f>
        <v xml:space="preserve">  </v>
      </c>
      <c r="C648" s="87" t="s">
        <v>36</v>
      </c>
      <c r="D648" s="22"/>
      <c r="E648" s="22" t="str">
        <f>F649</f>
        <v xml:space="preserve">  </v>
      </c>
      <c r="F648" s="22"/>
      <c r="G648" s="51"/>
      <c r="H648" s="143" t="s">
        <v>37</v>
      </c>
      <c r="I648" s="143"/>
      <c r="J648" s="143"/>
      <c r="K648" s="143"/>
      <c r="L648" s="51"/>
      <c r="M648" s="87" t="s">
        <v>36</v>
      </c>
      <c r="N648" s="22"/>
      <c r="O648" s="22" t="str">
        <f>E648</f>
        <v xml:space="preserve">  </v>
      </c>
      <c r="P648" s="96"/>
    </row>
    <row r="649" spans="2:16" ht="15.6" hidden="1" x14ac:dyDescent="0.3">
      <c r="B649" s="75"/>
      <c r="C649" s="79"/>
      <c r="D649" s="90" t="s">
        <v>80</v>
      </c>
      <c r="E649" s="90"/>
      <c r="F649" s="91" t="str">
        <f>IFERROR(VLOOKUP(B648,'Lessor Calculations'!$G$10:$W$448,17,FALSE),0)</f>
        <v xml:space="preserve">  </v>
      </c>
      <c r="G649" s="70"/>
      <c r="H649" s="146"/>
      <c r="I649" s="146"/>
      <c r="J649" s="146"/>
      <c r="K649" s="146"/>
      <c r="L649" s="70"/>
      <c r="M649" s="79"/>
      <c r="N649" s="90" t="s">
        <v>80</v>
      </c>
      <c r="O649" s="91"/>
      <c r="P649" s="94" t="str">
        <f>O648</f>
        <v xml:space="preserve">  </v>
      </c>
    </row>
    <row r="650" spans="2:16" ht="15.6" hidden="1" x14ac:dyDescent="0.3">
      <c r="B650" s="59" t="str">
        <f>IFERROR(IF(EOMONTH(B645,1)&gt;Questionnaire!$I$8,"  ",EOMONTH(B645,1)),"  ")</f>
        <v xml:space="preserve">  </v>
      </c>
      <c r="C650" s="82" t="s">
        <v>36</v>
      </c>
      <c r="D650" s="83"/>
      <c r="E650" s="83">
        <f>IFERROR(F651+F652,0)</f>
        <v>0</v>
      </c>
      <c r="F650" s="83"/>
      <c r="G650" s="61"/>
      <c r="H650" s="142" t="s">
        <v>37</v>
      </c>
      <c r="I650" s="142"/>
      <c r="J650" s="142"/>
      <c r="K650" s="142"/>
      <c r="L650" s="61"/>
      <c r="M650" s="82" t="s">
        <v>36</v>
      </c>
      <c r="N650" s="83"/>
      <c r="O650" s="83">
        <f>E650</f>
        <v>0</v>
      </c>
      <c r="P650" s="95"/>
    </row>
    <row r="651" spans="2:16" hidden="1" x14ac:dyDescent="0.25">
      <c r="B651" s="98"/>
      <c r="C651" s="87"/>
      <c r="D651" s="87" t="s">
        <v>71</v>
      </c>
      <c r="E651" s="87"/>
      <c r="F651" s="22">
        <f>IFERROR(-VLOOKUP(B650,'Lessor Calculations'!$G$10:$N$448,8,FALSE),0)</f>
        <v>0</v>
      </c>
      <c r="G651" s="51"/>
      <c r="H651" s="143"/>
      <c r="I651" s="143"/>
      <c r="J651" s="143"/>
      <c r="K651" s="143"/>
      <c r="L651" s="51"/>
      <c r="M651" s="87"/>
      <c r="N651" s="87" t="s">
        <v>71</v>
      </c>
      <c r="O651" s="22"/>
      <c r="P651" s="96">
        <f>F651</f>
        <v>0</v>
      </c>
    </row>
    <row r="652" spans="2:16" hidden="1" x14ac:dyDescent="0.25">
      <c r="B652" s="98"/>
      <c r="C652" s="66"/>
      <c r="D652" s="87" t="s">
        <v>72</v>
      </c>
      <c r="E652" s="87"/>
      <c r="F652" s="22" t="str">
        <f>IFERROR(VLOOKUP(B650,'Lessor Calculations'!$G$10:$M$448,7,FALSE),0)</f>
        <v xml:space="preserve">  </v>
      </c>
      <c r="G652" s="51"/>
      <c r="H652" s="143"/>
      <c r="I652" s="143"/>
      <c r="J652" s="143"/>
      <c r="K652" s="143"/>
      <c r="L652" s="51"/>
      <c r="M652" s="66"/>
      <c r="N652" s="87" t="s">
        <v>72</v>
      </c>
      <c r="O652" s="22"/>
      <c r="P652" s="96" t="str">
        <f>F652</f>
        <v xml:space="preserve">  </v>
      </c>
    </row>
    <row r="653" spans="2:16" hidden="1" x14ac:dyDescent="0.25">
      <c r="B653" s="98"/>
      <c r="C653" s="66"/>
      <c r="D653" s="87"/>
      <c r="E653" s="22"/>
      <c r="F653" s="22"/>
      <c r="G653" s="51"/>
      <c r="H653" s="66"/>
      <c r="I653" s="87"/>
      <c r="J653" s="22"/>
      <c r="K653" s="22"/>
      <c r="L653" s="51"/>
      <c r="M653" s="65"/>
      <c r="N653" s="87"/>
      <c r="O653" s="22"/>
      <c r="P653" s="96"/>
    </row>
    <row r="654" spans="2:16" ht="15.6" hidden="1" x14ac:dyDescent="0.3">
      <c r="B654" s="62" t="str">
        <f>B650</f>
        <v xml:space="preserve">  </v>
      </c>
      <c r="C654" s="66" t="s">
        <v>70</v>
      </c>
      <c r="D654" s="66"/>
      <c r="E654" s="22" t="str">
        <f>IFERROR(VLOOKUP(B654,'Lessor Calculations'!$Z$10:$AB$448,3,FALSE),0)</f>
        <v xml:space="preserve">  </v>
      </c>
      <c r="F654" s="66"/>
      <c r="G654" s="51"/>
      <c r="H654" s="143" t="s">
        <v>37</v>
      </c>
      <c r="I654" s="143"/>
      <c r="J654" s="143"/>
      <c r="K654" s="143"/>
      <c r="L654" s="51"/>
      <c r="M654" s="66" t="s">
        <v>70</v>
      </c>
      <c r="N654" s="66"/>
      <c r="O654" s="22" t="str">
        <f>E654</f>
        <v xml:space="preserve">  </v>
      </c>
      <c r="P654" s="96"/>
    </row>
    <row r="655" spans="2:16" hidden="1" x14ac:dyDescent="0.25">
      <c r="B655" s="98"/>
      <c r="C655" s="66"/>
      <c r="D655" s="87" t="s">
        <v>82</v>
      </c>
      <c r="E655" s="66"/>
      <c r="F655" s="77" t="str">
        <f>E654</f>
        <v xml:space="preserve">  </v>
      </c>
      <c r="G655" s="51"/>
      <c r="H655" s="143"/>
      <c r="I655" s="143"/>
      <c r="J655" s="143"/>
      <c r="K655" s="143"/>
      <c r="L655" s="51"/>
      <c r="M655" s="66"/>
      <c r="N655" s="87" t="s">
        <v>82</v>
      </c>
      <c r="O655" s="22"/>
      <c r="P655" s="96" t="str">
        <f>O654</f>
        <v xml:space="preserve">  </v>
      </c>
    </row>
    <row r="656" spans="2:16" hidden="1" x14ac:dyDescent="0.25">
      <c r="B656" s="98"/>
      <c r="C656" s="66"/>
      <c r="D656" s="87"/>
      <c r="E656" s="22"/>
      <c r="F656" s="22"/>
      <c r="G656" s="51"/>
      <c r="H656" s="66"/>
      <c r="I656" s="87"/>
      <c r="J656" s="22"/>
      <c r="K656" s="22"/>
      <c r="L656" s="51"/>
      <c r="M656" s="65"/>
      <c r="N656" s="87"/>
      <c r="O656" s="22"/>
      <c r="P656" s="96"/>
    </row>
    <row r="657" spans="2:16" ht="15.6" hidden="1" x14ac:dyDescent="0.3">
      <c r="B657" s="62" t="str">
        <f>B654</f>
        <v xml:space="preserve">  </v>
      </c>
      <c r="C657" s="144" t="s">
        <v>37</v>
      </c>
      <c r="D657" s="144"/>
      <c r="E657" s="144"/>
      <c r="F657" s="144"/>
      <c r="G657" s="51"/>
      <c r="H657" s="87" t="s">
        <v>74</v>
      </c>
      <c r="I657" s="66"/>
      <c r="J657" s="22" t="str">
        <f>IFERROR(VLOOKUP(B657,'Lessor Calculations'!$AE$10:$AG$448,3,FALSE),0)</f>
        <v xml:space="preserve">  </v>
      </c>
      <c r="K657" s="22"/>
      <c r="L657" s="51"/>
      <c r="M657" s="87" t="s">
        <v>74</v>
      </c>
      <c r="N657" s="66"/>
      <c r="O657" s="22" t="str">
        <f>J657</f>
        <v xml:space="preserve">  </v>
      </c>
      <c r="P657" s="96"/>
    </row>
    <row r="658" spans="2:16" ht="15.6" hidden="1" x14ac:dyDescent="0.3">
      <c r="B658" s="74"/>
      <c r="C658" s="144"/>
      <c r="D658" s="144"/>
      <c r="E658" s="144"/>
      <c r="F658" s="144"/>
      <c r="G658" s="51"/>
      <c r="H658" s="52"/>
      <c r="I658" s="87" t="s">
        <v>79</v>
      </c>
      <c r="J658" s="22"/>
      <c r="K658" s="22" t="str">
        <f>J657</f>
        <v xml:space="preserve">  </v>
      </c>
      <c r="L658" s="51"/>
      <c r="M658" s="52"/>
      <c r="N658" s="87" t="s">
        <v>79</v>
      </c>
      <c r="O658" s="22"/>
      <c r="P658" s="96" t="str">
        <f>O657</f>
        <v xml:space="preserve">  </v>
      </c>
    </row>
    <row r="659" spans="2:16" ht="15.6" hidden="1" x14ac:dyDescent="0.3">
      <c r="B659" s="74"/>
      <c r="C659" s="66"/>
      <c r="D659" s="87"/>
      <c r="E659" s="22"/>
      <c r="F659" s="22"/>
      <c r="G659" s="51"/>
      <c r="H659" s="66"/>
      <c r="I659" s="87"/>
      <c r="J659" s="22"/>
      <c r="K659" s="22"/>
      <c r="L659" s="51"/>
      <c r="M659" s="65"/>
      <c r="N659" s="66"/>
      <c r="O659" s="22"/>
      <c r="P659" s="96"/>
    </row>
    <row r="660" spans="2:16" ht="15.6" hidden="1" x14ac:dyDescent="0.3">
      <c r="B660" s="62" t="str">
        <f>B657</f>
        <v xml:space="preserve">  </v>
      </c>
      <c r="C660" s="87" t="s">
        <v>36</v>
      </c>
      <c r="D660" s="22"/>
      <c r="E660" s="22" t="str">
        <f>F661</f>
        <v xml:space="preserve">  </v>
      </c>
      <c r="F660" s="22"/>
      <c r="G660" s="51"/>
      <c r="H660" s="143" t="s">
        <v>37</v>
      </c>
      <c r="I660" s="143"/>
      <c r="J660" s="143"/>
      <c r="K660" s="143"/>
      <c r="L660" s="51"/>
      <c r="M660" s="87" t="s">
        <v>36</v>
      </c>
      <c r="N660" s="22"/>
      <c r="O660" s="22" t="str">
        <f>E660</f>
        <v xml:space="preserve">  </v>
      </c>
      <c r="P660" s="96"/>
    </row>
    <row r="661" spans="2:16" ht="15.6" hidden="1" x14ac:dyDescent="0.3">
      <c r="B661" s="75"/>
      <c r="C661" s="79"/>
      <c r="D661" s="90" t="s">
        <v>80</v>
      </c>
      <c r="E661" s="90"/>
      <c r="F661" s="91" t="str">
        <f>IFERROR(VLOOKUP(B660,'Lessor Calculations'!$G$10:$W$448,17,FALSE),0)</f>
        <v xml:space="preserve">  </v>
      </c>
      <c r="G661" s="70"/>
      <c r="H661" s="146"/>
      <c r="I661" s="146"/>
      <c r="J661" s="146"/>
      <c r="K661" s="146"/>
      <c r="L661" s="70"/>
      <c r="M661" s="79"/>
      <c r="N661" s="90" t="s">
        <v>80</v>
      </c>
      <c r="O661" s="91"/>
      <c r="P661" s="94" t="str">
        <f>O660</f>
        <v xml:space="preserve">  </v>
      </c>
    </row>
    <row r="662" spans="2:16" ht="15.6" hidden="1" x14ac:dyDescent="0.3">
      <c r="B662" s="59" t="str">
        <f>IFERROR(IF(EOMONTH(B657,1)&gt;Questionnaire!$I$8,"  ",EOMONTH(B657,1)),"  ")</f>
        <v xml:space="preserve">  </v>
      </c>
      <c r="C662" s="82" t="s">
        <v>36</v>
      </c>
      <c r="D662" s="83"/>
      <c r="E662" s="83">
        <f>IFERROR(F663+F664,0)</f>
        <v>0</v>
      </c>
      <c r="F662" s="83"/>
      <c r="G662" s="61"/>
      <c r="H662" s="142" t="s">
        <v>37</v>
      </c>
      <c r="I662" s="142"/>
      <c r="J662" s="142"/>
      <c r="K662" s="142"/>
      <c r="L662" s="61"/>
      <c r="M662" s="82" t="s">
        <v>36</v>
      </c>
      <c r="N662" s="83"/>
      <c r="O662" s="83">
        <f>E662</f>
        <v>0</v>
      </c>
      <c r="P662" s="95"/>
    </row>
    <row r="663" spans="2:16" hidden="1" x14ac:dyDescent="0.25">
      <c r="B663" s="98"/>
      <c r="C663" s="87"/>
      <c r="D663" s="87" t="s">
        <v>71</v>
      </c>
      <c r="E663" s="87"/>
      <c r="F663" s="22">
        <f>IFERROR(-VLOOKUP(B662,'Lessor Calculations'!$G$10:$N$448,8,FALSE),0)</f>
        <v>0</v>
      </c>
      <c r="G663" s="51"/>
      <c r="H663" s="143"/>
      <c r="I663" s="143"/>
      <c r="J663" s="143"/>
      <c r="K663" s="143"/>
      <c r="L663" s="51"/>
      <c r="M663" s="87"/>
      <c r="N663" s="87" t="s">
        <v>71</v>
      </c>
      <c r="O663" s="22"/>
      <c r="P663" s="96">
        <f>F663</f>
        <v>0</v>
      </c>
    </row>
    <row r="664" spans="2:16" hidden="1" x14ac:dyDescent="0.25">
      <c r="B664" s="98"/>
      <c r="C664" s="66"/>
      <c r="D664" s="87" t="s">
        <v>72</v>
      </c>
      <c r="E664" s="87"/>
      <c r="F664" s="22" t="str">
        <f>IFERROR(VLOOKUP(B662,'Lessor Calculations'!$G$10:$M$448,7,FALSE),0)</f>
        <v xml:space="preserve">  </v>
      </c>
      <c r="G664" s="51"/>
      <c r="H664" s="143"/>
      <c r="I664" s="143"/>
      <c r="J664" s="143"/>
      <c r="K664" s="143"/>
      <c r="L664" s="51"/>
      <c r="M664" s="66"/>
      <c r="N664" s="87" t="s">
        <v>72</v>
      </c>
      <c r="O664" s="22"/>
      <c r="P664" s="96" t="str">
        <f>F664</f>
        <v xml:space="preserve">  </v>
      </c>
    </row>
    <row r="665" spans="2:16" hidden="1" x14ac:dyDescent="0.25">
      <c r="B665" s="98"/>
      <c r="C665" s="66"/>
      <c r="D665" s="87"/>
      <c r="E665" s="22"/>
      <c r="F665" s="22"/>
      <c r="G665" s="51"/>
      <c r="H665" s="66"/>
      <c r="I665" s="87"/>
      <c r="J665" s="22"/>
      <c r="K665" s="22"/>
      <c r="L665" s="51"/>
      <c r="M665" s="65"/>
      <c r="N665" s="87"/>
      <c r="O665" s="22"/>
      <c r="P665" s="96"/>
    </row>
    <row r="666" spans="2:16" ht="15.6" hidden="1" x14ac:dyDescent="0.3">
      <c r="B666" s="62" t="str">
        <f>B662</f>
        <v xml:space="preserve">  </v>
      </c>
      <c r="C666" s="66" t="s">
        <v>70</v>
      </c>
      <c r="D666" s="66"/>
      <c r="E666" s="22" t="str">
        <f>IFERROR(VLOOKUP(B666,'Lessor Calculations'!$Z$10:$AB$448,3,FALSE),0)</f>
        <v xml:space="preserve">  </v>
      </c>
      <c r="F666" s="66"/>
      <c r="G666" s="51"/>
      <c r="H666" s="143" t="s">
        <v>37</v>
      </c>
      <c r="I666" s="143"/>
      <c r="J666" s="143"/>
      <c r="K666" s="143"/>
      <c r="L666" s="51"/>
      <c r="M666" s="66" t="s">
        <v>70</v>
      </c>
      <c r="N666" s="66"/>
      <c r="O666" s="22" t="str">
        <f>E666</f>
        <v xml:space="preserve">  </v>
      </c>
      <c r="P666" s="96"/>
    </row>
    <row r="667" spans="2:16" hidden="1" x14ac:dyDescent="0.25">
      <c r="B667" s="98"/>
      <c r="C667" s="66"/>
      <c r="D667" s="87" t="s">
        <v>82</v>
      </c>
      <c r="E667" s="66"/>
      <c r="F667" s="77" t="str">
        <f>E666</f>
        <v xml:space="preserve">  </v>
      </c>
      <c r="G667" s="51"/>
      <c r="H667" s="143"/>
      <c r="I667" s="143"/>
      <c r="J667" s="143"/>
      <c r="K667" s="143"/>
      <c r="L667" s="51"/>
      <c r="M667" s="66"/>
      <c r="N667" s="87" t="s">
        <v>82</v>
      </c>
      <c r="O667" s="22"/>
      <c r="P667" s="96" t="str">
        <f>O666</f>
        <v xml:space="preserve">  </v>
      </c>
    </row>
    <row r="668" spans="2:16" hidden="1" x14ac:dyDescent="0.25">
      <c r="B668" s="98"/>
      <c r="C668" s="66"/>
      <c r="D668" s="87"/>
      <c r="E668" s="22"/>
      <c r="F668" s="22"/>
      <c r="G668" s="51"/>
      <c r="H668" s="66"/>
      <c r="I668" s="87"/>
      <c r="J668" s="22"/>
      <c r="K668" s="22"/>
      <c r="L668" s="51"/>
      <c r="M668" s="65"/>
      <c r="N668" s="87"/>
      <c r="O668" s="22"/>
      <c r="P668" s="96"/>
    </row>
    <row r="669" spans="2:16" ht="15.6" hidden="1" x14ac:dyDescent="0.3">
      <c r="B669" s="62" t="str">
        <f>B666</f>
        <v xml:space="preserve">  </v>
      </c>
      <c r="C669" s="144" t="s">
        <v>37</v>
      </c>
      <c r="D669" s="144"/>
      <c r="E669" s="144"/>
      <c r="F669" s="144"/>
      <c r="G669" s="51"/>
      <c r="H669" s="87" t="s">
        <v>74</v>
      </c>
      <c r="I669" s="66"/>
      <c r="J669" s="22" t="str">
        <f>IFERROR(VLOOKUP(B669,'Lessor Calculations'!$AE$10:$AG$448,3,FALSE),0)</f>
        <v xml:space="preserve">  </v>
      </c>
      <c r="K669" s="22"/>
      <c r="L669" s="51"/>
      <c r="M669" s="87" t="s">
        <v>74</v>
      </c>
      <c r="N669" s="66"/>
      <c r="O669" s="22" t="str">
        <f>J669</f>
        <v xml:space="preserve">  </v>
      </c>
      <c r="P669" s="96"/>
    </row>
    <row r="670" spans="2:16" ht="15.6" hidden="1" x14ac:dyDescent="0.3">
      <c r="B670" s="74"/>
      <c r="C670" s="144"/>
      <c r="D670" s="144"/>
      <c r="E670" s="144"/>
      <c r="F670" s="144"/>
      <c r="G670" s="51"/>
      <c r="H670" s="52"/>
      <c r="I670" s="87" t="s">
        <v>79</v>
      </c>
      <c r="J670" s="22"/>
      <c r="K670" s="22" t="str">
        <f>J669</f>
        <v xml:space="preserve">  </v>
      </c>
      <c r="L670" s="51"/>
      <c r="M670" s="52"/>
      <c r="N670" s="87" t="s">
        <v>79</v>
      </c>
      <c r="O670" s="22"/>
      <c r="P670" s="96" t="str">
        <f>O669</f>
        <v xml:space="preserve">  </v>
      </c>
    </row>
    <row r="671" spans="2:16" ht="15.6" hidden="1" x14ac:dyDescent="0.3">
      <c r="B671" s="74"/>
      <c r="C671" s="66"/>
      <c r="D671" s="87"/>
      <c r="E671" s="22"/>
      <c r="F671" s="22"/>
      <c r="G671" s="51"/>
      <c r="H671" s="66"/>
      <c r="I671" s="87"/>
      <c r="J671" s="22"/>
      <c r="K671" s="22"/>
      <c r="L671" s="51"/>
      <c r="M671" s="65"/>
      <c r="N671" s="66"/>
      <c r="O671" s="22"/>
      <c r="P671" s="96"/>
    </row>
    <row r="672" spans="2:16" ht="15.6" hidden="1" x14ac:dyDescent="0.3">
      <c r="B672" s="62" t="str">
        <f>B669</f>
        <v xml:space="preserve">  </v>
      </c>
      <c r="C672" s="87" t="s">
        <v>36</v>
      </c>
      <c r="D672" s="22"/>
      <c r="E672" s="22" t="str">
        <f>F673</f>
        <v xml:space="preserve">  </v>
      </c>
      <c r="F672" s="22"/>
      <c r="G672" s="51"/>
      <c r="H672" s="143" t="s">
        <v>37</v>
      </c>
      <c r="I672" s="143"/>
      <c r="J672" s="143"/>
      <c r="K672" s="143"/>
      <c r="L672" s="51"/>
      <c r="M672" s="87" t="s">
        <v>36</v>
      </c>
      <c r="N672" s="22"/>
      <c r="O672" s="22" t="str">
        <f>E672</f>
        <v xml:space="preserve">  </v>
      </c>
      <c r="P672" s="96"/>
    </row>
    <row r="673" spans="2:16" ht="15.6" hidden="1" x14ac:dyDescent="0.3">
      <c r="B673" s="75"/>
      <c r="C673" s="79"/>
      <c r="D673" s="90" t="s">
        <v>80</v>
      </c>
      <c r="E673" s="90"/>
      <c r="F673" s="91" t="str">
        <f>IFERROR(VLOOKUP(B672,'Lessor Calculations'!$G$10:$W$448,17,FALSE),0)</f>
        <v xml:space="preserve">  </v>
      </c>
      <c r="G673" s="70"/>
      <c r="H673" s="146"/>
      <c r="I673" s="146"/>
      <c r="J673" s="146"/>
      <c r="K673" s="146"/>
      <c r="L673" s="70"/>
      <c r="M673" s="79"/>
      <c r="N673" s="90" t="s">
        <v>80</v>
      </c>
      <c r="O673" s="91"/>
      <c r="P673" s="94" t="str">
        <f>O672</f>
        <v xml:space="preserve">  </v>
      </c>
    </row>
    <row r="674" spans="2:16" ht="15.6" hidden="1" x14ac:dyDescent="0.3">
      <c r="B674" s="59" t="str">
        <f>IFERROR(IF(EOMONTH(B669,1)&gt;Questionnaire!$I$8,"  ",EOMONTH(B669,1)),"  ")</f>
        <v xml:space="preserve">  </v>
      </c>
      <c r="C674" s="82" t="s">
        <v>36</v>
      </c>
      <c r="D674" s="83"/>
      <c r="E674" s="83">
        <f>IFERROR(F675+F676,0)</f>
        <v>0</v>
      </c>
      <c r="F674" s="83"/>
      <c r="G674" s="61"/>
      <c r="H674" s="142" t="s">
        <v>37</v>
      </c>
      <c r="I674" s="142"/>
      <c r="J674" s="142"/>
      <c r="K674" s="142"/>
      <c r="L674" s="61"/>
      <c r="M674" s="82" t="s">
        <v>36</v>
      </c>
      <c r="N674" s="83"/>
      <c r="O674" s="83">
        <f>E674</f>
        <v>0</v>
      </c>
      <c r="P674" s="95"/>
    </row>
    <row r="675" spans="2:16" hidden="1" x14ac:dyDescent="0.25">
      <c r="B675" s="98"/>
      <c r="C675" s="87"/>
      <c r="D675" s="87" t="s">
        <v>71</v>
      </c>
      <c r="E675" s="87"/>
      <c r="F675" s="22">
        <f>IFERROR(-VLOOKUP(B674,'Lessor Calculations'!$G$10:$N$448,8,FALSE),0)</f>
        <v>0</v>
      </c>
      <c r="G675" s="51"/>
      <c r="H675" s="143"/>
      <c r="I675" s="143"/>
      <c r="J675" s="143"/>
      <c r="K675" s="143"/>
      <c r="L675" s="51"/>
      <c r="M675" s="87"/>
      <c r="N675" s="87" t="s">
        <v>71</v>
      </c>
      <c r="O675" s="22"/>
      <c r="P675" s="96">
        <f>F675</f>
        <v>0</v>
      </c>
    </row>
    <row r="676" spans="2:16" hidden="1" x14ac:dyDescent="0.25">
      <c r="B676" s="98"/>
      <c r="C676" s="66"/>
      <c r="D676" s="87" t="s">
        <v>72</v>
      </c>
      <c r="E676" s="87"/>
      <c r="F676" s="22" t="str">
        <f>IFERROR(VLOOKUP(B674,'Lessor Calculations'!$G$10:$M$448,7,FALSE),0)</f>
        <v xml:space="preserve">  </v>
      </c>
      <c r="G676" s="51"/>
      <c r="H676" s="143"/>
      <c r="I676" s="143"/>
      <c r="J676" s="143"/>
      <c r="K676" s="143"/>
      <c r="L676" s="51"/>
      <c r="M676" s="66"/>
      <c r="N676" s="87" t="s">
        <v>72</v>
      </c>
      <c r="O676" s="22"/>
      <c r="P676" s="96" t="str">
        <f>F676</f>
        <v xml:space="preserve">  </v>
      </c>
    </row>
    <row r="677" spans="2:16" hidden="1" x14ac:dyDescent="0.25">
      <c r="B677" s="98"/>
      <c r="C677" s="66"/>
      <c r="D677" s="87"/>
      <c r="E677" s="22"/>
      <c r="F677" s="22"/>
      <c r="G677" s="51"/>
      <c r="H677" s="66"/>
      <c r="I677" s="87"/>
      <c r="J677" s="22"/>
      <c r="K677" s="22"/>
      <c r="L677" s="51"/>
      <c r="M677" s="65"/>
      <c r="N677" s="87"/>
      <c r="O677" s="22"/>
      <c r="P677" s="96"/>
    </row>
    <row r="678" spans="2:16" ht="15.6" hidden="1" x14ac:dyDescent="0.3">
      <c r="B678" s="62" t="str">
        <f>B674</f>
        <v xml:space="preserve">  </v>
      </c>
      <c r="C678" s="66" t="s">
        <v>70</v>
      </c>
      <c r="D678" s="66"/>
      <c r="E678" s="22" t="str">
        <f>IFERROR(VLOOKUP(B678,'Lessor Calculations'!$Z$10:$AB$448,3,FALSE),0)</f>
        <v xml:space="preserve">  </v>
      </c>
      <c r="F678" s="66"/>
      <c r="G678" s="51"/>
      <c r="H678" s="143" t="s">
        <v>37</v>
      </c>
      <c r="I678" s="143"/>
      <c r="J678" s="143"/>
      <c r="K678" s="143"/>
      <c r="L678" s="51"/>
      <c r="M678" s="66" t="s">
        <v>70</v>
      </c>
      <c r="N678" s="66"/>
      <c r="O678" s="22" t="str">
        <f>E678</f>
        <v xml:space="preserve">  </v>
      </c>
      <c r="P678" s="96"/>
    </row>
    <row r="679" spans="2:16" hidden="1" x14ac:dyDescent="0.25">
      <c r="B679" s="98"/>
      <c r="C679" s="66"/>
      <c r="D679" s="87" t="s">
        <v>82</v>
      </c>
      <c r="E679" s="66"/>
      <c r="F679" s="77" t="str">
        <f>E678</f>
        <v xml:space="preserve">  </v>
      </c>
      <c r="G679" s="51"/>
      <c r="H679" s="143"/>
      <c r="I679" s="143"/>
      <c r="J679" s="143"/>
      <c r="K679" s="143"/>
      <c r="L679" s="51"/>
      <c r="M679" s="66"/>
      <c r="N679" s="87" t="s">
        <v>82</v>
      </c>
      <c r="O679" s="22"/>
      <c r="P679" s="96" t="str">
        <f>O678</f>
        <v xml:space="preserve">  </v>
      </c>
    </row>
    <row r="680" spans="2:16" hidden="1" x14ac:dyDescent="0.25">
      <c r="B680" s="98"/>
      <c r="C680" s="66"/>
      <c r="D680" s="87"/>
      <c r="E680" s="22"/>
      <c r="F680" s="22"/>
      <c r="G680" s="51"/>
      <c r="H680" s="66"/>
      <c r="I680" s="87"/>
      <c r="J680" s="22"/>
      <c r="K680" s="22"/>
      <c r="L680" s="51"/>
      <c r="M680" s="65"/>
      <c r="N680" s="87"/>
      <c r="O680" s="22"/>
      <c r="P680" s="96"/>
    </row>
    <row r="681" spans="2:16" ht="15.6" hidden="1" x14ac:dyDescent="0.3">
      <c r="B681" s="62" t="str">
        <f>B678</f>
        <v xml:space="preserve">  </v>
      </c>
      <c r="C681" s="144" t="s">
        <v>37</v>
      </c>
      <c r="D681" s="144"/>
      <c r="E681" s="144"/>
      <c r="F681" s="144"/>
      <c r="G681" s="51"/>
      <c r="H681" s="87" t="s">
        <v>74</v>
      </c>
      <c r="I681" s="66"/>
      <c r="J681" s="22" t="str">
        <f>IFERROR(VLOOKUP(B681,'Lessor Calculations'!$AE$10:$AG$448,3,FALSE),0)</f>
        <v xml:space="preserve">  </v>
      </c>
      <c r="K681" s="22"/>
      <c r="L681" s="51"/>
      <c r="M681" s="87" t="s">
        <v>74</v>
      </c>
      <c r="N681" s="66"/>
      <c r="O681" s="22" t="str">
        <f>J681</f>
        <v xml:space="preserve">  </v>
      </c>
      <c r="P681" s="96"/>
    </row>
    <row r="682" spans="2:16" ht="15.6" hidden="1" x14ac:dyDescent="0.3">
      <c r="B682" s="74"/>
      <c r="C682" s="144"/>
      <c r="D682" s="144"/>
      <c r="E682" s="144"/>
      <c r="F682" s="144"/>
      <c r="G682" s="51"/>
      <c r="H682" s="52"/>
      <c r="I682" s="87" t="s">
        <v>79</v>
      </c>
      <c r="J682" s="22"/>
      <c r="K682" s="22" t="str">
        <f>J681</f>
        <v xml:space="preserve">  </v>
      </c>
      <c r="L682" s="51"/>
      <c r="M682" s="52"/>
      <c r="N682" s="87" t="s">
        <v>79</v>
      </c>
      <c r="O682" s="22"/>
      <c r="P682" s="96" t="str">
        <f>O681</f>
        <v xml:space="preserve">  </v>
      </c>
    </row>
    <row r="683" spans="2:16" ht="15.6" hidden="1" x14ac:dyDescent="0.3">
      <c r="B683" s="74"/>
      <c r="C683" s="66"/>
      <c r="D683" s="87"/>
      <c r="E683" s="22"/>
      <c r="F683" s="22"/>
      <c r="G683" s="51"/>
      <c r="H683" s="66"/>
      <c r="I683" s="87"/>
      <c r="J683" s="22"/>
      <c r="K683" s="22"/>
      <c r="L683" s="51"/>
      <c r="M683" s="65"/>
      <c r="N683" s="66"/>
      <c r="O683" s="22"/>
      <c r="P683" s="96"/>
    </row>
    <row r="684" spans="2:16" ht="15.6" hidden="1" x14ac:dyDescent="0.3">
      <c r="B684" s="62" t="str">
        <f>B681</f>
        <v xml:space="preserve">  </v>
      </c>
      <c r="C684" s="87" t="s">
        <v>36</v>
      </c>
      <c r="D684" s="22"/>
      <c r="E684" s="22" t="str">
        <f>F685</f>
        <v xml:space="preserve">  </v>
      </c>
      <c r="F684" s="22"/>
      <c r="G684" s="51"/>
      <c r="H684" s="143" t="s">
        <v>37</v>
      </c>
      <c r="I684" s="143"/>
      <c r="J684" s="143"/>
      <c r="K684" s="143"/>
      <c r="L684" s="51"/>
      <c r="M684" s="87" t="s">
        <v>36</v>
      </c>
      <c r="N684" s="22"/>
      <c r="O684" s="22" t="str">
        <f>E684</f>
        <v xml:space="preserve">  </v>
      </c>
      <c r="P684" s="96"/>
    </row>
    <row r="685" spans="2:16" ht="15.6" hidden="1" x14ac:dyDescent="0.3">
      <c r="B685" s="75"/>
      <c r="C685" s="79"/>
      <c r="D685" s="90" t="s">
        <v>80</v>
      </c>
      <c r="E685" s="90"/>
      <c r="F685" s="91" t="str">
        <f>IFERROR(VLOOKUP(B684,'Lessor Calculations'!$G$10:$W$448,17,FALSE),0)</f>
        <v xml:space="preserve">  </v>
      </c>
      <c r="G685" s="70"/>
      <c r="H685" s="146"/>
      <c r="I685" s="146"/>
      <c r="J685" s="146"/>
      <c r="K685" s="146"/>
      <c r="L685" s="70"/>
      <c r="M685" s="79"/>
      <c r="N685" s="90" t="s">
        <v>80</v>
      </c>
      <c r="O685" s="91"/>
      <c r="P685" s="94" t="str">
        <f>O684</f>
        <v xml:space="preserve">  </v>
      </c>
    </row>
    <row r="686" spans="2:16" ht="15.6" hidden="1" x14ac:dyDescent="0.3">
      <c r="B686" s="59" t="str">
        <f>IFERROR(IF(EOMONTH(B681,1)&gt;Questionnaire!$I$8,"  ",EOMONTH(B681,1)),"  ")</f>
        <v xml:space="preserve">  </v>
      </c>
      <c r="C686" s="82" t="s">
        <v>36</v>
      </c>
      <c r="D686" s="83"/>
      <c r="E686" s="83">
        <f>IFERROR(F687+F688,0)</f>
        <v>0</v>
      </c>
      <c r="F686" s="83"/>
      <c r="G686" s="61"/>
      <c r="H686" s="142" t="s">
        <v>37</v>
      </c>
      <c r="I686" s="142"/>
      <c r="J686" s="142"/>
      <c r="K686" s="142"/>
      <c r="L686" s="61"/>
      <c r="M686" s="82" t="s">
        <v>36</v>
      </c>
      <c r="N686" s="83"/>
      <c r="O686" s="83">
        <f>E686</f>
        <v>0</v>
      </c>
      <c r="P686" s="95"/>
    </row>
    <row r="687" spans="2:16" hidden="1" x14ac:dyDescent="0.25">
      <c r="B687" s="98"/>
      <c r="C687" s="87"/>
      <c r="D687" s="87" t="s">
        <v>71</v>
      </c>
      <c r="E687" s="87"/>
      <c r="F687" s="22">
        <f>IFERROR(-VLOOKUP(B686,'Lessor Calculations'!$G$10:$N$448,8,FALSE),0)</f>
        <v>0</v>
      </c>
      <c r="G687" s="51"/>
      <c r="H687" s="143"/>
      <c r="I687" s="143"/>
      <c r="J687" s="143"/>
      <c r="K687" s="143"/>
      <c r="L687" s="51"/>
      <c r="M687" s="87"/>
      <c r="N687" s="87" t="s">
        <v>71</v>
      </c>
      <c r="O687" s="22"/>
      <c r="P687" s="96">
        <f>F687</f>
        <v>0</v>
      </c>
    </row>
    <row r="688" spans="2:16" hidden="1" x14ac:dyDescent="0.25">
      <c r="B688" s="98"/>
      <c r="C688" s="66"/>
      <c r="D688" s="87" t="s">
        <v>72</v>
      </c>
      <c r="E688" s="87"/>
      <c r="F688" s="22" t="str">
        <f>IFERROR(VLOOKUP(B686,'Lessor Calculations'!$G$10:$M$448,7,FALSE),0)</f>
        <v xml:space="preserve">  </v>
      </c>
      <c r="G688" s="51"/>
      <c r="H688" s="143"/>
      <c r="I688" s="143"/>
      <c r="J688" s="143"/>
      <c r="K688" s="143"/>
      <c r="L688" s="51"/>
      <c r="M688" s="66"/>
      <c r="N688" s="87" t="s">
        <v>72</v>
      </c>
      <c r="O688" s="22"/>
      <c r="P688" s="96" t="str">
        <f>F688</f>
        <v xml:space="preserve">  </v>
      </c>
    </row>
    <row r="689" spans="2:16" hidden="1" x14ac:dyDescent="0.25">
      <c r="B689" s="98"/>
      <c r="C689" s="66"/>
      <c r="D689" s="87"/>
      <c r="E689" s="22"/>
      <c r="F689" s="22"/>
      <c r="G689" s="51"/>
      <c r="H689" s="66"/>
      <c r="I689" s="87"/>
      <c r="J689" s="22"/>
      <c r="K689" s="22"/>
      <c r="L689" s="51"/>
      <c r="M689" s="65"/>
      <c r="N689" s="87"/>
      <c r="O689" s="22"/>
      <c r="P689" s="96"/>
    </row>
    <row r="690" spans="2:16" ht="15.6" hidden="1" x14ac:dyDescent="0.3">
      <c r="B690" s="62" t="str">
        <f>B686</f>
        <v xml:space="preserve">  </v>
      </c>
      <c r="C690" s="66" t="s">
        <v>70</v>
      </c>
      <c r="D690" s="66"/>
      <c r="E690" s="22" t="str">
        <f>IFERROR(VLOOKUP(B690,'Lessor Calculations'!$Z$10:$AB$448,3,FALSE),0)</f>
        <v xml:space="preserve">  </v>
      </c>
      <c r="F690" s="66"/>
      <c r="G690" s="51"/>
      <c r="H690" s="143" t="s">
        <v>37</v>
      </c>
      <c r="I690" s="143"/>
      <c r="J690" s="143"/>
      <c r="K690" s="143"/>
      <c r="L690" s="51"/>
      <c r="M690" s="66" t="s">
        <v>70</v>
      </c>
      <c r="N690" s="66"/>
      <c r="O690" s="22" t="str">
        <f>E690</f>
        <v xml:space="preserve">  </v>
      </c>
      <c r="P690" s="96"/>
    </row>
    <row r="691" spans="2:16" hidden="1" x14ac:dyDescent="0.25">
      <c r="B691" s="98"/>
      <c r="C691" s="66"/>
      <c r="D691" s="87" t="s">
        <v>82</v>
      </c>
      <c r="E691" s="66"/>
      <c r="F691" s="77" t="str">
        <f>E690</f>
        <v xml:space="preserve">  </v>
      </c>
      <c r="G691" s="51"/>
      <c r="H691" s="143"/>
      <c r="I691" s="143"/>
      <c r="J691" s="143"/>
      <c r="K691" s="143"/>
      <c r="L691" s="51"/>
      <c r="M691" s="66"/>
      <c r="N691" s="87" t="s">
        <v>82</v>
      </c>
      <c r="O691" s="22"/>
      <c r="P691" s="96" t="str">
        <f>O690</f>
        <v xml:space="preserve">  </v>
      </c>
    </row>
    <row r="692" spans="2:16" hidden="1" x14ac:dyDescent="0.25">
      <c r="B692" s="98"/>
      <c r="C692" s="66"/>
      <c r="D692" s="87"/>
      <c r="E692" s="22"/>
      <c r="F692" s="22"/>
      <c r="G692" s="51"/>
      <c r="H692" s="66"/>
      <c r="I692" s="87"/>
      <c r="J692" s="22"/>
      <c r="K692" s="22"/>
      <c r="L692" s="51"/>
      <c r="M692" s="65"/>
      <c r="N692" s="87"/>
      <c r="O692" s="22"/>
      <c r="P692" s="96"/>
    </row>
    <row r="693" spans="2:16" ht="15.6" hidden="1" x14ac:dyDescent="0.3">
      <c r="B693" s="62" t="str">
        <f>B690</f>
        <v xml:space="preserve">  </v>
      </c>
      <c r="C693" s="144" t="s">
        <v>37</v>
      </c>
      <c r="D693" s="144"/>
      <c r="E693" s="144"/>
      <c r="F693" s="144"/>
      <c r="G693" s="51"/>
      <c r="H693" s="87" t="s">
        <v>74</v>
      </c>
      <c r="I693" s="66"/>
      <c r="J693" s="22" t="str">
        <f>IFERROR(VLOOKUP(B693,'Lessor Calculations'!$AE$10:$AG$448,3,FALSE),0)</f>
        <v xml:space="preserve">  </v>
      </c>
      <c r="K693" s="22"/>
      <c r="L693" s="51"/>
      <c r="M693" s="87" t="s">
        <v>74</v>
      </c>
      <c r="N693" s="66"/>
      <c r="O693" s="22" t="str">
        <f>J693</f>
        <v xml:space="preserve">  </v>
      </c>
      <c r="P693" s="96"/>
    </row>
    <row r="694" spans="2:16" ht="15.6" hidden="1" x14ac:dyDescent="0.3">
      <c r="B694" s="74"/>
      <c r="C694" s="144"/>
      <c r="D694" s="144"/>
      <c r="E694" s="144"/>
      <c r="F694" s="144"/>
      <c r="G694" s="51"/>
      <c r="H694" s="52"/>
      <c r="I694" s="87" t="s">
        <v>79</v>
      </c>
      <c r="J694" s="22"/>
      <c r="K694" s="22" t="str">
        <f>J693</f>
        <v xml:space="preserve">  </v>
      </c>
      <c r="L694" s="51"/>
      <c r="M694" s="52"/>
      <c r="N694" s="87" t="s">
        <v>79</v>
      </c>
      <c r="O694" s="22"/>
      <c r="P694" s="96" t="str">
        <f>O693</f>
        <v xml:space="preserve">  </v>
      </c>
    </row>
    <row r="695" spans="2:16" ht="15.6" hidden="1" x14ac:dyDescent="0.3">
      <c r="B695" s="74"/>
      <c r="C695" s="66"/>
      <c r="D695" s="87"/>
      <c r="E695" s="22"/>
      <c r="F695" s="22"/>
      <c r="G695" s="51"/>
      <c r="H695" s="66"/>
      <c r="I695" s="87"/>
      <c r="J695" s="22"/>
      <c r="K695" s="22"/>
      <c r="L695" s="51"/>
      <c r="M695" s="65"/>
      <c r="N695" s="66"/>
      <c r="O695" s="22"/>
      <c r="P695" s="96"/>
    </row>
    <row r="696" spans="2:16" ht="15.6" hidden="1" x14ac:dyDescent="0.3">
      <c r="B696" s="62" t="str">
        <f>B693</f>
        <v xml:space="preserve">  </v>
      </c>
      <c r="C696" s="87" t="s">
        <v>36</v>
      </c>
      <c r="D696" s="22"/>
      <c r="E696" s="22" t="str">
        <f>F697</f>
        <v xml:space="preserve">  </v>
      </c>
      <c r="F696" s="22"/>
      <c r="G696" s="51"/>
      <c r="H696" s="143" t="s">
        <v>37</v>
      </c>
      <c r="I696" s="143"/>
      <c r="J696" s="143"/>
      <c r="K696" s="143"/>
      <c r="L696" s="51"/>
      <c r="M696" s="87" t="s">
        <v>36</v>
      </c>
      <c r="N696" s="22"/>
      <c r="O696" s="22" t="str">
        <f>E696</f>
        <v xml:space="preserve">  </v>
      </c>
      <c r="P696" s="96"/>
    </row>
    <row r="697" spans="2:16" ht="15.6" hidden="1" x14ac:dyDescent="0.3">
      <c r="B697" s="75"/>
      <c r="C697" s="79"/>
      <c r="D697" s="90" t="s">
        <v>80</v>
      </c>
      <c r="E697" s="90"/>
      <c r="F697" s="91" t="str">
        <f>IFERROR(VLOOKUP(B696,'Lessor Calculations'!$G$10:$W$448,17,FALSE),0)</f>
        <v xml:space="preserve">  </v>
      </c>
      <c r="G697" s="70"/>
      <c r="H697" s="146"/>
      <c r="I697" s="146"/>
      <c r="J697" s="146"/>
      <c r="K697" s="146"/>
      <c r="L697" s="70"/>
      <c r="M697" s="79"/>
      <c r="N697" s="90" t="s">
        <v>80</v>
      </c>
      <c r="O697" s="91"/>
      <c r="P697" s="94" t="str">
        <f>O696</f>
        <v xml:space="preserve">  </v>
      </c>
    </row>
    <row r="698" spans="2:16" ht="15.6" hidden="1" x14ac:dyDescent="0.3">
      <c r="B698" s="59" t="str">
        <f>IFERROR(IF(EOMONTH(B693,1)&gt;Questionnaire!$I$8,"  ",EOMONTH(B693,1)),"  ")</f>
        <v xml:space="preserve">  </v>
      </c>
      <c r="C698" s="82" t="s">
        <v>36</v>
      </c>
      <c r="D698" s="83"/>
      <c r="E698" s="83">
        <f>IFERROR(F699+F700,0)</f>
        <v>0</v>
      </c>
      <c r="F698" s="83"/>
      <c r="G698" s="61"/>
      <c r="H698" s="142" t="s">
        <v>37</v>
      </c>
      <c r="I698" s="142"/>
      <c r="J698" s="142"/>
      <c r="K698" s="142"/>
      <c r="L698" s="61"/>
      <c r="M698" s="82" t="s">
        <v>36</v>
      </c>
      <c r="N698" s="83"/>
      <c r="O698" s="83">
        <f>E698</f>
        <v>0</v>
      </c>
      <c r="P698" s="95"/>
    </row>
    <row r="699" spans="2:16" hidden="1" x14ac:dyDescent="0.25">
      <c r="B699" s="98"/>
      <c r="C699" s="87"/>
      <c r="D699" s="87" t="s">
        <v>71</v>
      </c>
      <c r="E699" s="87"/>
      <c r="F699" s="22">
        <f>IFERROR(-VLOOKUP(B698,'Lessor Calculations'!$G$10:$N$448,8,FALSE),0)</f>
        <v>0</v>
      </c>
      <c r="G699" s="51"/>
      <c r="H699" s="143"/>
      <c r="I699" s="143"/>
      <c r="J699" s="143"/>
      <c r="K699" s="143"/>
      <c r="L699" s="51"/>
      <c r="M699" s="87"/>
      <c r="N699" s="87" t="s">
        <v>71</v>
      </c>
      <c r="O699" s="22"/>
      <c r="P699" s="96">
        <f>F699</f>
        <v>0</v>
      </c>
    </row>
    <row r="700" spans="2:16" hidden="1" x14ac:dyDescent="0.25">
      <c r="B700" s="98"/>
      <c r="C700" s="66"/>
      <c r="D700" s="87" t="s">
        <v>72</v>
      </c>
      <c r="E700" s="87"/>
      <c r="F700" s="22" t="str">
        <f>IFERROR(VLOOKUP(B698,'Lessor Calculations'!$G$10:$M$448,7,FALSE),0)</f>
        <v xml:space="preserve">  </v>
      </c>
      <c r="G700" s="51"/>
      <c r="H700" s="143"/>
      <c r="I700" s="143"/>
      <c r="J700" s="143"/>
      <c r="K700" s="143"/>
      <c r="L700" s="51"/>
      <c r="M700" s="66"/>
      <c r="N700" s="87" t="s">
        <v>72</v>
      </c>
      <c r="O700" s="22"/>
      <c r="P700" s="96" t="str">
        <f>F700</f>
        <v xml:space="preserve">  </v>
      </c>
    </row>
    <row r="701" spans="2:16" hidden="1" x14ac:dyDescent="0.25">
      <c r="B701" s="98"/>
      <c r="C701" s="66"/>
      <c r="D701" s="87"/>
      <c r="E701" s="22"/>
      <c r="F701" s="22"/>
      <c r="G701" s="51"/>
      <c r="H701" s="66"/>
      <c r="I701" s="87"/>
      <c r="J701" s="22"/>
      <c r="K701" s="22"/>
      <c r="L701" s="51"/>
      <c r="M701" s="65"/>
      <c r="N701" s="87"/>
      <c r="O701" s="22"/>
      <c r="P701" s="96"/>
    </row>
    <row r="702" spans="2:16" ht="15.6" hidden="1" x14ac:dyDescent="0.3">
      <c r="B702" s="62" t="str">
        <f>B698</f>
        <v xml:space="preserve">  </v>
      </c>
      <c r="C702" s="66" t="s">
        <v>70</v>
      </c>
      <c r="D702" s="66"/>
      <c r="E702" s="22" t="str">
        <f>IFERROR(VLOOKUP(B702,'Lessor Calculations'!$Z$10:$AB$448,3,FALSE),0)</f>
        <v xml:space="preserve">  </v>
      </c>
      <c r="F702" s="66"/>
      <c r="G702" s="51"/>
      <c r="H702" s="143" t="s">
        <v>37</v>
      </c>
      <c r="I702" s="143"/>
      <c r="J702" s="143"/>
      <c r="K702" s="143"/>
      <c r="L702" s="51"/>
      <c r="M702" s="66" t="s">
        <v>70</v>
      </c>
      <c r="N702" s="66"/>
      <c r="O702" s="22" t="str">
        <f>E702</f>
        <v xml:space="preserve">  </v>
      </c>
      <c r="P702" s="96"/>
    </row>
    <row r="703" spans="2:16" hidden="1" x14ac:dyDescent="0.25">
      <c r="B703" s="98"/>
      <c r="C703" s="66"/>
      <c r="D703" s="87" t="s">
        <v>82</v>
      </c>
      <c r="E703" s="66"/>
      <c r="F703" s="77" t="str">
        <f>E702</f>
        <v xml:space="preserve">  </v>
      </c>
      <c r="G703" s="51"/>
      <c r="H703" s="143"/>
      <c r="I703" s="143"/>
      <c r="J703" s="143"/>
      <c r="K703" s="143"/>
      <c r="L703" s="51"/>
      <c r="M703" s="66"/>
      <c r="N703" s="87" t="s">
        <v>82</v>
      </c>
      <c r="O703" s="22"/>
      <c r="P703" s="96" t="str">
        <f>O702</f>
        <v xml:space="preserve">  </v>
      </c>
    </row>
    <row r="704" spans="2:16" hidden="1" x14ac:dyDescent="0.25">
      <c r="B704" s="98"/>
      <c r="C704" s="66"/>
      <c r="D704" s="87"/>
      <c r="E704" s="22"/>
      <c r="F704" s="22"/>
      <c r="G704" s="51"/>
      <c r="H704" s="66"/>
      <c r="I704" s="87"/>
      <c r="J704" s="22"/>
      <c r="K704" s="22"/>
      <c r="L704" s="51"/>
      <c r="M704" s="65"/>
      <c r="N704" s="87"/>
      <c r="O704" s="22"/>
      <c r="P704" s="96"/>
    </row>
    <row r="705" spans="2:16" ht="15.6" hidden="1" x14ac:dyDescent="0.3">
      <c r="B705" s="62" t="str">
        <f>B702</f>
        <v xml:space="preserve">  </v>
      </c>
      <c r="C705" s="144" t="s">
        <v>37</v>
      </c>
      <c r="D705" s="144"/>
      <c r="E705" s="144"/>
      <c r="F705" s="144"/>
      <c r="G705" s="51"/>
      <c r="H705" s="87" t="s">
        <v>74</v>
      </c>
      <c r="I705" s="66"/>
      <c r="J705" s="22" t="str">
        <f>IFERROR(VLOOKUP(B705,'Lessor Calculations'!$AE$10:$AG$448,3,FALSE),0)</f>
        <v xml:space="preserve">  </v>
      </c>
      <c r="K705" s="22"/>
      <c r="L705" s="51"/>
      <c r="M705" s="87" t="s">
        <v>74</v>
      </c>
      <c r="N705" s="66"/>
      <c r="O705" s="22" t="str">
        <f>J705</f>
        <v xml:space="preserve">  </v>
      </c>
      <c r="P705" s="96"/>
    </row>
    <row r="706" spans="2:16" ht="15.6" hidden="1" x14ac:dyDescent="0.3">
      <c r="B706" s="74"/>
      <c r="C706" s="144"/>
      <c r="D706" s="144"/>
      <c r="E706" s="144"/>
      <c r="F706" s="144"/>
      <c r="G706" s="51"/>
      <c r="H706" s="52"/>
      <c r="I706" s="87" t="s">
        <v>79</v>
      </c>
      <c r="J706" s="22"/>
      <c r="K706" s="22" t="str">
        <f>J705</f>
        <v xml:space="preserve">  </v>
      </c>
      <c r="L706" s="51"/>
      <c r="M706" s="52"/>
      <c r="N706" s="87" t="s">
        <v>79</v>
      </c>
      <c r="O706" s="22"/>
      <c r="P706" s="96" t="str">
        <f>O705</f>
        <v xml:space="preserve">  </v>
      </c>
    </row>
    <row r="707" spans="2:16" ht="15.6" hidden="1" x14ac:dyDescent="0.3">
      <c r="B707" s="74"/>
      <c r="C707" s="66"/>
      <c r="D707" s="87"/>
      <c r="E707" s="22"/>
      <c r="F707" s="22"/>
      <c r="G707" s="51"/>
      <c r="H707" s="66"/>
      <c r="I707" s="87"/>
      <c r="J707" s="22"/>
      <c r="K707" s="22"/>
      <c r="L707" s="51"/>
      <c r="M707" s="65"/>
      <c r="N707" s="66"/>
      <c r="O707" s="22"/>
      <c r="P707" s="96"/>
    </row>
    <row r="708" spans="2:16" ht="15.6" hidden="1" x14ac:dyDescent="0.3">
      <c r="B708" s="62" t="str">
        <f>B705</f>
        <v xml:space="preserve">  </v>
      </c>
      <c r="C708" s="87" t="s">
        <v>36</v>
      </c>
      <c r="D708" s="22"/>
      <c r="E708" s="22" t="str">
        <f>F709</f>
        <v xml:space="preserve">  </v>
      </c>
      <c r="F708" s="22"/>
      <c r="G708" s="51"/>
      <c r="H708" s="143" t="s">
        <v>37</v>
      </c>
      <c r="I708" s="143"/>
      <c r="J708" s="143"/>
      <c r="K708" s="143"/>
      <c r="L708" s="51"/>
      <c r="M708" s="87" t="s">
        <v>36</v>
      </c>
      <c r="N708" s="22"/>
      <c r="O708" s="22" t="str">
        <f>E708</f>
        <v xml:space="preserve">  </v>
      </c>
      <c r="P708" s="96"/>
    </row>
    <row r="709" spans="2:16" ht="15.6" hidden="1" x14ac:dyDescent="0.3">
      <c r="B709" s="75"/>
      <c r="C709" s="79"/>
      <c r="D709" s="90" t="s">
        <v>80</v>
      </c>
      <c r="E709" s="90"/>
      <c r="F709" s="91" t="str">
        <f>IFERROR(VLOOKUP(B708,'Lessor Calculations'!$G$10:$W$448,17,FALSE),0)</f>
        <v xml:space="preserve">  </v>
      </c>
      <c r="G709" s="70"/>
      <c r="H709" s="146"/>
      <c r="I709" s="146"/>
      <c r="J709" s="146"/>
      <c r="K709" s="146"/>
      <c r="L709" s="70"/>
      <c r="M709" s="79"/>
      <c r="N709" s="90" t="s">
        <v>80</v>
      </c>
      <c r="O709" s="91"/>
      <c r="P709" s="94" t="str">
        <f>O708</f>
        <v xml:space="preserve">  </v>
      </c>
    </row>
    <row r="710" spans="2:16" ht="15.6" hidden="1" x14ac:dyDescent="0.3">
      <c r="B710" s="59" t="str">
        <f>IFERROR(IF(EOMONTH(B705,1)&gt;Questionnaire!$I$8,"  ",EOMONTH(B705,1)),"  ")</f>
        <v xml:space="preserve">  </v>
      </c>
      <c r="C710" s="82" t="s">
        <v>36</v>
      </c>
      <c r="D710" s="83"/>
      <c r="E710" s="83">
        <f>IFERROR(F711+F712,0)</f>
        <v>0</v>
      </c>
      <c r="F710" s="83"/>
      <c r="G710" s="61"/>
      <c r="H710" s="142" t="s">
        <v>37</v>
      </c>
      <c r="I710" s="142"/>
      <c r="J710" s="142"/>
      <c r="K710" s="142"/>
      <c r="L710" s="61"/>
      <c r="M710" s="82" t="s">
        <v>36</v>
      </c>
      <c r="N710" s="83"/>
      <c r="O710" s="83">
        <f>E710</f>
        <v>0</v>
      </c>
      <c r="P710" s="95"/>
    </row>
    <row r="711" spans="2:16" hidden="1" x14ac:dyDescent="0.25">
      <c r="B711" s="98"/>
      <c r="C711" s="87"/>
      <c r="D711" s="87" t="s">
        <v>71</v>
      </c>
      <c r="E711" s="87"/>
      <c r="F711" s="22">
        <f>IFERROR(-VLOOKUP(B710,'Lessor Calculations'!$G$10:$N$448,8,FALSE),0)</f>
        <v>0</v>
      </c>
      <c r="G711" s="51"/>
      <c r="H711" s="143"/>
      <c r="I711" s="143"/>
      <c r="J711" s="143"/>
      <c r="K711" s="143"/>
      <c r="L711" s="51"/>
      <c r="M711" s="87"/>
      <c r="N711" s="87" t="s">
        <v>71</v>
      </c>
      <c r="O711" s="22"/>
      <c r="P711" s="96">
        <f>F711</f>
        <v>0</v>
      </c>
    </row>
    <row r="712" spans="2:16" hidden="1" x14ac:dyDescent="0.25">
      <c r="B712" s="98"/>
      <c r="C712" s="66"/>
      <c r="D712" s="87" t="s">
        <v>72</v>
      </c>
      <c r="E712" s="87"/>
      <c r="F712" s="22" t="str">
        <f>IFERROR(VLOOKUP(B710,'Lessor Calculations'!$G$10:$M$448,7,FALSE),0)</f>
        <v xml:space="preserve">  </v>
      </c>
      <c r="G712" s="51"/>
      <c r="H712" s="143"/>
      <c r="I712" s="143"/>
      <c r="J712" s="143"/>
      <c r="K712" s="143"/>
      <c r="L712" s="51"/>
      <c r="M712" s="66"/>
      <c r="N712" s="87" t="s">
        <v>72</v>
      </c>
      <c r="O712" s="22"/>
      <c r="P712" s="96" t="str">
        <f>F712</f>
        <v xml:space="preserve">  </v>
      </c>
    </row>
    <row r="713" spans="2:16" hidden="1" x14ac:dyDescent="0.25">
      <c r="B713" s="98"/>
      <c r="C713" s="66"/>
      <c r="D713" s="87"/>
      <c r="E713" s="22"/>
      <c r="F713" s="22"/>
      <c r="G713" s="51"/>
      <c r="H713" s="66"/>
      <c r="I713" s="87"/>
      <c r="J713" s="22"/>
      <c r="K713" s="22"/>
      <c r="L713" s="51"/>
      <c r="M713" s="65"/>
      <c r="N713" s="87"/>
      <c r="O713" s="22"/>
      <c r="P713" s="96"/>
    </row>
    <row r="714" spans="2:16" ht="15.6" hidden="1" x14ac:dyDescent="0.3">
      <c r="B714" s="62" t="str">
        <f>B710</f>
        <v xml:space="preserve">  </v>
      </c>
      <c r="C714" s="66" t="s">
        <v>70</v>
      </c>
      <c r="D714" s="66"/>
      <c r="E714" s="22" t="str">
        <f>IFERROR(VLOOKUP(B714,'Lessor Calculations'!$Z$10:$AB$448,3,FALSE),0)</f>
        <v xml:space="preserve">  </v>
      </c>
      <c r="F714" s="66"/>
      <c r="G714" s="51"/>
      <c r="H714" s="143" t="s">
        <v>37</v>
      </c>
      <c r="I714" s="143"/>
      <c r="J714" s="143"/>
      <c r="K714" s="143"/>
      <c r="L714" s="51"/>
      <c r="M714" s="66" t="s">
        <v>70</v>
      </c>
      <c r="N714" s="66"/>
      <c r="O714" s="22" t="str">
        <f>E714</f>
        <v xml:space="preserve">  </v>
      </c>
      <c r="P714" s="96"/>
    </row>
    <row r="715" spans="2:16" hidden="1" x14ac:dyDescent="0.25">
      <c r="B715" s="98"/>
      <c r="C715" s="66"/>
      <c r="D715" s="87" t="s">
        <v>82</v>
      </c>
      <c r="E715" s="66"/>
      <c r="F715" s="77" t="str">
        <f>E714</f>
        <v xml:space="preserve">  </v>
      </c>
      <c r="G715" s="51"/>
      <c r="H715" s="143"/>
      <c r="I715" s="143"/>
      <c r="J715" s="143"/>
      <c r="K715" s="143"/>
      <c r="L715" s="51"/>
      <c r="M715" s="66"/>
      <c r="N715" s="87" t="s">
        <v>82</v>
      </c>
      <c r="O715" s="22"/>
      <c r="P715" s="96" t="str">
        <f>O714</f>
        <v xml:space="preserve">  </v>
      </c>
    </row>
    <row r="716" spans="2:16" hidden="1" x14ac:dyDescent="0.25">
      <c r="B716" s="98"/>
      <c r="C716" s="66"/>
      <c r="D716" s="87"/>
      <c r="E716" s="22"/>
      <c r="F716" s="22"/>
      <c r="G716" s="51"/>
      <c r="H716" s="66"/>
      <c r="I716" s="87"/>
      <c r="J716" s="22"/>
      <c r="K716" s="22"/>
      <c r="L716" s="51"/>
      <c r="M716" s="65"/>
      <c r="N716" s="87"/>
      <c r="O716" s="22"/>
      <c r="P716" s="96"/>
    </row>
    <row r="717" spans="2:16" ht="15.6" hidden="1" x14ac:dyDescent="0.3">
      <c r="B717" s="62" t="str">
        <f>B714</f>
        <v xml:space="preserve">  </v>
      </c>
      <c r="C717" s="144" t="s">
        <v>37</v>
      </c>
      <c r="D717" s="144"/>
      <c r="E717" s="144"/>
      <c r="F717" s="144"/>
      <c r="G717" s="51"/>
      <c r="H717" s="87" t="s">
        <v>74</v>
      </c>
      <c r="I717" s="66"/>
      <c r="J717" s="22" t="str">
        <f>IFERROR(VLOOKUP(B717,'Lessor Calculations'!$AE$10:$AG$448,3,FALSE),0)</f>
        <v xml:space="preserve">  </v>
      </c>
      <c r="K717" s="22"/>
      <c r="L717" s="51"/>
      <c r="M717" s="87" t="s">
        <v>74</v>
      </c>
      <c r="N717" s="66"/>
      <c r="O717" s="22" t="str">
        <f>J717</f>
        <v xml:space="preserve">  </v>
      </c>
      <c r="P717" s="96"/>
    </row>
    <row r="718" spans="2:16" ht="15.6" hidden="1" x14ac:dyDescent="0.3">
      <c r="B718" s="74"/>
      <c r="C718" s="144"/>
      <c r="D718" s="144"/>
      <c r="E718" s="144"/>
      <c r="F718" s="144"/>
      <c r="G718" s="51"/>
      <c r="H718" s="52"/>
      <c r="I718" s="87" t="s">
        <v>79</v>
      </c>
      <c r="J718" s="22"/>
      <c r="K718" s="22" t="str">
        <f>J717</f>
        <v xml:space="preserve">  </v>
      </c>
      <c r="L718" s="51"/>
      <c r="M718" s="52"/>
      <c r="N718" s="87" t="s">
        <v>79</v>
      </c>
      <c r="O718" s="22"/>
      <c r="P718" s="96" t="str">
        <f>O717</f>
        <v xml:space="preserve">  </v>
      </c>
    </row>
    <row r="719" spans="2:16" ht="15.6" hidden="1" x14ac:dyDescent="0.3">
      <c r="B719" s="74"/>
      <c r="C719" s="66"/>
      <c r="D719" s="87"/>
      <c r="E719" s="22"/>
      <c r="F719" s="22"/>
      <c r="G719" s="51"/>
      <c r="H719" s="66"/>
      <c r="I719" s="87"/>
      <c r="J719" s="22"/>
      <c r="K719" s="22"/>
      <c r="L719" s="51"/>
      <c r="M719" s="65"/>
      <c r="N719" s="66"/>
      <c r="O719" s="22"/>
      <c r="P719" s="96"/>
    </row>
    <row r="720" spans="2:16" ht="15.6" hidden="1" x14ac:dyDescent="0.3">
      <c r="B720" s="62" t="str">
        <f>B717</f>
        <v xml:space="preserve">  </v>
      </c>
      <c r="C720" s="87" t="s">
        <v>36</v>
      </c>
      <c r="D720" s="22"/>
      <c r="E720" s="22" t="str">
        <f>F721</f>
        <v xml:space="preserve">  </v>
      </c>
      <c r="F720" s="22"/>
      <c r="G720" s="51"/>
      <c r="H720" s="143" t="s">
        <v>37</v>
      </c>
      <c r="I720" s="143"/>
      <c r="J720" s="143"/>
      <c r="K720" s="143"/>
      <c r="L720" s="51"/>
      <c r="M720" s="87" t="s">
        <v>36</v>
      </c>
      <c r="N720" s="22"/>
      <c r="O720" s="22" t="str">
        <f>E720</f>
        <v xml:space="preserve">  </v>
      </c>
      <c r="P720" s="96"/>
    </row>
    <row r="721" spans="2:16" ht="15.6" hidden="1" x14ac:dyDescent="0.3">
      <c r="B721" s="75"/>
      <c r="C721" s="79"/>
      <c r="D721" s="90" t="s">
        <v>80</v>
      </c>
      <c r="E721" s="90"/>
      <c r="F721" s="91" t="str">
        <f>IFERROR(VLOOKUP(B720,'Lessor Calculations'!$G$10:$W$448,17,FALSE),0)</f>
        <v xml:space="preserve">  </v>
      </c>
      <c r="G721" s="70"/>
      <c r="H721" s="146"/>
      <c r="I721" s="146"/>
      <c r="J721" s="146"/>
      <c r="K721" s="146"/>
      <c r="L721" s="70"/>
      <c r="M721" s="79"/>
      <c r="N721" s="90" t="s">
        <v>80</v>
      </c>
      <c r="O721" s="91"/>
      <c r="P721" s="94" t="str">
        <f>O720</f>
        <v xml:space="preserve">  </v>
      </c>
    </row>
    <row r="722" spans="2:16" ht="15.6" hidden="1" x14ac:dyDescent="0.3">
      <c r="B722" s="59" t="str">
        <f>IFERROR(IF(EOMONTH(B717,1)&gt;Questionnaire!$I$8,"  ",EOMONTH(B717,1)),"  ")</f>
        <v xml:space="preserve">  </v>
      </c>
      <c r="C722" s="82" t="s">
        <v>36</v>
      </c>
      <c r="D722" s="83"/>
      <c r="E722" s="83">
        <f>IFERROR(F723+F724,0)</f>
        <v>0</v>
      </c>
      <c r="F722" s="83"/>
      <c r="G722" s="61"/>
      <c r="H722" s="142" t="s">
        <v>37</v>
      </c>
      <c r="I722" s="142"/>
      <c r="J722" s="142"/>
      <c r="K722" s="142"/>
      <c r="L722" s="61"/>
      <c r="M722" s="82" t="s">
        <v>36</v>
      </c>
      <c r="N722" s="83"/>
      <c r="O722" s="83">
        <f>E722</f>
        <v>0</v>
      </c>
      <c r="P722" s="95"/>
    </row>
    <row r="723" spans="2:16" hidden="1" x14ac:dyDescent="0.25">
      <c r="B723" s="98"/>
      <c r="C723" s="87"/>
      <c r="D723" s="87" t="s">
        <v>71</v>
      </c>
      <c r="E723" s="87"/>
      <c r="F723" s="22">
        <f>IFERROR(-VLOOKUP(B722,'Lessor Calculations'!$G$10:$N$448,8,FALSE),0)</f>
        <v>0</v>
      </c>
      <c r="G723" s="51"/>
      <c r="H723" s="143"/>
      <c r="I723" s="143"/>
      <c r="J723" s="143"/>
      <c r="K723" s="143"/>
      <c r="L723" s="51"/>
      <c r="M723" s="87"/>
      <c r="N723" s="87" t="s">
        <v>71</v>
      </c>
      <c r="O723" s="22"/>
      <c r="P723" s="96">
        <f>F723</f>
        <v>0</v>
      </c>
    </row>
    <row r="724" spans="2:16" hidden="1" x14ac:dyDescent="0.25">
      <c r="B724" s="98"/>
      <c r="C724" s="66"/>
      <c r="D724" s="87" t="s">
        <v>72</v>
      </c>
      <c r="E724" s="87"/>
      <c r="F724" s="22" t="str">
        <f>IFERROR(VLOOKUP(B722,'Lessor Calculations'!$G$10:$M$448,7,FALSE),0)</f>
        <v xml:space="preserve">  </v>
      </c>
      <c r="G724" s="51"/>
      <c r="H724" s="143"/>
      <c r="I724" s="143"/>
      <c r="J724" s="143"/>
      <c r="K724" s="143"/>
      <c r="L724" s="51"/>
      <c r="M724" s="66"/>
      <c r="N724" s="87" t="s">
        <v>72</v>
      </c>
      <c r="O724" s="22"/>
      <c r="P724" s="96" t="str">
        <f>F724</f>
        <v xml:space="preserve">  </v>
      </c>
    </row>
    <row r="725" spans="2:16" hidden="1" x14ac:dyDescent="0.25">
      <c r="B725" s="98"/>
      <c r="C725" s="66"/>
      <c r="D725" s="87"/>
      <c r="E725" s="22"/>
      <c r="F725" s="22"/>
      <c r="G725" s="51"/>
      <c r="H725" s="66"/>
      <c r="I725" s="87"/>
      <c r="J725" s="22"/>
      <c r="K725" s="22"/>
      <c r="L725" s="51"/>
      <c r="M725" s="65"/>
      <c r="N725" s="87"/>
      <c r="O725" s="22"/>
      <c r="P725" s="96"/>
    </row>
    <row r="726" spans="2:16" ht="15.6" hidden="1" x14ac:dyDescent="0.3">
      <c r="B726" s="62" t="str">
        <f>B722</f>
        <v xml:space="preserve">  </v>
      </c>
      <c r="C726" s="66" t="s">
        <v>70</v>
      </c>
      <c r="D726" s="66"/>
      <c r="E726" s="22" t="str">
        <f>IFERROR(VLOOKUP(B726,'Lessor Calculations'!$Z$10:$AB$448,3,FALSE),0)</f>
        <v xml:space="preserve">  </v>
      </c>
      <c r="F726" s="66"/>
      <c r="G726" s="51"/>
      <c r="H726" s="143" t="s">
        <v>37</v>
      </c>
      <c r="I726" s="143"/>
      <c r="J726" s="143"/>
      <c r="K726" s="143"/>
      <c r="L726" s="51"/>
      <c r="M726" s="66" t="s">
        <v>70</v>
      </c>
      <c r="N726" s="66"/>
      <c r="O726" s="22" t="str">
        <f>E726</f>
        <v xml:space="preserve">  </v>
      </c>
      <c r="P726" s="96"/>
    </row>
    <row r="727" spans="2:16" hidden="1" x14ac:dyDescent="0.25">
      <c r="B727" s="98"/>
      <c r="C727" s="66"/>
      <c r="D727" s="87" t="s">
        <v>82</v>
      </c>
      <c r="E727" s="66"/>
      <c r="F727" s="77" t="str">
        <f>E726</f>
        <v xml:space="preserve">  </v>
      </c>
      <c r="G727" s="51"/>
      <c r="H727" s="143"/>
      <c r="I727" s="143"/>
      <c r="J727" s="143"/>
      <c r="K727" s="143"/>
      <c r="L727" s="51"/>
      <c r="M727" s="66"/>
      <c r="N727" s="87" t="s">
        <v>82</v>
      </c>
      <c r="O727" s="22"/>
      <c r="P727" s="96" t="str">
        <f>O726</f>
        <v xml:space="preserve">  </v>
      </c>
    </row>
    <row r="728" spans="2:16" hidden="1" x14ac:dyDescent="0.25">
      <c r="B728" s="98"/>
      <c r="C728" s="66"/>
      <c r="D728" s="87"/>
      <c r="E728" s="22"/>
      <c r="F728" s="22"/>
      <c r="G728" s="51"/>
      <c r="H728" s="66"/>
      <c r="I728" s="87"/>
      <c r="J728" s="22"/>
      <c r="K728" s="22"/>
      <c r="L728" s="51"/>
      <c r="M728" s="65"/>
      <c r="N728" s="87"/>
      <c r="O728" s="22"/>
      <c r="P728" s="96"/>
    </row>
    <row r="729" spans="2:16" ht="15.6" hidden="1" x14ac:dyDescent="0.3">
      <c r="B729" s="62" t="str">
        <f>B726</f>
        <v xml:space="preserve">  </v>
      </c>
      <c r="C729" s="144" t="s">
        <v>37</v>
      </c>
      <c r="D729" s="144"/>
      <c r="E729" s="144"/>
      <c r="F729" s="144"/>
      <c r="G729" s="51"/>
      <c r="H729" s="87" t="s">
        <v>74</v>
      </c>
      <c r="I729" s="66"/>
      <c r="J729" s="22" t="str">
        <f>IFERROR(VLOOKUP(B729,'Lessor Calculations'!$AE$10:$AG$448,3,FALSE),0)</f>
        <v xml:space="preserve">  </v>
      </c>
      <c r="K729" s="22"/>
      <c r="L729" s="51"/>
      <c r="M729" s="87" t="s">
        <v>74</v>
      </c>
      <c r="N729" s="66"/>
      <c r="O729" s="22" t="str">
        <f>J729</f>
        <v xml:space="preserve">  </v>
      </c>
      <c r="P729" s="96"/>
    </row>
    <row r="730" spans="2:16" ht="15.6" hidden="1" x14ac:dyDescent="0.3">
      <c r="B730" s="74"/>
      <c r="C730" s="144"/>
      <c r="D730" s="144"/>
      <c r="E730" s="144"/>
      <c r="F730" s="144"/>
      <c r="G730" s="51"/>
      <c r="H730" s="52"/>
      <c r="I730" s="87" t="s">
        <v>79</v>
      </c>
      <c r="J730" s="22"/>
      <c r="K730" s="22" t="str">
        <f>J729</f>
        <v xml:space="preserve">  </v>
      </c>
      <c r="L730" s="51"/>
      <c r="M730" s="52"/>
      <c r="N730" s="87" t="s">
        <v>79</v>
      </c>
      <c r="O730" s="22"/>
      <c r="P730" s="96" t="str">
        <f>O729</f>
        <v xml:space="preserve">  </v>
      </c>
    </row>
    <row r="731" spans="2:16" ht="15.6" hidden="1" x14ac:dyDescent="0.3">
      <c r="B731" s="74"/>
      <c r="C731" s="66"/>
      <c r="D731" s="87"/>
      <c r="E731" s="22"/>
      <c r="F731" s="22"/>
      <c r="G731" s="51"/>
      <c r="H731" s="66"/>
      <c r="I731" s="87"/>
      <c r="J731" s="22"/>
      <c r="K731" s="22"/>
      <c r="L731" s="51"/>
      <c r="M731" s="65"/>
      <c r="N731" s="66"/>
      <c r="O731" s="22"/>
      <c r="P731" s="96"/>
    </row>
    <row r="732" spans="2:16" ht="15.6" hidden="1" x14ac:dyDescent="0.3">
      <c r="B732" s="62" t="str">
        <f>B729</f>
        <v xml:space="preserve">  </v>
      </c>
      <c r="C732" s="87" t="s">
        <v>36</v>
      </c>
      <c r="D732" s="22"/>
      <c r="E732" s="22" t="str">
        <f>F733</f>
        <v xml:space="preserve">  </v>
      </c>
      <c r="F732" s="22"/>
      <c r="G732" s="51"/>
      <c r="H732" s="143" t="s">
        <v>37</v>
      </c>
      <c r="I732" s="143"/>
      <c r="J732" s="143"/>
      <c r="K732" s="143"/>
      <c r="L732" s="51"/>
      <c r="M732" s="87" t="s">
        <v>36</v>
      </c>
      <c r="N732" s="22"/>
      <c r="O732" s="22" t="str">
        <f>E732</f>
        <v xml:space="preserve">  </v>
      </c>
      <c r="P732" s="96"/>
    </row>
    <row r="733" spans="2:16" ht="15.6" hidden="1" x14ac:dyDescent="0.3">
      <c r="B733" s="75"/>
      <c r="C733" s="79"/>
      <c r="D733" s="90" t="s">
        <v>80</v>
      </c>
      <c r="E733" s="90"/>
      <c r="F733" s="91" t="str">
        <f>IFERROR(VLOOKUP(B732,'Lessor Calculations'!$G$10:$W$448,17,FALSE),0)</f>
        <v xml:space="preserve">  </v>
      </c>
      <c r="G733" s="70"/>
      <c r="H733" s="146"/>
      <c r="I733" s="146"/>
      <c r="J733" s="146"/>
      <c r="K733" s="146"/>
      <c r="L733" s="70"/>
      <c r="M733" s="79"/>
      <c r="N733" s="90" t="s">
        <v>80</v>
      </c>
      <c r="O733" s="91"/>
      <c r="P733" s="94" t="str">
        <f>O732</f>
        <v xml:space="preserve">  </v>
      </c>
    </row>
    <row r="734" spans="2:16" ht="15.6" hidden="1" x14ac:dyDescent="0.3">
      <c r="B734" s="59" t="str">
        <f>IFERROR(IF(EOMONTH(B729,1)&gt;Questionnaire!$I$8,"  ",EOMONTH(B729,1)),"  ")</f>
        <v xml:space="preserve">  </v>
      </c>
      <c r="C734" s="82" t="s">
        <v>36</v>
      </c>
      <c r="D734" s="83"/>
      <c r="E734" s="83">
        <f>IFERROR(F735+F736,0)</f>
        <v>0</v>
      </c>
      <c r="F734" s="83"/>
      <c r="G734" s="61"/>
      <c r="H734" s="142" t="s">
        <v>37</v>
      </c>
      <c r="I734" s="142"/>
      <c r="J734" s="142"/>
      <c r="K734" s="142"/>
      <c r="L734" s="61"/>
      <c r="M734" s="82" t="s">
        <v>36</v>
      </c>
      <c r="N734" s="83"/>
      <c r="O734" s="83">
        <f>E734</f>
        <v>0</v>
      </c>
      <c r="P734" s="95"/>
    </row>
    <row r="735" spans="2:16" hidden="1" x14ac:dyDescent="0.25">
      <c r="B735" s="98"/>
      <c r="C735" s="87"/>
      <c r="D735" s="87" t="s">
        <v>71</v>
      </c>
      <c r="E735" s="87"/>
      <c r="F735" s="22">
        <f>IFERROR(-VLOOKUP(B734,'Lessor Calculations'!$G$10:$N$448,8,FALSE),0)</f>
        <v>0</v>
      </c>
      <c r="G735" s="51"/>
      <c r="H735" s="143"/>
      <c r="I735" s="143"/>
      <c r="J735" s="143"/>
      <c r="K735" s="143"/>
      <c r="L735" s="51"/>
      <c r="M735" s="87"/>
      <c r="N735" s="87" t="s">
        <v>71</v>
      </c>
      <c r="O735" s="22"/>
      <c r="P735" s="96">
        <f>F735</f>
        <v>0</v>
      </c>
    </row>
    <row r="736" spans="2:16" hidden="1" x14ac:dyDescent="0.25">
      <c r="B736" s="98"/>
      <c r="C736" s="66"/>
      <c r="D736" s="87" t="s">
        <v>72</v>
      </c>
      <c r="E736" s="87"/>
      <c r="F736" s="22" t="str">
        <f>IFERROR(VLOOKUP(B734,'Lessor Calculations'!$G$10:$M$448,7,FALSE),0)</f>
        <v xml:space="preserve">  </v>
      </c>
      <c r="G736" s="51"/>
      <c r="H736" s="143"/>
      <c r="I736" s="143"/>
      <c r="J736" s="143"/>
      <c r="K736" s="143"/>
      <c r="L736" s="51"/>
      <c r="M736" s="66"/>
      <c r="N736" s="87" t="s">
        <v>72</v>
      </c>
      <c r="O736" s="22"/>
      <c r="P736" s="96" t="str">
        <f>F736</f>
        <v xml:space="preserve">  </v>
      </c>
    </row>
    <row r="737" spans="2:16" hidden="1" x14ac:dyDescent="0.25">
      <c r="B737" s="98"/>
      <c r="C737" s="66"/>
      <c r="D737" s="87"/>
      <c r="E737" s="22"/>
      <c r="F737" s="22"/>
      <c r="G737" s="51"/>
      <c r="H737" s="66"/>
      <c r="I737" s="87"/>
      <c r="J737" s="22"/>
      <c r="K737" s="22"/>
      <c r="L737" s="51"/>
      <c r="M737" s="65"/>
      <c r="N737" s="87"/>
      <c r="O737" s="22"/>
      <c r="P737" s="96"/>
    </row>
    <row r="738" spans="2:16" ht="15.6" hidden="1" x14ac:dyDescent="0.3">
      <c r="B738" s="62" t="str">
        <f>B734</f>
        <v xml:space="preserve">  </v>
      </c>
      <c r="C738" s="66" t="s">
        <v>70</v>
      </c>
      <c r="D738" s="66"/>
      <c r="E738" s="22" t="str">
        <f>IFERROR(VLOOKUP(B738,'Lessor Calculations'!$Z$10:$AB$448,3,FALSE),0)</f>
        <v xml:space="preserve">  </v>
      </c>
      <c r="F738" s="66"/>
      <c r="G738" s="51"/>
      <c r="H738" s="143" t="s">
        <v>37</v>
      </c>
      <c r="I738" s="143"/>
      <c r="J738" s="143"/>
      <c r="K738" s="143"/>
      <c r="L738" s="51"/>
      <c r="M738" s="66" t="s">
        <v>70</v>
      </c>
      <c r="N738" s="66"/>
      <c r="O738" s="22" t="str">
        <f>E738</f>
        <v xml:space="preserve">  </v>
      </c>
      <c r="P738" s="96"/>
    </row>
    <row r="739" spans="2:16" hidden="1" x14ac:dyDescent="0.25">
      <c r="B739" s="98"/>
      <c r="C739" s="66"/>
      <c r="D739" s="87" t="s">
        <v>82</v>
      </c>
      <c r="E739" s="66"/>
      <c r="F739" s="77" t="str">
        <f>E738</f>
        <v xml:space="preserve">  </v>
      </c>
      <c r="G739" s="51"/>
      <c r="H739" s="143"/>
      <c r="I739" s="143"/>
      <c r="J739" s="143"/>
      <c r="K739" s="143"/>
      <c r="L739" s="51"/>
      <c r="M739" s="66"/>
      <c r="N739" s="87" t="s">
        <v>82</v>
      </c>
      <c r="O739" s="22"/>
      <c r="P739" s="96" t="str">
        <f>O738</f>
        <v xml:space="preserve">  </v>
      </c>
    </row>
    <row r="740" spans="2:16" hidden="1" x14ac:dyDescent="0.25">
      <c r="B740" s="98"/>
      <c r="C740" s="66"/>
      <c r="D740" s="87"/>
      <c r="E740" s="22"/>
      <c r="F740" s="22"/>
      <c r="G740" s="51"/>
      <c r="H740" s="66"/>
      <c r="I740" s="87"/>
      <c r="J740" s="22"/>
      <c r="K740" s="22"/>
      <c r="L740" s="51"/>
      <c r="M740" s="65"/>
      <c r="N740" s="87"/>
      <c r="O740" s="22"/>
      <c r="P740" s="96"/>
    </row>
    <row r="741" spans="2:16" ht="15.6" hidden="1" x14ac:dyDescent="0.3">
      <c r="B741" s="62" t="str">
        <f>B738</f>
        <v xml:space="preserve">  </v>
      </c>
      <c r="C741" s="144" t="s">
        <v>37</v>
      </c>
      <c r="D741" s="144"/>
      <c r="E741" s="144"/>
      <c r="F741" s="144"/>
      <c r="G741" s="51"/>
      <c r="H741" s="87" t="s">
        <v>74</v>
      </c>
      <c r="I741" s="66"/>
      <c r="J741" s="22" t="str">
        <f>IFERROR(VLOOKUP(B741,'Lessor Calculations'!$AE$10:$AG$448,3,FALSE),0)</f>
        <v xml:space="preserve">  </v>
      </c>
      <c r="K741" s="22"/>
      <c r="L741" s="51"/>
      <c r="M741" s="87" t="s">
        <v>74</v>
      </c>
      <c r="N741" s="66"/>
      <c r="O741" s="22" t="str">
        <f>J741</f>
        <v xml:space="preserve">  </v>
      </c>
      <c r="P741" s="96"/>
    </row>
    <row r="742" spans="2:16" ht="15.6" hidden="1" x14ac:dyDescent="0.3">
      <c r="B742" s="74"/>
      <c r="C742" s="144"/>
      <c r="D742" s="144"/>
      <c r="E742" s="144"/>
      <c r="F742" s="144"/>
      <c r="G742" s="51"/>
      <c r="H742" s="52"/>
      <c r="I742" s="87" t="s">
        <v>79</v>
      </c>
      <c r="J742" s="22"/>
      <c r="K742" s="22" t="str">
        <f>J741</f>
        <v xml:space="preserve">  </v>
      </c>
      <c r="L742" s="51"/>
      <c r="M742" s="52"/>
      <c r="N742" s="87" t="s">
        <v>79</v>
      </c>
      <c r="O742" s="22"/>
      <c r="P742" s="96" t="str">
        <f>O741</f>
        <v xml:space="preserve">  </v>
      </c>
    </row>
    <row r="743" spans="2:16" ht="15.6" hidden="1" x14ac:dyDescent="0.3">
      <c r="B743" s="74"/>
      <c r="C743" s="66"/>
      <c r="D743" s="87"/>
      <c r="E743" s="22"/>
      <c r="F743" s="22"/>
      <c r="G743" s="51"/>
      <c r="H743" s="66"/>
      <c r="I743" s="87"/>
      <c r="J743" s="22"/>
      <c r="K743" s="22"/>
      <c r="L743" s="51"/>
      <c r="M743" s="65"/>
      <c r="N743" s="66"/>
      <c r="O743" s="22"/>
      <c r="P743" s="96"/>
    </row>
    <row r="744" spans="2:16" ht="15.6" hidden="1" x14ac:dyDescent="0.3">
      <c r="B744" s="62" t="str">
        <f>B741</f>
        <v xml:space="preserve">  </v>
      </c>
      <c r="C744" s="87" t="s">
        <v>36</v>
      </c>
      <c r="D744" s="22"/>
      <c r="E744" s="22" t="str">
        <f>F745</f>
        <v xml:space="preserve">  </v>
      </c>
      <c r="F744" s="22"/>
      <c r="G744" s="51"/>
      <c r="H744" s="143" t="s">
        <v>37</v>
      </c>
      <c r="I744" s="143"/>
      <c r="J744" s="143"/>
      <c r="K744" s="143"/>
      <c r="L744" s="51"/>
      <c r="M744" s="87" t="s">
        <v>36</v>
      </c>
      <c r="N744" s="22"/>
      <c r="O744" s="22" t="str">
        <f>E744</f>
        <v xml:space="preserve">  </v>
      </c>
      <c r="P744" s="96"/>
    </row>
    <row r="745" spans="2:16" ht="15.6" hidden="1" x14ac:dyDescent="0.3">
      <c r="B745" s="75"/>
      <c r="C745" s="79"/>
      <c r="D745" s="90" t="s">
        <v>80</v>
      </c>
      <c r="E745" s="90"/>
      <c r="F745" s="91" t="str">
        <f>IFERROR(VLOOKUP(B744,'Lessor Calculations'!$G$10:$W$448,17,FALSE),0)</f>
        <v xml:space="preserve">  </v>
      </c>
      <c r="G745" s="70"/>
      <c r="H745" s="146"/>
      <c r="I745" s="146"/>
      <c r="J745" s="146"/>
      <c r="K745" s="146"/>
      <c r="L745" s="70"/>
      <c r="M745" s="79"/>
      <c r="N745" s="90" t="s">
        <v>80</v>
      </c>
      <c r="O745" s="91"/>
      <c r="P745" s="94" t="str">
        <f>O744</f>
        <v xml:space="preserve">  </v>
      </c>
    </row>
    <row r="746" spans="2:16" ht="15.6" hidden="1" x14ac:dyDescent="0.3">
      <c r="B746" s="59" t="str">
        <f>IFERROR(IF(EOMONTH(B741,1)&gt;Questionnaire!$I$8,"  ",EOMONTH(B741,1)),"  ")</f>
        <v xml:space="preserve">  </v>
      </c>
      <c r="C746" s="82" t="s">
        <v>36</v>
      </c>
      <c r="D746" s="83"/>
      <c r="E746" s="83">
        <f>IFERROR(F747+F748,0)</f>
        <v>0</v>
      </c>
      <c r="F746" s="83"/>
      <c r="G746" s="61"/>
      <c r="H746" s="142" t="s">
        <v>37</v>
      </c>
      <c r="I746" s="142"/>
      <c r="J746" s="142"/>
      <c r="K746" s="142"/>
      <c r="L746" s="61"/>
      <c r="M746" s="82" t="s">
        <v>36</v>
      </c>
      <c r="N746" s="83"/>
      <c r="O746" s="83">
        <f>E746</f>
        <v>0</v>
      </c>
      <c r="P746" s="95"/>
    </row>
    <row r="747" spans="2:16" hidden="1" x14ac:dyDescent="0.25">
      <c r="B747" s="98"/>
      <c r="C747" s="87"/>
      <c r="D747" s="87" t="s">
        <v>71</v>
      </c>
      <c r="E747" s="87"/>
      <c r="F747" s="22">
        <f>IFERROR(-VLOOKUP(B746,'Lessor Calculations'!$G$10:$N$448,8,FALSE),0)</f>
        <v>0</v>
      </c>
      <c r="G747" s="51"/>
      <c r="H747" s="143"/>
      <c r="I747" s="143"/>
      <c r="J747" s="143"/>
      <c r="K747" s="143"/>
      <c r="L747" s="51"/>
      <c r="M747" s="87"/>
      <c r="N747" s="87" t="s">
        <v>71</v>
      </c>
      <c r="O747" s="22"/>
      <c r="P747" s="96">
        <f>F747</f>
        <v>0</v>
      </c>
    </row>
    <row r="748" spans="2:16" hidden="1" x14ac:dyDescent="0.25">
      <c r="B748" s="98"/>
      <c r="C748" s="66"/>
      <c r="D748" s="87" t="s">
        <v>72</v>
      </c>
      <c r="E748" s="87"/>
      <c r="F748" s="22" t="str">
        <f>IFERROR(VLOOKUP(B746,'Lessor Calculations'!$G$10:$M$448,7,FALSE),0)</f>
        <v xml:space="preserve">  </v>
      </c>
      <c r="G748" s="51"/>
      <c r="H748" s="143"/>
      <c r="I748" s="143"/>
      <c r="J748" s="143"/>
      <c r="K748" s="143"/>
      <c r="L748" s="51"/>
      <c r="M748" s="66"/>
      <c r="N748" s="87" t="s">
        <v>72</v>
      </c>
      <c r="O748" s="22"/>
      <c r="P748" s="96" t="str">
        <f>F748</f>
        <v xml:space="preserve">  </v>
      </c>
    </row>
    <row r="749" spans="2:16" hidden="1" x14ac:dyDescent="0.25">
      <c r="B749" s="98"/>
      <c r="C749" s="66"/>
      <c r="D749" s="87"/>
      <c r="E749" s="22"/>
      <c r="F749" s="22"/>
      <c r="G749" s="51"/>
      <c r="H749" s="66"/>
      <c r="I749" s="87"/>
      <c r="J749" s="22"/>
      <c r="K749" s="22"/>
      <c r="L749" s="51"/>
      <c r="M749" s="65"/>
      <c r="N749" s="87"/>
      <c r="O749" s="22"/>
      <c r="P749" s="96"/>
    </row>
    <row r="750" spans="2:16" ht="15.6" hidden="1" x14ac:dyDescent="0.3">
      <c r="B750" s="62" t="str">
        <f>B746</f>
        <v xml:space="preserve">  </v>
      </c>
      <c r="C750" s="66" t="s">
        <v>70</v>
      </c>
      <c r="D750" s="66"/>
      <c r="E750" s="22" t="str">
        <f>IFERROR(VLOOKUP(B750,'Lessor Calculations'!$Z$10:$AB$448,3,FALSE),0)</f>
        <v xml:space="preserve">  </v>
      </c>
      <c r="F750" s="66"/>
      <c r="G750" s="51"/>
      <c r="H750" s="143" t="s">
        <v>37</v>
      </c>
      <c r="I750" s="143"/>
      <c r="J750" s="143"/>
      <c r="K750" s="143"/>
      <c r="L750" s="51"/>
      <c r="M750" s="66" t="s">
        <v>70</v>
      </c>
      <c r="N750" s="66"/>
      <c r="O750" s="22" t="str">
        <f>E750</f>
        <v xml:space="preserve">  </v>
      </c>
      <c r="P750" s="96"/>
    </row>
    <row r="751" spans="2:16" hidden="1" x14ac:dyDescent="0.25">
      <c r="B751" s="98"/>
      <c r="C751" s="66"/>
      <c r="D751" s="87" t="s">
        <v>82</v>
      </c>
      <c r="E751" s="66"/>
      <c r="F751" s="77" t="str">
        <f>E750</f>
        <v xml:space="preserve">  </v>
      </c>
      <c r="G751" s="51"/>
      <c r="H751" s="143"/>
      <c r="I751" s="143"/>
      <c r="J751" s="143"/>
      <c r="K751" s="143"/>
      <c r="L751" s="51"/>
      <c r="M751" s="66"/>
      <c r="N751" s="87" t="s">
        <v>82</v>
      </c>
      <c r="O751" s="22"/>
      <c r="P751" s="96" t="str">
        <f>O750</f>
        <v xml:space="preserve">  </v>
      </c>
    </row>
    <row r="752" spans="2:16" hidden="1" x14ac:dyDescent="0.25">
      <c r="B752" s="98"/>
      <c r="C752" s="66"/>
      <c r="D752" s="87"/>
      <c r="E752" s="22"/>
      <c r="F752" s="22"/>
      <c r="G752" s="51"/>
      <c r="H752" s="66"/>
      <c r="I752" s="87"/>
      <c r="J752" s="22"/>
      <c r="K752" s="22"/>
      <c r="L752" s="51"/>
      <c r="M752" s="65"/>
      <c r="N752" s="87"/>
      <c r="O752" s="22"/>
      <c r="P752" s="96"/>
    </row>
    <row r="753" spans="2:16" ht="15.6" hidden="1" x14ac:dyDescent="0.3">
      <c r="B753" s="62" t="str">
        <f>B750</f>
        <v xml:space="preserve">  </v>
      </c>
      <c r="C753" s="144" t="s">
        <v>37</v>
      </c>
      <c r="D753" s="144"/>
      <c r="E753" s="144"/>
      <c r="F753" s="144"/>
      <c r="G753" s="51"/>
      <c r="H753" s="87" t="s">
        <v>74</v>
      </c>
      <c r="I753" s="66"/>
      <c r="J753" s="22" t="str">
        <f>IFERROR(VLOOKUP(B753,'Lessor Calculations'!$AE$10:$AG$448,3,FALSE),0)</f>
        <v xml:space="preserve">  </v>
      </c>
      <c r="K753" s="22"/>
      <c r="L753" s="51"/>
      <c r="M753" s="87" t="s">
        <v>74</v>
      </c>
      <c r="N753" s="66"/>
      <c r="O753" s="22" t="str">
        <f>J753</f>
        <v xml:space="preserve">  </v>
      </c>
      <c r="P753" s="96"/>
    </row>
    <row r="754" spans="2:16" ht="15.6" hidden="1" x14ac:dyDescent="0.3">
      <c r="B754" s="74"/>
      <c r="C754" s="144"/>
      <c r="D754" s="144"/>
      <c r="E754" s="144"/>
      <c r="F754" s="144"/>
      <c r="G754" s="51"/>
      <c r="H754" s="52"/>
      <c r="I754" s="87" t="s">
        <v>79</v>
      </c>
      <c r="J754" s="22"/>
      <c r="K754" s="22" t="str">
        <f>J753</f>
        <v xml:space="preserve">  </v>
      </c>
      <c r="L754" s="51"/>
      <c r="M754" s="52"/>
      <c r="N754" s="87" t="s">
        <v>79</v>
      </c>
      <c r="O754" s="22"/>
      <c r="P754" s="96" t="str">
        <f>O753</f>
        <v xml:space="preserve">  </v>
      </c>
    </row>
    <row r="755" spans="2:16" ht="15.6" hidden="1" x14ac:dyDescent="0.3">
      <c r="B755" s="74"/>
      <c r="C755" s="66"/>
      <c r="D755" s="87"/>
      <c r="E755" s="22"/>
      <c r="F755" s="22"/>
      <c r="G755" s="51"/>
      <c r="H755" s="66"/>
      <c r="I755" s="87"/>
      <c r="J755" s="22"/>
      <c r="K755" s="22"/>
      <c r="L755" s="51"/>
      <c r="M755" s="65"/>
      <c r="N755" s="66"/>
      <c r="O755" s="22"/>
      <c r="P755" s="96"/>
    </row>
    <row r="756" spans="2:16" ht="15.6" hidden="1" x14ac:dyDescent="0.3">
      <c r="B756" s="62" t="str">
        <f>B753</f>
        <v xml:space="preserve">  </v>
      </c>
      <c r="C756" s="87" t="s">
        <v>36</v>
      </c>
      <c r="D756" s="22"/>
      <c r="E756" s="22" t="str">
        <f>F757</f>
        <v xml:space="preserve">  </v>
      </c>
      <c r="F756" s="22"/>
      <c r="G756" s="51"/>
      <c r="H756" s="143" t="s">
        <v>37</v>
      </c>
      <c r="I756" s="143"/>
      <c r="J756" s="143"/>
      <c r="K756" s="143"/>
      <c r="L756" s="51"/>
      <c r="M756" s="87" t="s">
        <v>36</v>
      </c>
      <c r="N756" s="22"/>
      <c r="O756" s="22" t="str">
        <f>E756</f>
        <v xml:space="preserve">  </v>
      </c>
      <c r="P756" s="96"/>
    </row>
    <row r="757" spans="2:16" ht="15.6" hidden="1" x14ac:dyDescent="0.3">
      <c r="B757" s="75"/>
      <c r="C757" s="79"/>
      <c r="D757" s="90" t="s">
        <v>80</v>
      </c>
      <c r="E757" s="90"/>
      <c r="F757" s="91" t="str">
        <f>IFERROR(VLOOKUP(B756,'Lessor Calculations'!$G$10:$W$448,17,FALSE),0)</f>
        <v xml:space="preserve">  </v>
      </c>
      <c r="G757" s="70"/>
      <c r="H757" s="146"/>
      <c r="I757" s="146"/>
      <c r="J757" s="146"/>
      <c r="K757" s="146"/>
      <c r="L757" s="70"/>
      <c r="M757" s="79"/>
      <c r="N757" s="90" t="s">
        <v>80</v>
      </c>
      <c r="O757" s="91"/>
      <c r="P757" s="94" t="str">
        <f>O756</f>
        <v xml:space="preserve">  </v>
      </c>
    </row>
    <row r="758" spans="2:16" ht="15.6" hidden="1" x14ac:dyDescent="0.3">
      <c r="B758" s="59" t="str">
        <f>IFERROR(IF(EOMONTH(B753,1)&gt;Questionnaire!$I$8,"  ",EOMONTH(B753,1)),"  ")</f>
        <v xml:space="preserve">  </v>
      </c>
      <c r="C758" s="82" t="s">
        <v>36</v>
      </c>
      <c r="D758" s="83"/>
      <c r="E758" s="83">
        <f>IFERROR(F759+F760,0)</f>
        <v>0</v>
      </c>
      <c r="F758" s="83"/>
      <c r="G758" s="61"/>
      <c r="H758" s="142" t="s">
        <v>37</v>
      </c>
      <c r="I758" s="142"/>
      <c r="J758" s="142"/>
      <c r="K758" s="142"/>
      <c r="L758" s="61"/>
      <c r="M758" s="82" t="s">
        <v>36</v>
      </c>
      <c r="N758" s="83"/>
      <c r="O758" s="83">
        <f>E758</f>
        <v>0</v>
      </c>
      <c r="P758" s="95"/>
    </row>
    <row r="759" spans="2:16" hidden="1" x14ac:dyDescent="0.25">
      <c r="B759" s="98"/>
      <c r="C759" s="87"/>
      <c r="D759" s="87" t="s">
        <v>71</v>
      </c>
      <c r="E759" s="87"/>
      <c r="F759" s="22">
        <f>IFERROR(-VLOOKUP(B758,'Lessor Calculations'!$G$10:$N$448,8,FALSE),0)</f>
        <v>0</v>
      </c>
      <c r="G759" s="51"/>
      <c r="H759" s="143"/>
      <c r="I759" s="143"/>
      <c r="J759" s="143"/>
      <c r="K759" s="143"/>
      <c r="L759" s="51"/>
      <c r="M759" s="87"/>
      <c r="N759" s="87" t="s">
        <v>71</v>
      </c>
      <c r="O759" s="22"/>
      <c r="P759" s="96">
        <f>F759</f>
        <v>0</v>
      </c>
    </row>
    <row r="760" spans="2:16" hidden="1" x14ac:dyDescent="0.25">
      <c r="B760" s="98"/>
      <c r="C760" s="66"/>
      <c r="D760" s="87" t="s">
        <v>72</v>
      </c>
      <c r="E760" s="87"/>
      <c r="F760" s="22" t="str">
        <f>IFERROR(VLOOKUP(B758,'Lessor Calculations'!$G$10:$M$448,7,FALSE),0)</f>
        <v xml:space="preserve">  </v>
      </c>
      <c r="G760" s="51"/>
      <c r="H760" s="143"/>
      <c r="I760" s="143"/>
      <c r="J760" s="143"/>
      <c r="K760" s="143"/>
      <c r="L760" s="51"/>
      <c r="M760" s="66"/>
      <c r="N760" s="87" t="s">
        <v>72</v>
      </c>
      <c r="O760" s="22"/>
      <c r="P760" s="96" t="str">
        <f>F760</f>
        <v xml:space="preserve">  </v>
      </c>
    </row>
    <row r="761" spans="2:16" hidden="1" x14ac:dyDescent="0.25">
      <c r="B761" s="98"/>
      <c r="C761" s="66"/>
      <c r="D761" s="87"/>
      <c r="E761" s="22"/>
      <c r="F761" s="22"/>
      <c r="G761" s="51"/>
      <c r="H761" s="66"/>
      <c r="I761" s="87"/>
      <c r="J761" s="22"/>
      <c r="K761" s="22"/>
      <c r="L761" s="51"/>
      <c r="M761" s="65"/>
      <c r="N761" s="87"/>
      <c r="O761" s="22"/>
      <c r="P761" s="96"/>
    </row>
    <row r="762" spans="2:16" ht="15.6" hidden="1" x14ac:dyDescent="0.3">
      <c r="B762" s="62" t="str">
        <f>B758</f>
        <v xml:space="preserve">  </v>
      </c>
      <c r="C762" s="66" t="s">
        <v>70</v>
      </c>
      <c r="D762" s="66"/>
      <c r="E762" s="22" t="str">
        <f>IFERROR(VLOOKUP(B762,'Lessor Calculations'!$Z$10:$AB$448,3,FALSE),0)</f>
        <v xml:space="preserve">  </v>
      </c>
      <c r="F762" s="66"/>
      <c r="G762" s="51"/>
      <c r="H762" s="143" t="s">
        <v>37</v>
      </c>
      <c r="I762" s="143"/>
      <c r="J762" s="143"/>
      <c r="K762" s="143"/>
      <c r="L762" s="51"/>
      <c r="M762" s="66" t="s">
        <v>70</v>
      </c>
      <c r="N762" s="66"/>
      <c r="O762" s="22" t="str">
        <f>E762</f>
        <v xml:space="preserve">  </v>
      </c>
      <c r="P762" s="96"/>
    </row>
    <row r="763" spans="2:16" hidden="1" x14ac:dyDescent="0.25">
      <c r="B763" s="98"/>
      <c r="C763" s="66"/>
      <c r="D763" s="87" t="s">
        <v>82</v>
      </c>
      <c r="E763" s="66"/>
      <c r="F763" s="77" t="str">
        <f>E762</f>
        <v xml:space="preserve">  </v>
      </c>
      <c r="G763" s="51"/>
      <c r="H763" s="143"/>
      <c r="I763" s="143"/>
      <c r="J763" s="143"/>
      <c r="K763" s="143"/>
      <c r="L763" s="51"/>
      <c r="M763" s="66"/>
      <c r="N763" s="87" t="s">
        <v>82</v>
      </c>
      <c r="O763" s="22"/>
      <c r="P763" s="96" t="str">
        <f>O762</f>
        <v xml:space="preserve">  </v>
      </c>
    </row>
    <row r="764" spans="2:16" hidden="1" x14ac:dyDescent="0.25">
      <c r="B764" s="98"/>
      <c r="C764" s="66"/>
      <c r="D764" s="87"/>
      <c r="E764" s="22"/>
      <c r="F764" s="22"/>
      <c r="G764" s="51"/>
      <c r="H764" s="66"/>
      <c r="I764" s="87"/>
      <c r="J764" s="22"/>
      <c r="K764" s="22"/>
      <c r="L764" s="51"/>
      <c r="M764" s="65"/>
      <c r="N764" s="87"/>
      <c r="O764" s="22"/>
      <c r="P764" s="96"/>
    </row>
    <row r="765" spans="2:16" ht="15.6" hidden="1" x14ac:dyDescent="0.3">
      <c r="B765" s="62" t="str">
        <f>B762</f>
        <v xml:space="preserve">  </v>
      </c>
      <c r="C765" s="144" t="s">
        <v>37</v>
      </c>
      <c r="D765" s="144"/>
      <c r="E765" s="144"/>
      <c r="F765" s="144"/>
      <c r="G765" s="51"/>
      <c r="H765" s="87" t="s">
        <v>74</v>
      </c>
      <c r="I765" s="66"/>
      <c r="J765" s="22" t="str">
        <f>IFERROR(VLOOKUP(B765,'Lessor Calculations'!$AE$10:$AG$448,3,FALSE),0)</f>
        <v xml:space="preserve">  </v>
      </c>
      <c r="K765" s="22"/>
      <c r="L765" s="51"/>
      <c r="M765" s="87" t="s">
        <v>74</v>
      </c>
      <c r="N765" s="66"/>
      <c r="O765" s="22" t="str">
        <f>J765</f>
        <v xml:space="preserve">  </v>
      </c>
      <c r="P765" s="96"/>
    </row>
    <row r="766" spans="2:16" ht="15.6" hidden="1" x14ac:dyDescent="0.3">
      <c r="B766" s="74"/>
      <c r="C766" s="144"/>
      <c r="D766" s="144"/>
      <c r="E766" s="144"/>
      <c r="F766" s="144"/>
      <c r="G766" s="51"/>
      <c r="H766" s="52"/>
      <c r="I766" s="87" t="s">
        <v>79</v>
      </c>
      <c r="J766" s="22"/>
      <c r="K766" s="22" t="str">
        <f>J765</f>
        <v xml:space="preserve">  </v>
      </c>
      <c r="L766" s="51"/>
      <c r="M766" s="52"/>
      <c r="N766" s="87" t="s">
        <v>79</v>
      </c>
      <c r="O766" s="22"/>
      <c r="P766" s="96" t="str">
        <f>O765</f>
        <v xml:space="preserve">  </v>
      </c>
    </row>
    <row r="767" spans="2:16" ht="15.6" hidden="1" x14ac:dyDescent="0.3">
      <c r="B767" s="74"/>
      <c r="C767" s="66"/>
      <c r="D767" s="87"/>
      <c r="E767" s="22"/>
      <c r="F767" s="22"/>
      <c r="G767" s="51"/>
      <c r="H767" s="66"/>
      <c r="I767" s="87"/>
      <c r="J767" s="22"/>
      <c r="K767" s="22"/>
      <c r="L767" s="51"/>
      <c r="M767" s="65"/>
      <c r="N767" s="66"/>
      <c r="O767" s="22"/>
      <c r="P767" s="96"/>
    </row>
    <row r="768" spans="2:16" ht="15.6" hidden="1" x14ac:dyDescent="0.3">
      <c r="B768" s="62" t="str">
        <f>B765</f>
        <v xml:space="preserve">  </v>
      </c>
      <c r="C768" s="87" t="s">
        <v>36</v>
      </c>
      <c r="D768" s="22"/>
      <c r="E768" s="22" t="str">
        <f>F769</f>
        <v xml:space="preserve">  </v>
      </c>
      <c r="F768" s="22"/>
      <c r="G768" s="51"/>
      <c r="H768" s="143" t="s">
        <v>37</v>
      </c>
      <c r="I768" s="143"/>
      <c r="J768" s="143"/>
      <c r="K768" s="143"/>
      <c r="L768" s="51"/>
      <c r="M768" s="87" t="s">
        <v>36</v>
      </c>
      <c r="N768" s="22"/>
      <c r="O768" s="22" t="str">
        <f>E768</f>
        <v xml:space="preserve">  </v>
      </c>
      <c r="P768" s="96"/>
    </row>
    <row r="769" spans="2:16" ht="15.6" hidden="1" x14ac:dyDescent="0.3">
      <c r="B769" s="75"/>
      <c r="C769" s="79"/>
      <c r="D769" s="90" t="s">
        <v>80</v>
      </c>
      <c r="E769" s="90"/>
      <c r="F769" s="91" t="str">
        <f>IFERROR(VLOOKUP(B768,'Lessor Calculations'!$G$10:$W$448,17,FALSE),0)</f>
        <v xml:space="preserve">  </v>
      </c>
      <c r="G769" s="70"/>
      <c r="H769" s="146"/>
      <c r="I769" s="146"/>
      <c r="J769" s="146"/>
      <c r="K769" s="146"/>
      <c r="L769" s="70"/>
      <c r="M769" s="79"/>
      <c r="N769" s="90" t="s">
        <v>80</v>
      </c>
      <c r="O769" s="91"/>
      <c r="P769" s="94" t="str">
        <f>O768</f>
        <v xml:space="preserve">  </v>
      </c>
    </row>
    <row r="770" spans="2:16" ht="15.6" hidden="1" x14ac:dyDescent="0.3">
      <c r="B770" s="59" t="str">
        <f>IFERROR(IF(EOMONTH(B765,1)&gt;Questionnaire!$I$8,"  ",EOMONTH(B765,1)),"  ")</f>
        <v xml:space="preserve">  </v>
      </c>
      <c r="C770" s="82" t="s">
        <v>36</v>
      </c>
      <c r="D770" s="83"/>
      <c r="E770" s="83">
        <f>IFERROR(F771+F772,0)</f>
        <v>0</v>
      </c>
      <c r="F770" s="83"/>
      <c r="G770" s="61"/>
      <c r="H770" s="142" t="s">
        <v>37</v>
      </c>
      <c r="I770" s="142"/>
      <c r="J770" s="142"/>
      <c r="K770" s="142"/>
      <c r="L770" s="61"/>
      <c r="M770" s="82" t="s">
        <v>36</v>
      </c>
      <c r="N770" s="83"/>
      <c r="O770" s="83">
        <f>E770</f>
        <v>0</v>
      </c>
      <c r="P770" s="95"/>
    </row>
    <row r="771" spans="2:16" hidden="1" x14ac:dyDescent="0.25">
      <c r="B771" s="98"/>
      <c r="C771" s="87"/>
      <c r="D771" s="87" t="s">
        <v>71</v>
      </c>
      <c r="E771" s="87"/>
      <c r="F771" s="22">
        <f>IFERROR(-VLOOKUP(B770,'Lessor Calculations'!$G$10:$N$448,8,FALSE),0)</f>
        <v>0</v>
      </c>
      <c r="G771" s="51"/>
      <c r="H771" s="143"/>
      <c r="I771" s="143"/>
      <c r="J771" s="143"/>
      <c r="K771" s="143"/>
      <c r="L771" s="51"/>
      <c r="M771" s="87"/>
      <c r="N771" s="87" t="s">
        <v>71</v>
      </c>
      <c r="O771" s="22"/>
      <c r="P771" s="96">
        <f>F771</f>
        <v>0</v>
      </c>
    </row>
    <row r="772" spans="2:16" hidden="1" x14ac:dyDescent="0.25">
      <c r="B772" s="98"/>
      <c r="C772" s="66"/>
      <c r="D772" s="87" t="s">
        <v>72</v>
      </c>
      <c r="E772" s="87"/>
      <c r="F772" s="22" t="str">
        <f>IFERROR(VLOOKUP(B770,'Lessor Calculations'!$G$10:$M$448,7,FALSE),0)</f>
        <v xml:space="preserve">  </v>
      </c>
      <c r="G772" s="51"/>
      <c r="H772" s="143"/>
      <c r="I772" s="143"/>
      <c r="J772" s="143"/>
      <c r="K772" s="143"/>
      <c r="L772" s="51"/>
      <c r="M772" s="66"/>
      <c r="N772" s="87" t="s">
        <v>72</v>
      </c>
      <c r="O772" s="22"/>
      <c r="P772" s="96" t="str">
        <f>F772</f>
        <v xml:space="preserve">  </v>
      </c>
    </row>
    <row r="773" spans="2:16" hidden="1" x14ac:dyDescent="0.25">
      <c r="B773" s="98"/>
      <c r="C773" s="66"/>
      <c r="D773" s="87"/>
      <c r="E773" s="22"/>
      <c r="F773" s="22"/>
      <c r="G773" s="51"/>
      <c r="H773" s="66"/>
      <c r="I773" s="87"/>
      <c r="J773" s="22"/>
      <c r="K773" s="22"/>
      <c r="L773" s="51"/>
      <c r="M773" s="65"/>
      <c r="N773" s="87"/>
      <c r="O773" s="22"/>
      <c r="P773" s="96"/>
    </row>
    <row r="774" spans="2:16" ht="15.6" hidden="1" x14ac:dyDescent="0.3">
      <c r="B774" s="62" t="str">
        <f>B770</f>
        <v xml:space="preserve">  </v>
      </c>
      <c r="C774" s="66" t="s">
        <v>70</v>
      </c>
      <c r="D774" s="66"/>
      <c r="E774" s="22" t="str">
        <f>IFERROR(VLOOKUP(B774,'Lessor Calculations'!$Z$10:$AB$448,3,FALSE),0)</f>
        <v xml:space="preserve">  </v>
      </c>
      <c r="F774" s="66"/>
      <c r="G774" s="51"/>
      <c r="H774" s="143" t="s">
        <v>37</v>
      </c>
      <c r="I774" s="143"/>
      <c r="J774" s="143"/>
      <c r="K774" s="143"/>
      <c r="L774" s="51"/>
      <c r="M774" s="66" t="s">
        <v>70</v>
      </c>
      <c r="N774" s="66"/>
      <c r="O774" s="22" t="str">
        <f>E774</f>
        <v xml:space="preserve">  </v>
      </c>
      <c r="P774" s="96"/>
    </row>
    <row r="775" spans="2:16" hidden="1" x14ac:dyDescent="0.25">
      <c r="B775" s="98"/>
      <c r="C775" s="66"/>
      <c r="D775" s="87" t="s">
        <v>82</v>
      </c>
      <c r="E775" s="66"/>
      <c r="F775" s="77" t="str">
        <f>E774</f>
        <v xml:space="preserve">  </v>
      </c>
      <c r="G775" s="51"/>
      <c r="H775" s="143"/>
      <c r="I775" s="143"/>
      <c r="J775" s="143"/>
      <c r="K775" s="143"/>
      <c r="L775" s="51"/>
      <c r="M775" s="66"/>
      <c r="N775" s="87" t="s">
        <v>82</v>
      </c>
      <c r="O775" s="22"/>
      <c r="P775" s="96" t="str">
        <f>O774</f>
        <v xml:space="preserve">  </v>
      </c>
    </row>
    <row r="776" spans="2:16" hidden="1" x14ac:dyDescent="0.25">
      <c r="B776" s="98"/>
      <c r="C776" s="66"/>
      <c r="D776" s="87"/>
      <c r="E776" s="22"/>
      <c r="F776" s="22"/>
      <c r="G776" s="51"/>
      <c r="H776" s="66"/>
      <c r="I776" s="87"/>
      <c r="J776" s="22"/>
      <c r="K776" s="22"/>
      <c r="L776" s="51"/>
      <c r="M776" s="65"/>
      <c r="N776" s="87"/>
      <c r="O776" s="22"/>
      <c r="P776" s="96"/>
    </row>
    <row r="777" spans="2:16" ht="15.6" hidden="1" x14ac:dyDescent="0.3">
      <c r="B777" s="62" t="str">
        <f>B774</f>
        <v xml:space="preserve">  </v>
      </c>
      <c r="C777" s="144" t="s">
        <v>37</v>
      </c>
      <c r="D777" s="144"/>
      <c r="E777" s="144"/>
      <c r="F777" s="144"/>
      <c r="G777" s="51"/>
      <c r="H777" s="87" t="s">
        <v>74</v>
      </c>
      <c r="I777" s="66"/>
      <c r="J777" s="22" t="str">
        <f>IFERROR(VLOOKUP(B777,'Lessor Calculations'!$AE$10:$AG$448,3,FALSE),0)</f>
        <v xml:space="preserve">  </v>
      </c>
      <c r="K777" s="22"/>
      <c r="L777" s="51"/>
      <c r="M777" s="87" t="s">
        <v>74</v>
      </c>
      <c r="N777" s="66"/>
      <c r="O777" s="22" t="str">
        <f>J777</f>
        <v xml:space="preserve">  </v>
      </c>
      <c r="P777" s="96"/>
    </row>
    <row r="778" spans="2:16" ht="15.6" hidden="1" x14ac:dyDescent="0.3">
      <c r="B778" s="74"/>
      <c r="C778" s="144"/>
      <c r="D778" s="144"/>
      <c r="E778" s="144"/>
      <c r="F778" s="144"/>
      <c r="G778" s="51"/>
      <c r="H778" s="52"/>
      <c r="I778" s="87" t="s">
        <v>79</v>
      </c>
      <c r="J778" s="22"/>
      <c r="K778" s="22" t="str">
        <f>J777</f>
        <v xml:space="preserve">  </v>
      </c>
      <c r="L778" s="51"/>
      <c r="M778" s="52"/>
      <c r="N778" s="87" t="s">
        <v>79</v>
      </c>
      <c r="O778" s="22"/>
      <c r="P778" s="96" t="str">
        <f>O777</f>
        <v xml:space="preserve">  </v>
      </c>
    </row>
    <row r="779" spans="2:16" ht="15.6" hidden="1" x14ac:dyDescent="0.3">
      <c r="B779" s="74"/>
      <c r="C779" s="66"/>
      <c r="D779" s="87"/>
      <c r="E779" s="22"/>
      <c r="F779" s="22"/>
      <c r="G779" s="51"/>
      <c r="H779" s="66"/>
      <c r="I779" s="87"/>
      <c r="J779" s="22"/>
      <c r="K779" s="22"/>
      <c r="L779" s="51"/>
      <c r="M779" s="65"/>
      <c r="N779" s="66"/>
      <c r="O779" s="22"/>
      <c r="P779" s="96"/>
    </row>
    <row r="780" spans="2:16" ht="15.6" hidden="1" x14ac:dyDescent="0.3">
      <c r="B780" s="62" t="str">
        <f>B777</f>
        <v xml:space="preserve">  </v>
      </c>
      <c r="C780" s="87" t="s">
        <v>36</v>
      </c>
      <c r="D780" s="22"/>
      <c r="E780" s="22" t="str">
        <f>F781</f>
        <v xml:space="preserve">  </v>
      </c>
      <c r="F780" s="22"/>
      <c r="G780" s="51"/>
      <c r="H780" s="143" t="s">
        <v>37</v>
      </c>
      <c r="I780" s="143"/>
      <c r="J780" s="143"/>
      <c r="K780" s="143"/>
      <c r="L780" s="51"/>
      <c r="M780" s="87" t="s">
        <v>36</v>
      </c>
      <c r="N780" s="22"/>
      <c r="O780" s="22" t="str">
        <f>E780</f>
        <v xml:space="preserve">  </v>
      </c>
      <c r="P780" s="96"/>
    </row>
    <row r="781" spans="2:16" ht="15.6" hidden="1" x14ac:dyDescent="0.3">
      <c r="B781" s="75"/>
      <c r="C781" s="79"/>
      <c r="D781" s="90" t="s">
        <v>80</v>
      </c>
      <c r="E781" s="90"/>
      <c r="F781" s="91" t="str">
        <f>IFERROR(VLOOKUP(B780,'Lessor Calculations'!$G$10:$W$448,17,FALSE),0)</f>
        <v xml:space="preserve">  </v>
      </c>
      <c r="G781" s="70"/>
      <c r="H781" s="146"/>
      <c r="I781" s="146"/>
      <c r="J781" s="146"/>
      <c r="K781" s="146"/>
      <c r="L781" s="70"/>
      <c r="M781" s="79"/>
      <c r="N781" s="90" t="s">
        <v>80</v>
      </c>
      <c r="O781" s="91"/>
      <c r="P781" s="94" t="str">
        <f>O780</f>
        <v xml:space="preserve">  </v>
      </c>
    </row>
    <row r="782" spans="2:16" ht="15.6" hidden="1" x14ac:dyDescent="0.3">
      <c r="B782" s="59" t="str">
        <f>IFERROR(IF(EOMONTH(B777,1)&gt;Questionnaire!$I$8,"  ",EOMONTH(B777,1)),"  ")</f>
        <v xml:space="preserve">  </v>
      </c>
      <c r="C782" s="82" t="s">
        <v>36</v>
      </c>
      <c r="D782" s="83"/>
      <c r="E782" s="83">
        <f>IFERROR(F783+F784,0)</f>
        <v>0</v>
      </c>
      <c r="F782" s="83"/>
      <c r="G782" s="61"/>
      <c r="H782" s="142" t="s">
        <v>37</v>
      </c>
      <c r="I782" s="142"/>
      <c r="J782" s="142"/>
      <c r="K782" s="142"/>
      <c r="L782" s="61"/>
      <c r="M782" s="82" t="s">
        <v>36</v>
      </c>
      <c r="N782" s="83"/>
      <c r="O782" s="83">
        <f>E782</f>
        <v>0</v>
      </c>
      <c r="P782" s="95"/>
    </row>
    <row r="783" spans="2:16" hidden="1" x14ac:dyDescent="0.25">
      <c r="B783" s="98"/>
      <c r="C783" s="87"/>
      <c r="D783" s="87" t="s">
        <v>71</v>
      </c>
      <c r="E783" s="87"/>
      <c r="F783" s="22">
        <f>IFERROR(-VLOOKUP(B782,'Lessor Calculations'!$G$10:$N$448,8,FALSE),0)</f>
        <v>0</v>
      </c>
      <c r="G783" s="51"/>
      <c r="H783" s="143"/>
      <c r="I783" s="143"/>
      <c r="J783" s="143"/>
      <c r="K783" s="143"/>
      <c r="L783" s="51"/>
      <c r="M783" s="87"/>
      <c r="N783" s="87" t="s">
        <v>71</v>
      </c>
      <c r="O783" s="22"/>
      <c r="P783" s="96">
        <f>F783</f>
        <v>0</v>
      </c>
    </row>
    <row r="784" spans="2:16" hidden="1" x14ac:dyDescent="0.25">
      <c r="B784" s="98"/>
      <c r="C784" s="66"/>
      <c r="D784" s="87" t="s">
        <v>72</v>
      </c>
      <c r="E784" s="87"/>
      <c r="F784" s="22" t="str">
        <f>IFERROR(VLOOKUP(B782,'Lessor Calculations'!$G$10:$M$448,7,FALSE),0)</f>
        <v xml:space="preserve">  </v>
      </c>
      <c r="G784" s="51"/>
      <c r="H784" s="143"/>
      <c r="I784" s="143"/>
      <c r="J784" s="143"/>
      <c r="K784" s="143"/>
      <c r="L784" s="51"/>
      <c r="M784" s="66"/>
      <c r="N784" s="87" t="s">
        <v>72</v>
      </c>
      <c r="O784" s="22"/>
      <c r="P784" s="96" t="str">
        <f>F784</f>
        <v xml:space="preserve">  </v>
      </c>
    </row>
    <row r="785" spans="2:16" hidden="1" x14ac:dyDescent="0.25">
      <c r="B785" s="98"/>
      <c r="C785" s="66"/>
      <c r="D785" s="87"/>
      <c r="E785" s="22"/>
      <c r="F785" s="22"/>
      <c r="G785" s="51"/>
      <c r="H785" s="66"/>
      <c r="I785" s="87"/>
      <c r="J785" s="22"/>
      <c r="K785" s="22"/>
      <c r="L785" s="51"/>
      <c r="M785" s="65"/>
      <c r="N785" s="87"/>
      <c r="O785" s="22"/>
      <c r="P785" s="96"/>
    </row>
    <row r="786" spans="2:16" ht="15.6" hidden="1" x14ac:dyDescent="0.3">
      <c r="B786" s="62" t="str">
        <f>B782</f>
        <v xml:space="preserve">  </v>
      </c>
      <c r="C786" s="66" t="s">
        <v>70</v>
      </c>
      <c r="D786" s="66"/>
      <c r="E786" s="22" t="str">
        <f>IFERROR(VLOOKUP(B786,'Lessor Calculations'!$Z$10:$AB$448,3,FALSE),0)</f>
        <v xml:space="preserve">  </v>
      </c>
      <c r="F786" s="66"/>
      <c r="G786" s="51"/>
      <c r="H786" s="143" t="s">
        <v>37</v>
      </c>
      <c r="I786" s="143"/>
      <c r="J786" s="143"/>
      <c r="K786" s="143"/>
      <c r="L786" s="51"/>
      <c r="M786" s="66" t="s">
        <v>70</v>
      </c>
      <c r="N786" s="66"/>
      <c r="O786" s="22" t="str">
        <f>E786</f>
        <v xml:space="preserve">  </v>
      </c>
      <c r="P786" s="96"/>
    </row>
    <row r="787" spans="2:16" hidden="1" x14ac:dyDescent="0.25">
      <c r="B787" s="98"/>
      <c r="C787" s="66"/>
      <c r="D787" s="87" t="s">
        <v>82</v>
      </c>
      <c r="E787" s="66"/>
      <c r="F787" s="77" t="str">
        <f>E786</f>
        <v xml:space="preserve">  </v>
      </c>
      <c r="G787" s="51"/>
      <c r="H787" s="143"/>
      <c r="I787" s="143"/>
      <c r="J787" s="143"/>
      <c r="K787" s="143"/>
      <c r="L787" s="51"/>
      <c r="M787" s="66"/>
      <c r="N787" s="87" t="s">
        <v>82</v>
      </c>
      <c r="O787" s="22"/>
      <c r="P787" s="96" t="str">
        <f>O786</f>
        <v xml:space="preserve">  </v>
      </c>
    </row>
    <row r="788" spans="2:16" hidden="1" x14ac:dyDescent="0.25">
      <c r="B788" s="98"/>
      <c r="C788" s="66"/>
      <c r="D788" s="87"/>
      <c r="E788" s="22"/>
      <c r="F788" s="22"/>
      <c r="G788" s="51"/>
      <c r="H788" s="66"/>
      <c r="I788" s="87"/>
      <c r="J788" s="22"/>
      <c r="K788" s="22"/>
      <c r="L788" s="51"/>
      <c r="M788" s="65"/>
      <c r="N788" s="87"/>
      <c r="O788" s="22"/>
      <c r="P788" s="96"/>
    </row>
    <row r="789" spans="2:16" ht="15.6" hidden="1" x14ac:dyDescent="0.3">
      <c r="B789" s="62" t="str">
        <f>B786</f>
        <v xml:space="preserve">  </v>
      </c>
      <c r="C789" s="144" t="s">
        <v>37</v>
      </c>
      <c r="D789" s="144"/>
      <c r="E789" s="144"/>
      <c r="F789" s="144"/>
      <c r="G789" s="51"/>
      <c r="H789" s="87" t="s">
        <v>74</v>
      </c>
      <c r="I789" s="66"/>
      <c r="J789" s="22" t="str">
        <f>IFERROR(VLOOKUP(B789,'Lessor Calculations'!$AE$10:$AG$448,3,FALSE),0)</f>
        <v xml:space="preserve">  </v>
      </c>
      <c r="K789" s="22"/>
      <c r="L789" s="51"/>
      <c r="M789" s="87" t="s">
        <v>74</v>
      </c>
      <c r="N789" s="66"/>
      <c r="O789" s="22" t="str">
        <f>J789</f>
        <v xml:space="preserve">  </v>
      </c>
      <c r="P789" s="96"/>
    </row>
    <row r="790" spans="2:16" ht="15.6" hidden="1" x14ac:dyDescent="0.3">
      <c r="B790" s="74"/>
      <c r="C790" s="144"/>
      <c r="D790" s="144"/>
      <c r="E790" s="144"/>
      <c r="F790" s="144"/>
      <c r="G790" s="51"/>
      <c r="H790" s="52"/>
      <c r="I790" s="87" t="s">
        <v>79</v>
      </c>
      <c r="J790" s="22"/>
      <c r="K790" s="22" t="str">
        <f>J789</f>
        <v xml:space="preserve">  </v>
      </c>
      <c r="L790" s="51"/>
      <c r="M790" s="52"/>
      <c r="N790" s="87" t="s">
        <v>79</v>
      </c>
      <c r="O790" s="22"/>
      <c r="P790" s="96" t="str">
        <f>O789</f>
        <v xml:space="preserve">  </v>
      </c>
    </row>
    <row r="791" spans="2:16" ht="15.6" hidden="1" x14ac:dyDescent="0.3">
      <c r="B791" s="74"/>
      <c r="C791" s="66"/>
      <c r="D791" s="87"/>
      <c r="E791" s="22"/>
      <c r="F791" s="22"/>
      <c r="G791" s="51"/>
      <c r="H791" s="66"/>
      <c r="I791" s="87"/>
      <c r="J791" s="22"/>
      <c r="K791" s="22"/>
      <c r="L791" s="51"/>
      <c r="M791" s="65"/>
      <c r="N791" s="66"/>
      <c r="O791" s="22"/>
      <c r="P791" s="96"/>
    </row>
    <row r="792" spans="2:16" ht="15.6" hidden="1" x14ac:dyDescent="0.3">
      <c r="B792" s="62" t="str">
        <f>B789</f>
        <v xml:space="preserve">  </v>
      </c>
      <c r="C792" s="87" t="s">
        <v>36</v>
      </c>
      <c r="D792" s="22"/>
      <c r="E792" s="22" t="str">
        <f>F793</f>
        <v xml:space="preserve">  </v>
      </c>
      <c r="F792" s="22"/>
      <c r="G792" s="51"/>
      <c r="H792" s="143" t="s">
        <v>37</v>
      </c>
      <c r="I792" s="143"/>
      <c r="J792" s="143"/>
      <c r="K792" s="143"/>
      <c r="L792" s="51"/>
      <c r="M792" s="87" t="s">
        <v>36</v>
      </c>
      <c r="N792" s="22"/>
      <c r="O792" s="22" t="str">
        <f>E792</f>
        <v xml:space="preserve">  </v>
      </c>
      <c r="P792" s="96"/>
    </row>
    <row r="793" spans="2:16" ht="15.6" hidden="1" x14ac:dyDescent="0.3">
      <c r="B793" s="75"/>
      <c r="C793" s="79"/>
      <c r="D793" s="90" t="s">
        <v>80</v>
      </c>
      <c r="E793" s="90"/>
      <c r="F793" s="91" t="str">
        <f>IFERROR(VLOOKUP(B792,'Lessor Calculations'!$G$10:$W$448,17,FALSE),0)</f>
        <v xml:space="preserve">  </v>
      </c>
      <c r="G793" s="70"/>
      <c r="H793" s="146"/>
      <c r="I793" s="146"/>
      <c r="J793" s="146"/>
      <c r="K793" s="146"/>
      <c r="L793" s="70"/>
      <c r="M793" s="79"/>
      <c r="N793" s="90" t="s">
        <v>80</v>
      </c>
      <c r="O793" s="91"/>
      <c r="P793" s="94" t="str">
        <f>O792</f>
        <v xml:space="preserve">  </v>
      </c>
    </row>
    <row r="794" spans="2:16" ht="15.6" hidden="1" x14ac:dyDescent="0.3">
      <c r="B794" s="59" t="str">
        <f>IFERROR(IF(EOMONTH(B789,1)&gt;Questionnaire!$I$8,"  ",EOMONTH(B789,1)),"  ")</f>
        <v xml:space="preserve">  </v>
      </c>
      <c r="C794" s="82" t="s">
        <v>36</v>
      </c>
      <c r="D794" s="83"/>
      <c r="E794" s="83">
        <f>IFERROR(F795+F796,0)</f>
        <v>0</v>
      </c>
      <c r="F794" s="83"/>
      <c r="G794" s="61"/>
      <c r="H794" s="142" t="s">
        <v>37</v>
      </c>
      <c r="I794" s="142"/>
      <c r="J794" s="142"/>
      <c r="K794" s="142"/>
      <c r="L794" s="61"/>
      <c r="M794" s="82" t="s">
        <v>36</v>
      </c>
      <c r="N794" s="83"/>
      <c r="O794" s="83">
        <f>E794</f>
        <v>0</v>
      </c>
      <c r="P794" s="95"/>
    </row>
    <row r="795" spans="2:16" hidden="1" x14ac:dyDescent="0.25">
      <c r="B795" s="98"/>
      <c r="C795" s="87"/>
      <c r="D795" s="87" t="s">
        <v>71</v>
      </c>
      <c r="E795" s="87"/>
      <c r="F795" s="22">
        <f>IFERROR(-VLOOKUP(B794,'Lessor Calculations'!$G$10:$N$448,8,FALSE),0)</f>
        <v>0</v>
      </c>
      <c r="G795" s="51"/>
      <c r="H795" s="143"/>
      <c r="I795" s="143"/>
      <c r="J795" s="143"/>
      <c r="K795" s="143"/>
      <c r="L795" s="51"/>
      <c r="M795" s="87"/>
      <c r="N795" s="87" t="s">
        <v>71</v>
      </c>
      <c r="O795" s="22"/>
      <c r="P795" s="96">
        <f>F795</f>
        <v>0</v>
      </c>
    </row>
    <row r="796" spans="2:16" hidden="1" x14ac:dyDescent="0.25">
      <c r="B796" s="98"/>
      <c r="C796" s="66"/>
      <c r="D796" s="87" t="s">
        <v>72</v>
      </c>
      <c r="E796" s="87"/>
      <c r="F796" s="22" t="str">
        <f>IFERROR(VLOOKUP(B794,'Lessor Calculations'!$G$10:$M$448,7,FALSE),0)</f>
        <v xml:space="preserve">  </v>
      </c>
      <c r="G796" s="51"/>
      <c r="H796" s="143"/>
      <c r="I796" s="143"/>
      <c r="J796" s="143"/>
      <c r="K796" s="143"/>
      <c r="L796" s="51"/>
      <c r="M796" s="66"/>
      <c r="N796" s="87" t="s">
        <v>72</v>
      </c>
      <c r="O796" s="22"/>
      <c r="P796" s="96" t="str">
        <f>F796</f>
        <v xml:space="preserve">  </v>
      </c>
    </row>
    <row r="797" spans="2:16" hidden="1" x14ac:dyDescent="0.25">
      <c r="B797" s="98"/>
      <c r="C797" s="66"/>
      <c r="D797" s="87"/>
      <c r="E797" s="22"/>
      <c r="F797" s="22"/>
      <c r="G797" s="51"/>
      <c r="H797" s="66"/>
      <c r="I797" s="87"/>
      <c r="J797" s="22"/>
      <c r="K797" s="22"/>
      <c r="L797" s="51"/>
      <c r="M797" s="65"/>
      <c r="N797" s="87"/>
      <c r="O797" s="22"/>
      <c r="P797" s="96"/>
    </row>
    <row r="798" spans="2:16" ht="15.6" hidden="1" x14ac:dyDescent="0.3">
      <c r="B798" s="62" t="str">
        <f>B794</f>
        <v xml:space="preserve">  </v>
      </c>
      <c r="C798" s="66" t="s">
        <v>70</v>
      </c>
      <c r="D798" s="66"/>
      <c r="E798" s="22" t="str">
        <f>IFERROR(VLOOKUP(B798,'Lessor Calculations'!$Z$10:$AB$448,3,FALSE),0)</f>
        <v xml:space="preserve">  </v>
      </c>
      <c r="F798" s="66"/>
      <c r="G798" s="51"/>
      <c r="H798" s="143" t="s">
        <v>37</v>
      </c>
      <c r="I798" s="143"/>
      <c r="J798" s="143"/>
      <c r="K798" s="143"/>
      <c r="L798" s="51"/>
      <c r="M798" s="66" t="s">
        <v>70</v>
      </c>
      <c r="N798" s="66"/>
      <c r="O798" s="22" t="str">
        <f>E798</f>
        <v xml:space="preserve">  </v>
      </c>
      <c r="P798" s="96"/>
    </row>
    <row r="799" spans="2:16" hidden="1" x14ac:dyDescent="0.25">
      <c r="B799" s="98"/>
      <c r="C799" s="66"/>
      <c r="D799" s="87" t="s">
        <v>82</v>
      </c>
      <c r="E799" s="66"/>
      <c r="F799" s="77" t="str">
        <f>E798</f>
        <v xml:space="preserve">  </v>
      </c>
      <c r="G799" s="51"/>
      <c r="H799" s="143"/>
      <c r="I799" s="143"/>
      <c r="J799" s="143"/>
      <c r="K799" s="143"/>
      <c r="L799" s="51"/>
      <c r="M799" s="66"/>
      <c r="N799" s="87" t="s">
        <v>82</v>
      </c>
      <c r="O799" s="22"/>
      <c r="P799" s="96" t="str">
        <f>O798</f>
        <v xml:space="preserve">  </v>
      </c>
    </row>
    <row r="800" spans="2:16" hidden="1" x14ac:dyDescent="0.25">
      <c r="B800" s="98"/>
      <c r="C800" s="66"/>
      <c r="D800" s="87"/>
      <c r="E800" s="22"/>
      <c r="F800" s="22"/>
      <c r="G800" s="51"/>
      <c r="H800" s="66"/>
      <c r="I800" s="87"/>
      <c r="J800" s="22"/>
      <c r="K800" s="22"/>
      <c r="L800" s="51"/>
      <c r="M800" s="65"/>
      <c r="N800" s="87"/>
      <c r="O800" s="22"/>
      <c r="P800" s="96"/>
    </row>
    <row r="801" spans="2:16" ht="15.6" hidden="1" x14ac:dyDescent="0.3">
      <c r="B801" s="62" t="str">
        <f>B798</f>
        <v xml:space="preserve">  </v>
      </c>
      <c r="C801" s="144" t="s">
        <v>37</v>
      </c>
      <c r="D801" s="144"/>
      <c r="E801" s="144"/>
      <c r="F801" s="144"/>
      <c r="G801" s="51"/>
      <c r="H801" s="87" t="s">
        <v>74</v>
      </c>
      <c r="I801" s="66"/>
      <c r="J801" s="22" t="str">
        <f>IFERROR(VLOOKUP(B801,'Lessor Calculations'!$AE$10:$AG$448,3,FALSE),0)</f>
        <v xml:space="preserve">  </v>
      </c>
      <c r="K801" s="22"/>
      <c r="L801" s="51"/>
      <c r="M801" s="87" t="s">
        <v>74</v>
      </c>
      <c r="N801" s="66"/>
      <c r="O801" s="22" t="str">
        <f>J801</f>
        <v xml:space="preserve">  </v>
      </c>
      <c r="P801" s="96"/>
    </row>
    <row r="802" spans="2:16" ht="15.6" hidden="1" x14ac:dyDescent="0.3">
      <c r="B802" s="74"/>
      <c r="C802" s="144"/>
      <c r="D802" s="144"/>
      <c r="E802" s="144"/>
      <c r="F802" s="144"/>
      <c r="G802" s="51"/>
      <c r="H802" s="52"/>
      <c r="I802" s="87" t="s">
        <v>79</v>
      </c>
      <c r="J802" s="22"/>
      <c r="K802" s="22" t="str">
        <f>J801</f>
        <v xml:space="preserve">  </v>
      </c>
      <c r="L802" s="51"/>
      <c r="M802" s="52"/>
      <c r="N802" s="87" t="s">
        <v>79</v>
      </c>
      <c r="O802" s="22"/>
      <c r="P802" s="96" t="str">
        <f>O801</f>
        <v xml:space="preserve">  </v>
      </c>
    </row>
    <row r="803" spans="2:16" ht="15.6" hidden="1" x14ac:dyDescent="0.3">
      <c r="B803" s="74"/>
      <c r="C803" s="66"/>
      <c r="D803" s="87"/>
      <c r="E803" s="22"/>
      <c r="F803" s="22"/>
      <c r="G803" s="51"/>
      <c r="H803" s="66"/>
      <c r="I803" s="87"/>
      <c r="J803" s="22"/>
      <c r="K803" s="22"/>
      <c r="L803" s="51"/>
      <c r="M803" s="65"/>
      <c r="N803" s="66"/>
      <c r="O803" s="22"/>
      <c r="P803" s="96"/>
    </row>
    <row r="804" spans="2:16" ht="15.6" hidden="1" x14ac:dyDescent="0.3">
      <c r="B804" s="62" t="str">
        <f>B801</f>
        <v xml:space="preserve">  </v>
      </c>
      <c r="C804" s="87" t="s">
        <v>36</v>
      </c>
      <c r="D804" s="22"/>
      <c r="E804" s="22" t="str">
        <f>F805</f>
        <v xml:space="preserve">  </v>
      </c>
      <c r="F804" s="22"/>
      <c r="G804" s="51"/>
      <c r="H804" s="143" t="s">
        <v>37</v>
      </c>
      <c r="I804" s="143"/>
      <c r="J804" s="143"/>
      <c r="K804" s="143"/>
      <c r="L804" s="51"/>
      <c r="M804" s="87" t="s">
        <v>36</v>
      </c>
      <c r="N804" s="22"/>
      <c r="O804" s="22" t="str">
        <f>E804</f>
        <v xml:space="preserve">  </v>
      </c>
      <c r="P804" s="96"/>
    </row>
    <row r="805" spans="2:16" ht="15.6" hidden="1" x14ac:dyDescent="0.3">
      <c r="B805" s="75"/>
      <c r="C805" s="79"/>
      <c r="D805" s="90" t="s">
        <v>80</v>
      </c>
      <c r="E805" s="90"/>
      <c r="F805" s="91" t="str">
        <f>IFERROR(VLOOKUP(B804,'Lessor Calculations'!$G$10:$W$448,17,FALSE),0)</f>
        <v xml:space="preserve">  </v>
      </c>
      <c r="G805" s="70"/>
      <c r="H805" s="146"/>
      <c r="I805" s="146"/>
      <c r="J805" s="146"/>
      <c r="K805" s="146"/>
      <c r="L805" s="70"/>
      <c r="M805" s="79"/>
      <c r="N805" s="90" t="s">
        <v>80</v>
      </c>
      <c r="O805" s="91"/>
      <c r="P805" s="94" t="str">
        <f>O804</f>
        <v xml:space="preserve">  </v>
      </c>
    </row>
    <row r="806" spans="2:16" ht="15.6" hidden="1" x14ac:dyDescent="0.3">
      <c r="B806" s="59" t="str">
        <f>IFERROR(IF(EOMONTH(B801,1)&gt;Questionnaire!$I$8,"  ",EOMONTH(B801,1)),"  ")</f>
        <v xml:space="preserve">  </v>
      </c>
      <c r="C806" s="82" t="s">
        <v>36</v>
      </c>
      <c r="D806" s="83"/>
      <c r="E806" s="83">
        <f>IFERROR(F807+F808,0)</f>
        <v>0</v>
      </c>
      <c r="F806" s="83"/>
      <c r="G806" s="61"/>
      <c r="H806" s="142" t="s">
        <v>37</v>
      </c>
      <c r="I806" s="142"/>
      <c r="J806" s="142"/>
      <c r="K806" s="142"/>
      <c r="L806" s="61"/>
      <c r="M806" s="82" t="s">
        <v>36</v>
      </c>
      <c r="N806" s="83"/>
      <c r="O806" s="83">
        <f>E806</f>
        <v>0</v>
      </c>
      <c r="P806" s="95"/>
    </row>
    <row r="807" spans="2:16" hidden="1" x14ac:dyDescent="0.25">
      <c r="B807" s="98"/>
      <c r="C807" s="87"/>
      <c r="D807" s="87" t="s">
        <v>71</v>
      </c>
      <c r="E807" s="87"/>
      <c r="F807" s="22">
        <f>IFERROR(-VLOOKUP(B806,'Lessor Calculations'!$G$10:$N$448,8,FALSE),0)</f>
        <v>0</v>
      </c>
      <c r="G807" s="51"/>
      <c r="H807" s="143"/>
      <c r="I807" s="143"/>
      <c r="J807" s="143"/>
      <c r="K807" s="143"/>
      <c r="L807" s="51"/>
      <c r="M807" s="87"/>
      <c r="N807" s="87" t="s">
        <v>71</v>
      </c>
      <c r="O807" s="22"/>
      <c r="P807" s="96">
        <f>F807</f>
        <v>0</v>
      </c>
    </row>
    <row r="808" spans="2:16" hidden="1" x14ac:dyDescent="0.25">
      <c r="B808" s="98"/>
      <c r="C808" s="66"/>
      <c r="D808" s="87" t="s">
        <v>72</v>
      </c>
      <c r="E808" s="87"/>
      <c r="F808" s="22" t="str">
        <f>IFERROR(VLOOKUP(B806,'Lessor Calculations'!$G$10:$M$448,7,FALSE),0)</f>
        <v xml:space="preserve">  </v>
      </c>
      <c r="G808" s="51"/>
      <c r="H808" s="143"/>
      <c r="I808" s="143"/>
      <c r="J808" s="143"/>
      <c r="K808" s="143"/>
      <c r="L808" s="51"/>
      <c r="M808" s="66"/>
      <c r="N808" s="87" t="s">
        <v>72</v>
      </c>
      <c r="O808" s="22"/>
      <c r="P808" s="96" t="str">
        <f>F808</f>
        <v xml:space="preserve">  </v>
      </c>
    </row>
    <row r="809" spans="2:16" hidden="1" x14ac:dyDescent="0.25">
      <c r="B809" s="98"/>
      <c r="C809" s="66"/>
      <c r="D809" s="87"/>
      <c r="E809" s="22"/>
      <c r="F809" s="22"/>
      <c r="G809" s="51"/>
      <c r="H809" s="66"/>
      <c r="I809" s="87"/>
      <c r="J809" s="22"/>
      <c r="K809" s="22"/>
      <c r="L809" s="51"/>
      <c r="M809" s="65"/>
      <c r="N809" s="87"/>
      <c r="O809" s="22"/>
      <c r="P809" s="96"/>
    </row>
    <row r="810" spans="2:16" ht="15.6" hidden="1" x14ac:dyDescent="0.3">
      <c r="B810" s="62" t="str">
        <f>B806</f>
        <v xml:space="preserve">  </v>
      </c>
      <c r="C810" s="66" t="s">
        <v>70</v>
      </c>
      <c r="D810" s="66"/>
      <c r="E810" s="22" t="str">
        <f>IFERROR(VLOOKUP(B810,'Lessor Calculations'!$Z$10:$AB$448,3,FALSE),0)</f>
        <v xml:space="preserve">  </v>
      </c>
      <c r="F810" s="66"/>
      <c r="G810" s="51"/>
      <c r="H810" s="143" t="s">
        <v>37</v>
      </c>
      <c r="I810" s="143"/>
      <c r="J810" s="143"/>
      <c r="K810" s="143"/>
      <c r="L810" s="51"/>
      <c r="M810" s="66" t="s">
        <v>70</v>
      </c>
      <c r="N810" s="66"/>
      <c r="O810" s="22" t="str">
        <f>E810</f>
        <v xml:space="preserve">  </v>
      </c>
      <c r="P810" s="96"/>
    </row>
    <row r="811" spans="2:16" hidden="1" x14ac:dyDescent="0.25">
      <c r="B811" s="98"/>
      <c r="C811" s="66"/>
      <c r="D811" s="87" t="s">
        <v>82</v>
      </c>
      <c r="E811" s="66"/>
      <c r="F811" s="77" t="str">
        <f>E810</f>
        <v xml:space="preserve">  </v>
      </c>
      <c r="G811" s="51"/>
      <c r="H811" s="143"/>
      <c r="I811" s="143"/>
      <c r="J811" s="143"/>
      <c r="K811" s="143"/>
      <c r="L811" s="51"/>
      <c r="M811" s="66"/>
      <c r="N811" s="87" t="s">
        <v>82</v>
      </c>
      <c r="O811" s="22"/>
      <c r="P811" s="96" t="str">
        <f>O810</f>
        <v xml:space="preserve">  </v>
      </c>
    </row>
    <row r="812" spans="2:16" hidden="1" x14ac:dyDescent="0.25">
      <c r="B812" s="98"/>
      <c r="C812" s="66"/>
      <c r="D812" s="87"/>
      <c r="E812" s="22"/>
      <c r="F812" s="22"/>
      <c r="G812" s="51"/>
      <c r="H812" s="66"/>
      <c r="I812" s="87"/>
      <c r="J812" s="22"/>
      <c r="K812" s="22"/>
      <c r="L812" s="51"/>
      <c r="M812" s="65"/>
      <c r="N812" s="87"/>
      <c r="O812" s="22"/>
      <c r="P812" s="96"/>
    </row>
    <row r="813" spans="2:16" ht="15.6" hidden="1" x14ac:dyDescent="0.3">
      <c r="B813" s="62" t="str">
        <f>B810</f>
        <v xml:space="preserve">  </v>
      </c>
      <c r="C813" s="144" t="s">
        <v>37</v>
      </c>
      <c r="D813" s="144"/>
      <c r="E813" s="144"/>
      <c r="F813" s="144"/>
      <c r="G813" s="51"/>
      <c r="H813" s="87" t="s">
        <v>74</v>
      </c>
      <c r="I813" s="66"/>
      <c r="J813" s="22" t="str">
        <f>IFERROR(VLOOKUP(B813,'Lessor Calculations'!$AE$10:$AG$448,3,FALSE),0)</f>
        <v xml:space="preserve">  </v>
      </c>
      <c r="K813" s="22"/>
      <c r="L813" s="51"/>
      <c r="M813" s="87" t="s">
        <v>74</v>
      </c>
      <c r="N813" s="66"/>
      <c r="O813" s="22" t="str">
        <f>J813</f>
        <v xml:space="preserve">  </v>
      </c>
      <c r="P813" s="96"/>
    </row>
    <row r="814" spans="2:16" ht="15.6" hidden="1" x14ac:dyDescent="0.3">
      <c r="B814" s="74"/>
      <c r="C814" s="144"/>
      <c r="D814" s="144"/>
      <c r="E814" s="144"/>
      <c r="F814" s="144"/>
      <c r="G814" s="51"/>
      <c r="H814" s="52"/>
      <c r="I814" s="87" t="s">
        <v>79</v>
      </c>
      <c r="J814" s="22"/>
      <c r="K814" s="22" t="str">
        <f>J813</f>
        <v xml:space="preserve">  </v>
      </c>
      <c r="L814" s="51"/>
      <c r="M814" s="52"/>
      <c r="N814" s="87" t="s">
        <v>79</v>
      </c>
      <c r="O814" s="22"/>
      <c r="P814" s="96" t="str">
        <f>O813</f>
        <v xml:space="preserve">  </v>
      </c>
    </row>
    <row r="815" spans="2:16" ht="15.6" hidden="1" x14ac:dyDescent="0.3">
      <c r="B815" s="74"/>
      <c r="C815" s="66"/>
      <c r="D815" s="87"/>
      <c r="E815" s="22"/>
      <c r="F815" s="22"/>
      <c r="G815" s="51"/>
      <c r="H815" s="66"/>
      <c r="I815" s="87"/>
      <c r="J815" s="22"/>
      <c r="K815" s="22"/>
      <c r="L815" s="51"/>
      <c r="M815" s="65"/>
      <c r="N815" s="66"/>
      <c r="O815" s="22"/>
      <c r="P815" s="96"/>
    </row>
    <row r="816" spans="2:16" ht="15.6" hidden="1" x14ac:dyDescent="0.3">
      <c r="B816" s="62" t="str">
        <f>B813</f>
        <v xml:space="preserve">  </v>
      </c>
      <c r="C816" s="87" t="s">
        <v>36</v>
      </c>
      <c r="D816" s="22"/>
      <c r="E816" s="22" t="str">
        <f>F817</f>
        <v xml:space="preserve">  </v>
      </c>
      <c r="F816" s="22"/>
      <c r="G816" s="51"/>
      <c r="H816" s="143" t="s">
        <v>37</v>
      </c>
      <c r="I816" s="143"/>
      <c r="J816" s="143"/>
      <c r="K816" s="143"/>
      <c r="L816" s="51"/>
      <c r="M816" s="87" t="s">
        <v>36</v>
      </c>
      <c r="N816" s="22"/>
      <c r="O816" s="22" t="str">
        <f>E816</f>
        <v xml:space="preserve">  </v>
      </c>
      <c r="P816" s="96"/>
    </row>
    <row r="817" spans="2:16" ht="15.6" hidden="1" x14ac:dyDescent="0.3">
      <c r="B817" s="75"/>
      <c r="C817" s="79"/>
      <c r="D817" s="90" t="s">
        <v>80</v>
      </c>
      <c r="E817" s="90"/>
      <c r="F817" s="91" t="str">
        <f>IFERROR(VLOOKUP(B816,'Lessor Calculations'!$G$10:$W$448,17,FALSE),0)</f>
        <v xml:space="preserve">  </v>
      </c>
      <c r="G817" s="70"/>
      <c r="H817" s="146"/>
      <c r="I817" s="146"/>
      <c r="J817" s="146"/>
      <c r="K817" s="146"/>
      <c r="L817" s="70"/>
      <c r="M817" s="79"/>
      <c r="N817" s="90" t="s">
        <v>80</v>
      </c>
      <c r="O817" s="91"/>
      <c r="P817" s="94" t="str">
        <f>O816</f>
        <v xml:space="preserve">  </v>
      </c>
    </row>
    <row r="818" spans="2:16" ht="15.6" hidden="1" x14ac:dyDescent="0.3">
      <c r="B818" s="59" t="str">
        <f>IFERROR(IF(EOMONTH(B813,1)&gt;Questionnaire!$I$8,"  ",EOMONTH(B813,1)),"  ")</f>
        <v xml:space="preserve">  </v>
      </c>
      <c r="C818" s="82" t="s">
        <v>36</v>
      </c>
      <c r="D818" s="83"/>
      <c r="E818" s="83">
        <f>IFERROR(F819+F820,0)</f>
        <v>0</v>
      </c>
      <c r="F818" s="83"/>
      <c r="G818" s="61"/>
      <c r="H818" s="142" t="s">
        <v>37</v>
      </c>
      <c r="I818" s="142"/>
      <c r="J818" s="142"/>
      <c r="K818" s="142"/>
      <c r="L818" s="61"/>
      <c r="M818" s="82" t="s">
        <v>36</v>
      </c>
      <c r="N818" s="83"/>
      <c r="O818" s="83">
        <f>E818</f>
        <v>0</v>
      </c>
      <c r="P818" s="95"/>
    </row>
    <row r="819" spans="2:16" hidden="1" x14ac:dyDescent="0.25">
      <c r="B819" s="98"/>
      <c r="C819" s="87"/>
      <c r="D819" s="87" t="s">
        <v>71</v>
      </c>
      <c r="E819" s="87"/>
      <c r="F819" s="22">
        <f>IFERROR(-VLOOKUP(B818,'Lessor Calculations'!$G$10:$N$448,8,FALSE),0)</f>
        <v>0</v>
      </c>
      <c r="G819" s="51"/>
      <c r="H819" s="143"/>
      <c r="I819" s="143"/>
      <c r="J819" s="143"/>
      <c r="K819" s="143"/>
      <c r="L819" s="51"/>
      <c r="M819" s="87"/>
      <c r="N819" s="87" t="s">
        <v>71</v>
      </c>
      <c r="O819" s="22"/>
      <c r="P819" s="96">
        <f>F819</f>
        <v>0</v>
      </c>
    </row>
    <row r="820" spans="2:16" hidden="1" x14ac:dyDescent="0.25">
      <c r="B820" s="98"/>
      <c r="C820" s="66"/>
      <c r="D820" s="87" t="s">
        <v>72</v>
      </c>
      <c r="E820" s="87"/>
      <c r="F820" s="22" t="str">
        <f>IFERROR(VLOOKUP(B818,'Lessor Calculations'!$G$10:$M$448,7,FALSE),0)</f>
        <v xml:space="preserve">  </v>
      </c>
      <c r="G820" s="51"/>
      <c r="H820" s="143"/>
      <c r="I820" s="143"/>
      <c r="J820" s="143"/>
      <c r="K820" s="143"/>
      <c r="L820" s="51"/>
      <c r="M820" s="66"/>
      <c r="N820" s="87" t="s">
        <v>72</v>
      </c>
      <c r="O820" s="22"/>
      <c r="P820" s="96" t="str">
        <f>F820</f>
        <v xml:space="preserve">  </v>
      </c>
    </row>
    <row r="821" spans="2:16" hidden="1" x14ac:dyDescent="0.25">
      <c r="B821" s="98"/>
      <c r="C821" s="66"/>
      <c r="D821" s="87"/>
      <c r="E821" s="22"/>
      <c r="F821" s="22"/>
      <c r="G821" s="51"/>
      <c r="H821" s="66"/>
      <c r="I821" s="87"/>
      <c r="J821" s="22"/>
      <c r="K821" s="22"/>
      <c r="L821" s="51"/>
      <c r="M821" s="65"/>
      <c r="N821" s="87"/>
      <c r="O821" s="22"/>
      <c r="P821" s="96"/>
    </row>
    <row r="822" spans="2:16" ht="15.6" hidden="1" x14ac:dyDescent="0.3">
      <c r="B822" s="62" t="str">
        <f>B818</f>
        <v xml:space="preserve">  </v>
      </c>
      <c r="C822" s="66" t="s">
        <v>70</v>
      </c>
      <c r="D822" s="66"/>
      <c r="E822" s="22" t="str">
        <f>IFERROR(VLOOKUP(B822,'Lessor Calculations'!$Z$10:$AB$448,3,FALSE),0)</f>
        <v xml:space="preserve">  </v>
      </c>
      <c r="F822" s="66"/>
      <c r="G822" s="51"/>
      <c r="H822" s="143" t="s">
        <v>37</v>
      </c>
      <c r="I822" s="143"/>
      <c r="J822" s="143"/>
      <c r="K822" s="143"/>
      <c r="L822" s="51"/>
      <c r="M822" s="66" t="s">
        <v>70</v>
      </c>
      <c r="N822" s="66"/>
      <c r="O822" s="22" t="str">
        <f>E822</f>
        <v xml:space="preserve">  </v>
      </c>
      <c r="P822" s="96"/>
    </row>
    <row r="823" spans="2:16" hidden="1" x14ac:dyDescent="0.25">
      <c r="B823" s="98"/>
      <c r="C823" s="66"/>
      <c r="D823" s="87" t="s">
        <v>82</v>
      </c>
      <c r="E823" s="66"/>
      <c r="F823" s="77" t="str">
        <f>E822</f>
        <v xml:space="preserve">  </v>
      </c>
      <c r="G823" s="51"/>
      <c r="H823" s="143"/>
      <c r="I823" s="143"/>
      <c r="J823" s="143"/>
      <c r="K823" s="143"/>
      <c r="L823" s="51"/>
      <c r="M823" s="66"/>
      <c r="N823" s="87" t="s">
        <v>82</v>
      </c>
      <c r="O823" s="22"/>
      <c r="P823" s="96" t="str">
        <f>O822</f>
        <v xml:space="preserve">  </v>
      </c>
    </row>
    <row r="824" spans="2:16" hidden="1" x14ac:dyDescent="0.25">
      <c r="B824" s="98"/>
      <c r="C824" s="66"/>
      <c r="D824" s="87"/>
      <c r="E824" s="22"/>
      <c r="F824" s="22"/>
      <c r="G824" s="51"/>
      <c r="H824" s="66"/>
      <c r="I824" s="87"/>
      <c r="J824" s="22"/>
      <c r="K824" s="22"/>
      <c r="L824" s="51"/>
      <c r="M824" s="65"/>
      <c r="N824" s="87"/>
      <c r="O824" s="22"/>
      <c r="P824" s="96"/>
    </row>
    <row r="825" spans="2:16" ht="15.6" hidden="1" x14ac:dyDescent="0.3">
      <c r="B825" s="62" t="str">
        <f>B822</f>
        <v xml:space="preserve">  </v>
      </c>
      <c r="C825" s="144" t="s">
        <v>37</v>
      </c>
      <c r="D825" s="144"/>
      <c r="E825" s="144"/>
      <c r="F825" s="144"/>
      <c r="G825" s="51"/>
      <c r="H825" s="87" t="s">
        <v>74</v>
      </c>
      <c r="I825" s="66"/>
      <c r="J825" s="22" t="str">
        <f>IFERROR(VLOOKUP(B825,'Lessor Calculations'!$AE$10:$AG$448,3,FALSE),0)</f>
        <v xml:space="preserve">  </v>
      </c>
      <c r="K825" s="22"/>
      <c r="L825" s="51"/>
      <c r="M825" s="87" t="s">
        <v>74</v>
      </c>
      <c r="N825" s="66"/>
      <c r="O825" s="22" t="str">
        <f>J825</f>
        <v xml:space="preserve">  </v>
      </c>
      <c r="P825" s="96"/>
    </row>
    <row r="826" spans="2:16" ht="15.6" hidden="1" x14ac:dyDescent="0.3">
      <c r="B826" s="74"/>
      <c r="C826" s="144"/>
      <c r="D826" s="144"/>
      <c r="E826" s="144"/>
      <c r="F826" s="144"/>
      <c r="G826" s="51"/>
      <c r="H826" s="52"/>
      <c r="I826" s="87" t="s">
        <v>79</v>
      </c>
      <c r="J826" s="22"/>
      <c r="K826" s="22" t="str">
        <f>J825</f>
        <v xml:space="preserve">  </v>
      </c>
      <c r="L826" s="51"/>
      <c r="M826" s="52"/>
      <c r="N826" s="87" t="s">
        <v>79</v>
      </c>
      <c r="O826" s="22"/>
      <c r="P826" s="96" t="str">
        <f>O825</f>
        <v xml:space="preserve">  </v>
      </c>
    </row>
    <row r="827" spans="2:16" ht="15.6" hidden="1" x14ac:dyDescent="0.3">
      <c r="B827" s="74"/>
      <c r="C827" s="66"/>
      <c r="D827" s="87"/>
      <c r="E827" s="22"/>
      <c r="F827" s="22"/>
      <c r="G827" s="51"/>
      <c r="H827" s="66"/>
      <c r="I827" s="87"/>
      <c r="J827" s="22"/>
      <c r="K827" s="22"/>
      <c r="L827" s="51"/>
      <c r="M827" s="65"/>
      <c r="N827" s="66"/>
      <c r="O827" s="22"/>
      <c r="P827" s="96"/>
    </row>
    <row r="828" spans="2:16" ht="15.6" hidden="1" x14ac:dyDescent="0.3">
      <c r="B828" s="62" t="str">
        <f>B825</f>
        <v xml:space="preserve">  </v>
      </c>
      <c r="C828" s="87" t="s">
        <v>36</v>
      </c>
      <c r="D828" s="22"/>
      <c r="E828" s="22" t="str">
        <f>F829</f>
        <v xml:space="preserve">  </v>
      </c>
      <c r="F828" s="22"/>
      <c r="G828" s="51"/>
      <c r="H828" s="143" t="s">
        <v>37</v>
      </c>
      <c r="I828" s="143"/>
      <c r="J828" s="143"/>
      <c r="K828" s="143"/>
      <c r="L828" s="51"/>
      <c r="M828" s="87" t="s">
        <v>36</v>
      </c>
      <c r="N828" s="22"/>
      <c r="O828" s="22" t="str">
        <f>E828</f>
        <v xml:space="preserve">  </v>
      </c>
      <c r="P828" s="96"/>
    </row>
    <row r="829" spans="2:16" ht="15.6" hidden="1" x14ac:dyDescent="0.3">
      <c r="B829" s="75"/>
      <c r="C829" s="79"/>
      <c r="D829" s="90" t="s">
        <v>80</v>
      </c>
      <c r="E829" s="90"/>
      <c r="F829" s="91" t="str">
        <f>IFERROR(VLOOKUP(B828,'Lessor Calculations'!$G$10:$W$448,17,FALSE),0)</f>
        <v xml:space="preserve">  </v>
      </c>
      <c r="G829" s="70"/>
      <c r="H829" s="146"/>
      <c r="I829" s="146"/>
      <c r="J829" s="146"/>
      <c r="K829" s="146"/>
      <c r="L829" s="70"/>
      <c r="M829" s="79"/>
      <c r="N829" s="90" t="s">
        <v>80</v>
      </c>
      <c r="O829" s="91"/>
      <c r="P829" s="94" t="str">
        <f>O828</f>
        <v xml:space="preserve">  </v>
      </c>
    </row>
    <row r="830" spans="2:16" ht="15.6" hidden="1" x14ac:dyDescent="0.3">
      <c r="B830" s="59" t="str">
        <f>IFERROR(IF(EOMONTH(B825,1)&gt;Questionnaire!$I$8,"  ",EOMONTH(B825,1)),"  ")</f>
        <v xml:space="preserve">  </v>
      </c>
      <c r="C830" s="82" t="s">
        <v>36</v>
      </c>
      <c r="D830" s="83"/>
      <c r="E830" s="83">
        <f>IFERROR(F831+F832,0)</f>
        <v>0</v>
      </c>
      <c r="F830" s="83"/>
      <c r="G830" s="61"/>
      <c r="H830" s="142" t="s">
        <v>37</v>
      </c>
      <c r="I830" s="142"/>
      <c r="J830" s="142"/>
      <c r="K830" s="142"/>
      <c r="L830" s="61"/>
      <c r="M830" s="82" t="s">
        <v>36</v>
      </c>
      <c r="N830" s="83"/>
      <c r="O830" s="83">
        <f>E830</f>
        <v>0</v>
      </c>
      <c r="P830" s="95"/>
    </row>
    <row r="831" spans="2:16" hidden="1" x14ac:dyDescent="0.25">
      <c r="B831" s="98"/>
      <c r="C831" s="87"/>
      <c r="D831" s="87" t="s">
        <v>71</v>
      </c>
      <c r="E831" s="87"/>
      <c r="F831" s="22">
        <f>IFERROR(-VLOOKUP(B830,'Lessor Calculations'!$G$10:$N$448,8,FALSE),0)</f>
        <v>0</v>
      </c>
      <c r="G831" s="51"/>
      <c r="H831" s="143"/>
      <c r="I831" s="143"/>
      <c r="J831" s="143"/>
      <c r="K831" s="143"/>
      <c r="L831" s="51"/>
      <c r="M831" s="87"/>
      <c r="N831" s="87" t="s">
        <v>71</v>
      </c>
      <c r="O831" s="22"/>
      <c r="P831" s="96">
        <f>F831</f>
        <v>0</v>
      </c>
    </row>
    <row r="832" spans="2:16" hidden="1" x14ac:dyDescent="0.25">
      <c r="B832" s="98"/>
      <c r="C832" s="66"/>
      <c r="D832" s="87" t="s">
        <v>72</v>
      </c>
      <c r="E832" s="87"/>
      <c r="F832" s="22" t="str">
        <f>IFERROR(VLOOKUP(B830,'Lessor Calculations'!$G$10:$M$448,7,FALSE),0)</f>
        <v xml:space="preserve">  </v>
      </c>
      <c r="G832" s="51"/>
      <c r="H832" s="143"/>
      <c r="I832" s="143"/>
      <c r="J832" s="143"/>
      <c r="K832" s="143"/>
      <c r="L832" s="51"/>
      <c r="M832" s="66"/>
      <c r="N832" s="87" t="s">
        <v>72</v>
      </c>
      <c r="O832" s="22"/>
      <c r="P832" s="96" t="str">
        <f>F832</f>
        <v xml:space="preserve">  </v>
      </c>
    </row>
    <row r="833" spans="2:16" hidden="1" x14ac:dyDescent="0.25">
      <c r="B833" s="98"/>
      <c r="C833" s="66"/>
      <c r="D833" s="87"/>
      <c r="E833" s="22"/>
      <c r="F833" s="22"/>
      <c r="G833" s="51"/>
      <c r="H833" s="66"/>
      <c r="I833" s="87"/>
      <c r="J833" s="22"/>
      <c r="K833" s="22"/>
      <c r="L833" s="51"/>
      <c r="M833" s="65"/>
      <c r="N833" s="87"/>
      <c r="O833" s="22"/>
      <c r="P833" s="96"/>
    </row>
    <row r="834" spans="2:16" ht="15.6" hidden="1" x14ac:dyDescent="0.3">
      <c r="B834" s="62" t="str">
        <f>B830</f>
        <v xml:space="preserve">  </v>
      </c>
      <c r="C834" s="66" t="s">
        <v>70</v>
      </c>
      <c r="D834" s="66"/>
      <c r="E834" s="22" t="str">
        <f>IFERROR(VLOOKUP(B834,'Lessor Calculations'!$Z$10:$AB$448,3,FALSE),0)</f>
        <v xml:space="preserve">  </v>
      </c>
      <c r="F834" s="66"/>
      <c r="G834" s="51"/>
      <c r="H834" s="143" t="s">
        <v>37</v>
      </c>
      <c r="I834" s="143"/>
      <c r="J834" s="143"/>
      <c r="K834" s="143"/>
      <c r="L834" s="51"/>
      <c r="M834" s="66" t="s">
        <v>70</v>
      </c>
      <c r="N834" s="66"/>
      <c r="O834" s="22" t="str">
        <f>E834</f>
        <v xml:space="preserve">  </v>
      </c>
      <c r="P834" s="96"/>
    </row>
    <row r="835" spans="2:16" hidden="1" x14ac:dyDescent="0.25">
      <c r="B835" s="98"/>
      <c r="C835" s="66"/>
      <c r="D835" s="87" t="s">
        <v>82</v>
      </c>
      <c r="E835" s="66"/>
      <c r="F835" s="77" t="str">
        <f>E834</f>
        <v xml:space="preserve">  </v>
      </c>
      <c r="G835" s="51"/>
      <c r="H835" s="143"/>
      <c r="I835" s="143"/>
      <c r="J835" s="143"/>
      <c r="K835" s="143"/>
      <c r="L835" s="51"/>
      <c r="M835" s="66"/>
      <c r="N835" s="87" t="s">
        <v>82</v>
      </c>
      <c r="O835" s="22"/>
      <c r="P835" s="96" t="str">
        <f>O834</f>
        <v xml:space="preserve">  </v>
      </c>
    </row>
    <row r="836" spans="2:16" hidden="1" x14ac:dyDescent="0.25">
      <c r="B836" s="98"/>
      <c r="C836" s="66"/>
      <c r="D836" s="87"/>
      <c r="E836" s="22"/>
      <c r="F836" s="22"/>
      <c r="G836" s="51"/>
      <c r="H836" s="66"/>
      <c r="I836" s="87"/>
      <c r="J836" s="22"/>
      <c r="K836" s="22"/>
      <c r="L836" s="51"/>
      <c r="M836" s="65"/>
      <c r="N836" s="87"/>
      <c r="O836" s="22"/>
      <c r="P836" s="96"/>
    </row>
    <row r="837" spans="2:16" ht="15.6" hidden="1" x14ac:dyDescent="0.3">
      <c r="B837" s="62" t="str">
        <f>B834</f>
        <v xml:space="preserve">  </v>
      </c>
      <c r="C837" s="144" t="s">
        <v>37</v>
      </c>
      <c r="D837" s="144"/>
      <c r="E837" s="144"/>
      <c r="F837" s="144"/>
      <c r="G837" s="51"/>
      <c r="H837" s="87" t="s">
        <v>74</v>
      </c>
      <c r="I837" s="66"/>
      <c r="J837" s="22" t="str">
        <f>IFERROR(VLOOKUP(B837,'Lessor Calculations'!$AE$10:$AG$448,3,FALSE),0)</f>
        <v xml:space="preserve">  </v>
      </c>
      <c r="K837" s="22"/>
      <c r="L837" s="51"/>
      <c r="M837" s="87" t="s">
        <v>74</v>
      </c>
      <c r="N837" s="66"/>
      <c r="O837" s="22" t="str">
        <f>J837</f>
        <v xml:space="preserve">  </v>
      </c>
      <c r="P837" s="96"/>
    </row>
    <row r="838" spans="2:16" ht="15.6" hidden="1" x14ac:dyDescent="0.3">
      <c r="B838" s="74"/>
      <c r="C838" s="144"/>
      <c r="D838" s="144"/>
      <c r="E838" s="144"/>
      <c r="F838" s="144"/>
      <c r="G838" s="51"/>
      <c r="H838" s="52"/>
      <c r="I838" s="87" t="s">
        <v>79</v>
      </c>
      <c r="J838" s="22"/>
      <c r="K838" s="22" t="str">
        <f>J837</f>
        <v xml:space="preserve">  </v>
      </c>
      <c r="L838" s="51"/>
      <c r="M838" s="52"/>
      <c r="N838" s="87" t="s">
        <v>79</v>
      </c>
      <c r="O838" s="22"/>
      <c r="P838" s="96" t="str">
        <f>O837</f>
        <v xml:space="preserve">  </v>
      </c>
    </row>
    <row r="839" spans="2:16" ht="15.6" hidden="1" x14ac:dyDescent="0.3">
      <c r="B839" s="74"/>
      <c r="C839" s="66"/>
      <c r="D839" s="87"/>
      <c r="E839" s="22"/>
      <c r="F839" s="22"/>
      <c r="G839" s="51"/>
      <c r="H839" s="66"/>
      <c r="I839" s="87"/>
      <c r="J839" s="22"/>
      <c r="K839" s="22"/>
      <c r="L839" s="51"/>
      <c r="M839" s="65"/>
      <c r="N839" s="66"/>
      <c r="O839" s="22"/>
      <c r="P839" s="96"/>
    </row>
    <row r="840" spans="2:16" ht="15.6" hidden="1" x14ac:dyDescent="0.3">
      <c r="B840" s="62" t="str">
        <f>B837</f>
        <v xml:space="preserve">  </v>
      </c>
      <c r="C840" s="87" t="s">
        <v>36</v>
      </c>
      <c r="D840" s="22"/>
      <c r="E840" s="22" t="str">
        <f>F841</f>
        <v xml:space="preserve">  </v>
      </c>
      <c r="F840" s="22"/>
      <c r="G840" s="51"/>
      <c r="H840" s="143" t="s">
        <v>37</v>
      </c>
      <c r="I840" s="143"/>
      <c r="J840" s="143"/>
      <c r="K840" s="143"/>
      <c r="L840" s="51"/>
      <c r="M840" s="87" t="s">
        <v>36</v>
      </c>
      <c r="N840" s="22"/>
      <c r="O840" s="22" t="str">
        <f>E840</f>
        <v xml:space="preserve">  </v>
      </c>
      <c r="P840" s="96"/>
    </row>
    <row r="841" spans="2:16" ht="15.6" hidden="1" x14ac:dyDescent="0.3">
      <c r="B841" s="75"/>
      <c r="C841" s="79"/>
      <c r="D841" s="90" t="s">
        <v>80</v>
      </c>
      <c r="E841" s="90"/>
      <c r="F841" s="91" t="str">
        <f>IFERROR(VLOOKUP(B840,'Lessor Calculations'!$G$10:$W$448,17,FALSE),0)</f>
        <v xml:space="preserve">  </v>
      </c>
      <c r="G841" s="70"/>
      <c r="H841" s="146"/>
      <c r="I841" s="146"/>
      <c r="J841" s="146"/>
      <c r="K841" s="146"/>
      <c r="L841" s="70"/>
      <c r="M841" s="79"/>
      <c r="N841" s="90" t="s">
        <v>80</v>
      </c>
      <c r="O841" s="91"/>
      <c r="P841" s="94" t="str">
        <f>O840</f>
        <v xml:space="preserve">  </v>
      </c>
    </row>
    <row r="842" spans="2:16" ht="15.6" hidden="1" x14ac:dyDescent="0.3">
      <c r="B842" s="59" t="str">
        <f>IFERROR(IF(EOMONTH(B837,1)&gt;Questionnaire!$I$8,"  ",EOMONTH(B837,1)),"  ")</f>
        <v xml:space="preserve">  </v>
      </c>
      <c r="C842" s="82" t="s">
        <v>36</v>
      </c>
      <c r="D842" s="83"/>
      <c r="E842" s="83">
        <f>IFERROR(F843+F844,0)</f>
        <v>0</v>
      </c>
      <c r="F842" s="83"/>
      <c r="G842" s="61"/>
      <c r="H842" s="142" t="s">
        <v>37</v>
      </c>
      <c r="I842" s="142"/>
      <c r="J842" s="142"/>
      <c r="K842" s="142"/>
      <c r="L842" s="61"/>
      <c r="M842" s="82" t="s">
        <v>36</v>
      </c>
      <c r="N842" s="83"/>
      <c r="O842" s="83">
        <f>E842</f>
        <v>0</v>
      </c>
      <c r="P842" s="95"/>
    </row>
    <row r="843" spans="2:16" hidden="1" x14ac:dyDescent="0.25">
      <c r="B843" s="98"/>
      <c r="C843" s="87"/>
      <c r="D843" s="87" t="s">
        <v>71</v>
      </c>
      <c r="E843" s="87"/>
      <c r="F843" s="22">
        <f>IFERROR(-VLOOKUP(B842,'Lessor Calculations'!$G$10:$N$448,8,FALSE),0)</f>
        <v>0</v>
      </c>
      <c r="G843" s="51"/>
      <c r="H843" s="143"/>
      <c r="I843" s="143"/>
      <c r="J843" s="143"/>
      <c r="K843" s="143"/>
      <c r="L843" s="51"/>
      <c r="M843" s="87"/>
      <c r="N843" s="87" t="s">
        <v>71</v>
      </c>
      <c r="O843" s="22"/>
      <c r="P843" s="96">
        <f>F843</f>
        <v>0</v>
      </c>
    </row>
    <row r="844" spans="2:16" hidden="1" x14ac:dyDescent="0.25">
      <c r="B844" s="98"/>
      <c r="C844" s="66"/>
      <c r="D844" s="87" t="s">
        <v>72</v>
      </c>
      <c r="E844" s="87"/>
      <c r="F844" s="22" t="str">
        <f>IFERROR(VLOOKUP(B842,'Lessor Calculations'!$G$10:$M$448,7,FALSE),0)</f>
        <v xml:space="preserve">  </v>
      </c>
      <c r="G844" s="51"/>
      <c r="H844" s="143"/>
      <c r="I844" s="143"/>
      <c r="J844" s="143"/>
      <c r="K844" s="143"/>
      <c r="L844" s="51"/>
      <c r="M844" s="66"/>
      <c r="N844" s="87" t="s">
        <v>72</v>
      </c>
      <c r="O844" s="22"/>
      <c r="P844" s="96" t="str">
        <f>F844</f>
        <v xml:space="preserve">  </v>
      </c>
    </row>
    <row r="845" spans="2:16" hidden="1" x14ac:dyDescent="0.25">
      <c r="B845" s="98"/>
      <c r="C845" s="66"/>
      <c r="D845" s="87"/>
      <c r="E845" s="22"/>
      <c r="F845" s="22"/>
      <c r="G845" s="51"/>
      <c r="H845" s="66"/>
      <c r="I845" s="87"/>
      <c r="J845" s="22"/>
      <c r="K845" s="22"/>
      <c r="L845" s="51"/>
      <c r="M845" s="65"/>
      <c r="N845" s="87"/>
      <c r="O845" s="22"/>
      <c r="P845" s="96"/>
    </row>
    <row r="846" spans="2:16" ht="15.6" hidden="1" x14ac:dyDescent="0.3">
      <c r="B846" s="62" t="str">
        <f>B842</f>
        <v xml:space="preserve">  </v>
      </c>
      <c r="C846" s="66" t="s">
        <v>70</v>
      </c>
      <c r="D846" s="66"/>
      <c r="E846" s="22" t="str">
        <f>IFERROR(VLOOKUP(B846,'Lessor Calculations'!$Z$10:$AB$448,3,FALSE),0)</f>
        <v xml:space="preserve">  </v>
      </c>
      <c r="F846" s="66"/>
      <c r="G846" s="51"/>
      <c r="H846" s="143" t="s">
        <v>37</v>
      </c>
      <c r="I846" s="143"/>
      <c r="J846" s="143"/>
      <c r="K846" s="143"/>
      <c r="L846" s="51"/>
      <c r="M846" s="66" t="s">
        <v>70</v>
      </c>
      <c r="N846" s="66"/>
      <c r="O846" s="22" t="str">
        <f>E846</f>
        <v xml:space="preserve">  </v>
      </c>
      <c r="P846" s="96"/>
    </row>
    <row r="847" spans="2:16" hidden="1" x14ac:dyDescent="0.25">
      <c r="B847" s="98"/>
      <c r="C847" s="66"/>
      <c r="D847" s="87" t="s">
        <v>82</v>
      </c>
      <c r="E847" s="66"/>
      <c r="F847" s="77" t="str">
        <f>E846</f>
        <v xml:space="preserve">  </v>
      </c>
      <c r="G847" s="51"/>
      <c r="H847" s="143"/>
      <c r="I847" s="143"/>
      <c r="J847" s="143"/>
      <c r="K847" s="143"/>
      <c r="L847" s="51"/>
      <c r="M847" s="66"/>
      <c r="N847" s="87" t="s">
        <v>82</v>
      </c>
      <c r="O847" s="22"/>
      <c r="P847" s="96" t="str">
        <f>O846</f>
        <v xml:space="preserve">  </v>
      </c>
    </row>
    <row r="848" spans="2:16" hidden="1" x14ac:dyDescent="0.25">
      <c r="B848" s="98"/>
      <c r="C848" s="66"/>
      <c r="D848" s="87"/>
      <c r="E848" s="22"/>
      <c r="F848" s="22"/>
      <c r="G848" s="51"/>
      <c r="H848" s="66"/>
      <c r="I848" s="87"/>
      <c r="J848" s="22"/>
      <c r="K848" s="22"/>
      <c r="L848" s="51"/>
      <c r="M848" s="65"/>
      <c r="N848" s="87"/>
      <c r="O848" s="22"/>
      <c r="P848" s="96"/>
    </row>
    <row r="849" spans="2:16" ht="15.6" hidden="1" x14ac:dyDescent="0.3">
      <c r="B849" s="62" t="str">
        <f>B846</f>
        <v xml:space="preserve">  </v>
      </c>
      <c r="C849" s="144" t="s">
        <v>37</v>
      </c>
      <c r="D849" s="144"/>
      <c r="E849" s="144"/>
      <c r="F849" s="144"/>
      <c r="G849" s="51"/>
      <c r="H849" s="87" t="s">
        <v>74</v>
      </c>
      <c r="I849" s="66"/>
      <c r="J849" s="22" t="str">
        <f>IFERROR(VLOOKUP(B849,'Lessor Calculations'!$AE$10:$AG$448,3,FALSE),0)</f>
        <v xml:space="preserve">  </v>
      </c>
      <c r="K849" s="22"/>
      <c r="L849" s="51"/>
      <c r="M849" s="87" t="s">
        <v>74</v>
      </c>
      <c r="N849" s="66"/>
      <c r="O849" s="22" t="str">
        <f>J849</f>
        <v xml:space="preserve">  </v>
      </c>
      <c r="P849" s="96"/>
    </row>
    <row r="850" spans="2:16" ht="15.6" hidden="1" x14ac:dyDescent="0.3">
      <c r="B850" s="74"/>
      <c r="C850" s="144"/>
      <c r="D850" s="144"/>
      <c r="E850" s="144"/>
      <c r="F850" s="144"/>
      <c r="G850" s="51"/>
      <c r="H850" s="52"/>
      <c r="I850" s="87" t="s">
        <v>79</v>
      </c>
      <c r="J850" s="22"/>
      <c r="K850" s="22" t="str">
        <f>J849</f>
        <v xml:space="preserve">  </v>
      </c>
      <c r="L850" s="51"/>
      <c r="M850" s="52"/>
      <c r="N850" s="87" t="s">
        <v>79</v>
      </c>
      <c r="O850" s="22"/>
      <c r="P850" s="96" t="str">
        <f>O849</f>
        <v xml:space="preserve">  </v>
      </c>
    </row>
    <row r="851" spans="2:16" ht="15.6" hidden="1" x14ac:dyDescent="0.3">
      <c r="B851" s="74"/>
      <c r="C851" s="66"/>
      <c r="D851" s="87"/>
      <c r="E851" s="22"/>
      <c r="F851" s="22"/>
      <c r="G851" s="51"/>
      <c r="H851" s="66"/>
      <c r="I851" s="87"/>
      <c r="J851" s="22"/>
      <c r="K851" s="22"/>
      <c r="L851" s="51"/>
      <c r="M851" s="65"/>
      <c r="N851" s="66"/>
      <c r="O851" s="22"/>
      <c r="P851" s="96"/>
    </row>
    <row r="852" spans="2:16" ht="15.6" hidden="1" x14ac:dyDescent="0.3">
      <c r="B852" s="62" t="str">
        <f>B849</f>
        <v xml:space="preserve">  </v>
      </c>
      <c r="C852" s="87" t="s">
        <v>36</v>
      </c>
      <c r="D852" s="22"/>
      <c r="E852" s="22" t="str">
        <f>F853</f>
        <v xml:space="preserve">  </v>
      </c>
      <c r="F852" s="22"/>
      <c r="G852" s="51"/>
      <c r="H852" s="143" t="s">
        <v>37</v>
      </c>
      <c r="I852" s="143"/>
      <c r="J852" s="143"/>
      <c r="K852" s="143"/>
      <c r="L852" s="51"/>
      <c r="M852" s="87" t="s">
        <v>36</v>
      </c>
      <c r="N852" s="22"/>
      <c r="O852" s="22" t="str">
        <f>E852</f>
        <v xml:space="preserve">  </v>
      </c>
      <c r="P852" s="96"/>
    </row>
    <row r="853" spans="2:16" ht="15.6" hidden="1" x14ac:dyDescent="0.3">
      <c r="B853" s="75"/>
      <c r="C853" s="79"/>
      <c r="D853" s="90" t="s">
        <v>80</v>
      </c>
      <c r="E853" s="90"/>
      <c r="F853" s="91" t="str">
        <f>IFERROR(VLOOKUP(B852,'Lessor Calculations'!$G$10:$W$448,17,FALSE),0)</f>
        <v xml:space="preserve">  </v>
      </c>
      <c r="G853" s="70"/>
      <c r="H853" s="146"/>
      <c r="I853" s="146"/>
      <c r="J853" s="146"/>
      <c r="K853" s="146"/>
      <c r="L853" s="70"/>
      <c r="M853" s="79"/>
      <c r="N853" s="90" t="s">
        <v>80</v>
      </c>
      <c r="O853" s="91"/>
      <c r="P853" s="94" t="str">
        <f>O852</f>
        <v xml:space="preserve">  </v>
      </c>
    </row>
    <row r="854" spans="2:16" ht="15.6" hidden="1" x14ac:dyDescent="0.3">
      <c r="B854" s="59" t="str">
        <f>IFERROR(IF(EOMONTH(B849,1)&gt;Questionnaire!$I$8,"  ",EOMONTH(B849,1)),"  ")</f>
        <v xml:space="preserve">  </v>
      </c>
      <c r="C854" s="82" t="s">
        <v>36</v>
      </c>
      <c r="D854" s="83"/>
      <c r="E854" s="83">
        <f>IFERROR(F855+F856,0)</f>
        <v>0</v>
      </c>
      <c r="F854" s="83"/>
      <c r="G854" s="61"/>
      <c r="H854" s="142" t="s">
        <v>37</v>
      </c>
      <c r="I854" s="142"/>
      <c r="J854" s="142"/>
      <c r="K854" s="142"/>
      <c r="L854" s="61"/>
      <c r="M854" s="82" t="s">
        <v>36</v>
      </c>
      <c r="N854" s="83"/>
      <c r="O854" s="83">
        <f>E854</f>
        <v>0</v>
      </c>
      <c r="P854" s="95"/>
    </row>
    <row r="855" spans="2:16" hidden="1" x14ac:dyDescent="0.25">
      <c r="B855" s="98"/>
      <c r="C855" s="87"/>
      <c r="D855" s="87" t="s">
        <v>71</v>
      </c>
      <c r="E855" s="87"/>
      <c r="F855" s="22">
        <f>IFERROR(-VLOOKUP(B854,'Lessor Calculations'!$G$10:$N$448,8,FALSE),0)</f>
        <v>0</v>
      </c>
      <c r="G855" s="51"/>
      <c r="H855" s="143"/>
      <c r="I855" s="143"/>
      <c r="J855" s="143"/>
      <c r="K855" s="143"/>
      <c r="L855" s="51"/>
      <c r="M855" s="87"/>
      <c r="N855" s="87" t="s">
        <v>71</v>
      </c>
      <c r="O855" s="22"/>
      <c r="P855" s="96">
        <f>F855</f>
        <v>0</v>
      </c>
    </row>
    <row r="856" spans="2:16" hidden="1" x14ac:dyDescent="0.25">
      <c r="B856" s="98"/>
      <c r="C856" s="66"/>
      <c r="D856" s="87" t="s">
        <v>72</v>
      </c>
      <c r="E856" s="87"/>
      <c r="F856" s="22" t="str">
        <f>IFERROR(VLOOKUP(B854,'Lessor Calculations'!$G$10:$M$448,7,FALSE),0)</f>
        <v xml:space="preserve">  </v>
      </c>
      <c r="G856" s="51"/>
      <c r="H856" s="143"/>
      <c r="I856" s="143"/>
      <c r="J856" s="143"/>
      <c r="K856" s="143"/>
      <c r="L856" s="51"/>
      <c r="M856" s="66"/>
      <c r="N856" s="87" t="s">
        <v>72</v>
      </c>
      <c r="O856" s="22"/>
      <c r="P856" s="96" t="str">
        <f>F856</f>
        <v xml:space="preserve">  </v>
      </c>
    </row>
    <row r="857" spans="2:16" hidden="1" x14ac:dyDescent="0.25">
      <c r="B857" s="98"/>
      <c r="C857" s="66"/>
      <c r="D857" s="87"/>
      <c r="E857" s="22"/>
      <c r="F857" s="22"/>
      <c r="G857" s="51"/>
      <c r="H857" s="66"/>
      <c r="I857" s="87"/>
      <c r="J857" s="22"/>
      <c r="K857" s="22"/>
      <c r="L857" s="51"/>
      <c r="M857" s="65"/>
      <c r="N857" s="87"/>
      <c r="O857" s="22"/>
      <c r="P857" s="96"/>
    </row>
    <row r="858" spans="2:16" ht="15.6" hidden="1" x14ac:dyDescent="0.3">
      <c r="B858" s="62" t="str">
        <f>B854</f>
        <v xml:space="preserve">  </v>
      </c>
      <c r="C858" s="66" t="s">
        <v>70</v>
      </c>
      <c r="D858" s="66"/>
      <c r="E858" s="22" t="str">
        <f>IFERROR(VLOOKUP(B858,'Lessor Calculations'!$Z$10:$AB$448,3,FALSE),0)</f>
        <v xml:space="preserve">  </v>
      </c>
      <c r="F858" s="66"/>
      <c r="G858" s="51"/>
      <c r="H858" s="143" t="s">
        <v>37</v>
      </c>
      <c r="I858" s="143"/>
      <c r="J858" s="143"/>
      <c r="K858" s="143"/>
      <c r="L858" s="51"/>
      <c r="M858" s="66" t="s">
        <v>70</v>
      </c>
      <c r="N858" s="66"/>
      <c r="O858" s="22" t="str">
        <f>E858</f>
        <v xml:space="preserve">  </v>
      </c>
      <c r="P858" s="96"/>
    </row>
    <row r="859" spans="2:16" hidden="1" x14ac:dyDescent="0.25">
      <c r="B859" s="98"/>
      <c r="C859" s="66"/>
      <c r="D859" s="87" t="s">
        <v>82</v>
      </c>
      <c r="E859" s="66"/>
      <c r="F859" s="77" t="str">
        <f>E858</f>
        <v xml:space="preserve">  </v>
      </c>
      <c r="G859" s="51"/>
      <c r="H859" s="143"/>
      <c r="I859" s="143"/>
      <c r="J859" s="143"/>
      <c r="K859" s="143"/>
      <c r="L859" s="51"/>
      <c r="M859" s="66"/>
      <c r="N859" s="87" t="s">
        <v>82</v>
      </c>
      <c r="O859" s="22"/>
      <c r="P859" s="96" t="str">
        <f>O858</f>
        <v xml:space="preserve">  </v>
      </c>
    </row>
    <row r="860" spans="2:16" hidden="1" x14ac:dyDescent="0.25">
      <c r="B860" s="98"/>
      <c r="C860" s="66"/>
      <c r="D860" s="87"/>
      <c r="E860" s="22"/>
      <c r="F860" s="22"/>
      <c r="G860" s="51"/>
      <c r="H860" s="66"/>
      <c r="I860" s="87"/>
      <c r="J860" s="22"/>
      <c r="K860" s="22"/>
      <c r="L860" s="51"/>
      <c r="M860" s="65"/>
      <c r="N860" s="87"/>
      <c r="O860" s="22"/>
      <c r="P860" s="96"/>
    </row>
    <row r="861" spans="2:16" ht="15.6" hidden="1" x14ac:dyDescent="0.3">
      <c r="B861" s="62" t="str">
        <f>B858</f>
        <v xml:space="preserve">  </v>
      </c>
      <c r="C861" s="144" t="s">
        <v>37</v>
      </c>
      <c r="D861" s="144"/>
      <c r="E861" s="144"/>
      <c r="F861" s="144"/>
      <c r="G861" s="51"/>
      <c r="H861" s="87" t="s">
        <v>74</v>
      </c>
      <c r="I861" s="66"/>
      <c r="J861" s="22" t="str">
        <f>IFERROR(VLOOKUP(B861,'Lessor Calculations'!$AE$10:$AG$448,3,FALSE),0)</f>
        <v xml:space="preserve">  </v>
      </c>
      <c r="K861" s="22"/>
      <c r="L861" s="51"/>
      <c r="M861" s="87" t="s">
        <v>74</v>
      </c>
      <c r="N861" s="66"/>
      <c r="O861" s="22" t="str">
        <f>J861</f>
        <v xml:space="preserve">  </v>
      </c>
      <c r="P861" s="96"/>
    </row>
    <row r="862" spans="2:16" ht="15.6" hidden="1" x14ac:dyDescent="0.3">
      <c r="B862" s="74"/>
      <c r="C862" s="144"/>
      <c r="D862" s="144"/>
      <c r="E862" s="144"/>
      <c r="F862" s="144"/>
      <c r="G862" s="51"/>
      <c r="H862" s="52"/>
      <c r="I862" s="87" t="s">
        <v>79</v>
      </c>
      <c r="J862" s="22"/>
      <c r="K862" s="22" t="str">
        <f>J861</f>
        <v xml:space="preserve">  </v>
      </c>
      <c r="L862" s="51"/>
      <c r="M862" s="52"/>
      <c r="N862" s="87" t="s">
        <v>79</v>
      </c>
      <c r="O862" s="22"/>
      <c r="P862" s="96" t="str">
        <f>O861</f>
        <v xml:space="preserve">  </v>
      </c>
    </row>
    <row r="863" spans="2:16" ht="15.6" hidden="1" x14ac:dyDescent="0.3">
      <c r="B863" s="74"/>
      <c r="C863" s="66"/>
      <c r="D863" s="87"/>
      <c r="E863" s="22"/>
      <c r="F863" s="22"/>
      <c r="G863" s="51"/>
      <c r="H863" s="66"/>
      <c r="I863" s="87"/>
      <c r="J863" s="22"/>
      <c r="K863" s="22"/>
      <c r="L863" s="51"/>
      <c r="M863" s="65"/>
      <c r="N863" s="66"/>
      <c r="O863" s="22"/>
      <c r="P863" s="96"/>
    </row>
    <row r="864" spans="2:16" ht="15.6" hidden="1" x14ac:dyDescent="0.3">
      <c r="B864" s="62" t="str">
        <f>B861</f>
        <v xml:space="preserve">  </v>
      </c>
      <c r="C864" s="87" t="s">
        <v>36</v>
      </c>
      <c r="D864" s="22"/>
      <c r="E864" s="22" t="str">
        <f>F865</f>
        <v xml:space="preserve">  </v>
      </c>
      <c r="F864" s="22"/>
      <c r="G864" s="51"/>
      <c r="H864" s="143" t="s">
        <v>37</v>
      </c>
      <c r="I864" s="143"/>
      <c r="J864" s="143"/>
      <c r="K864" s="143"/>
      <c r="L864" s="51"/>
      <c r="M864" s="87" t="s">
        <v>36</v>
      </c>
      <c r="N864" s="22"/>
      <c r="O864" s="22" t="str">
        <f>E864</f>
        <v xml:space="preserve">  </v>
      </c>
      <c r="P864" s="96"/>
    </row>
    <row r="865" spans="2:16" ht="15.6" hidden="1" x14ac:dyDescent="0.3">
      <c r="B865" s="75"/>
      <c r="C865" s="79"/>
      <c r="D865" s="90" t="s">
        <v>80</v>
      </c>
      <c r="E865" s="90"/>
      <c r="F865" s="91" t="str">
        <f>IFERROR(VLOOKUP(B864,'Lessor Calculations'!$G$10:$W$448,17,FALSE),0)</f>
        <v xml:space="preserve">  </v>
      </c>
      <c r="G865" s="70"/>
      <c r="H865" s="146"/>
      <c r="I865" s="146"/>
      <c r="J865" s="146"/>
      <c r="K865" s="146"/>
      <c r="L865" s="70"/>
      <c r="M865" s="79"/>
      <c r="N865" s="90" t="s">
        <v>80</v>
      </c>
      <c r="O865" s="91"/>
      <c r="P865" s="94" t="str">
        <f>O864</f>
        <v xml:space="preserve">  </v>
      </c>
    </row>
    <row r="866" spans="2:16" ht="15.6" hidden="1" x14ac:dyDescent="0.3">
      <c r="B866" s="59" t="str">
        <f>IFERROR(IF(EOMONTH(B861,1)&gt;Questionnaire!$I$8,"  ",EOMONTH(B861,1)),"  ")</f>
        <v xml:space="preserve">  </v>
      </c>
      <c r="C866" s="82" t="s">
        <v>36</v>
      </c>
      <c r="D866" s="83"/>
      <c r="E866" s="83">
        <f>IFERROR(F867+F868,0)</f>
        <v>0</v>
      </c>
      <c r="F866" s="83"/>
      <c r="G866" s="61"/>
      <c r="H866" s="142" t="s">
        <v>37</v>
      </c>
      <c r="I866" s="142"/>
      <c r="J866" s="142"/>
      <c r="K866" s="142"/>
      <c r="L866" s="61"/>
      <c r="M866" s="82" t="s">
        <v>36</v>
      </c>
      <c r="N866" s="83"/>
      <c r="O866" s="83">
        <f>E866</f>
        <v>0</v>
      </c>
      <c r="P866" s="95"/>
    </row>
    <row r="867" spans="2:16" hidden="1" x14ac:dyDescent="0.25">
      <c r="B867" s="98"/>
      <c r="C867" s="87"/>
      <c r="D867" s="87" t="s">
        <v>71</v>
      </c>
      <c r="E867" s="87"/>
      <c r="F867" s="22">
        <f>IFERROR(-VLOOKUP(B866,'Lessor Calculations'!$G$10:$N$448,8,FALSE),0)</f>
        <v>0</v>
      </c>
      <c r="G867" s="51"/>
      <c r="H867" s="143"/>
      <c r="I867" s="143"/>
      <c r="J867" s="143"/>
      <c r="K867" s="143"/>
      <c r="L867" s="51"/>
      <c r="M867" s="87"/>
      <c r="N867" s="87" t="s">
        <v>71</v>
      </c>
      <c r="O867" s="22"/>
      <c r="P867" s="96">
        <f>F867</f>
        <v>0</v>
      </c>
    </row>
    <row r="868" spans="2:16" hidden="1" x14ac:dyDescent="0.25">
      <c r="B868" s="98"/>
      <c r="C868" s="66"/>
      <c r="D868" s="87" t="s">
        <v>72</v>
      </c>
      <c r="E868" s="87"/>
      <c r="F868" s="22" t="str">
        <f>IFERROR(VLOOKUP(B866,'Lessor Calculations'!$G$10:$M$448,7,FALSE),0)</f>
        <v xml:space="preserve">  </v>
      </c>
      <c r="G868" s="51"/>
      <c r="H868" s="143"/>
      <c r="I868" s="143"/>
      <c r="J868" s="143"/>
      <c r="K868" s="143"/>
      <c r="L868" s="51"/>
      <c r="M868" s="66"/>
      <c r="N868" s="87" t="s">
        <v>72</v>
      </c>
      <c r="O868" s="22"/>
      <c r="P868" s="96" t="str">
        <f>F868</f>
        <v xml:space="preserve">  </v>
      </c>
    </row>
    <row r="869" spans="2:16" hidden="1" x14ac:dyDescent="0.25">
      <c r="B869" s="98"/>
      <c r="C869" s="66"/>
      <c r="D869" s="87"/>
      <c r="E869" s="22"/>
      <c r="F869" s="22"/>
      <c r="G869" s="51"/>
      <c r="H869" s="66"/>
      <c r="I869" s="87"/>
      <c r="J869" s="22"/>
      <c r="K869" s="22"/>
      <c r="L869" s="51"/>
      <c r="M869" s="65"/>
      <c r="N869" s="87"/>
      <c r="O869" s="22"/>
      <c r="P869" s="96"/>
    </row>
    <row r="870" spans="2:16" ht="15.6" hidden="1" x14ac:dyDescent="0.3">
      <c r="B870" s="62" t="str">
        <f>B866</f>
        <v xml:space="preserve">  </v>
      </c>
      <c r="C870" s="66" t="s">
        <v>70</v>
      </c>
      <c r="D870" s="66"/>
      <c r="E870" s="22" t="str">
        <f>IFERROR(VLOOKUP(B870,'Lessor Calculations'!$Z$10:$AB$448,3,FALSE),0)</f>
        <v xml:space="preserve">  </v>
      </c>
      <c r="F870" s="66"/>
      <c r="G870" s="51"/>
      <c r="H870" s="143" t="s">
        <v>37</v>
      </c>
      <c r="I870" s="143"/>
      <c r="J870" s="143"/>
      <c r="K870" s="143"/>
      <c r="L870" s="51"/>
      <c r="M870" s="66" t="s">
        <v>70</v>
      </c>
      <c r="N870" s="66"/>
      <c r="O870" s="22" t="str">
        <f>E870</f>
        <v xml:space="preserve">  </v>
      </c>
      <c r="P870" s="96"/>
    </row>
    <row r="871" spans="2:16" hidden="1" x14ac:dyDescent="0.25">
      <c r="B871" s="98"/>
      <c r="C871" s="66"/>
      <c r="D871" s="87" t="s">
        <v>82</v>
      </c>
      <c r="E871" s="66"/>
      <c r="F871" s="77" t="str">
        <f>E870</f>
        <v xml:space="preserve">  </v>
      </c>
      <c r="G871" s="51"/>
      <c r="H871" s="143"/>
      <c r="I871" s="143"/>
      <c r="J871" s="143"/>
      <c r="K871" s="143"/>
      <c r="L871" s="51"/>
      <c r="M871" s="66"/>
      <c r="N871" s="87" t="s">
        <v>82</v>
      </c>
      <c r="O871" s="22"/>
      <c r="P871" s="96" t="str">
        <f>O870</f>
        <v xml:space="preserve">  </v>
      </c>
    </row>
    <row r="872" spans="2:16" hidden="1" x14ac:dyDescent="0.25">
      <c r="B872" s="98"/>
      <c r="C872" s="66"/>
      <c r="D872" s="87"/>
      <c r="E872" s="22"/>
      <c r="F872" s="22"/>
      <c r="G872" s="51"/>
      <c r="H872" s="66"/>
      <c r="I872" s="87"/>
      <c r="J872" s="22"/>
      <c r="K872" s="22"/>
      <c r="L872" s="51"/>
      <c r="M872" s="65"/>
      <c r="N872" s="87"/>
      <c r="O872" s="22"/>
      <c r="P872" s="96"/>
    </row>
    <row r="873" spans="2:16" ht="15.6" hidden="1" x14ac:dyDescent="0.3">
      <c r="B873" s="62" t="str">
        <f>B870</f>
        <v xml:space="preserve">  </v>
      </c>
      <c r="C873" s="144" t="s">
        <v>37</v>
      </c>
      <c r="D873" s="144"/>
      <c r="E873" s="144"/>
      <c r="F873" s="144"/>
      <c r="G873" s="51"/>
      <c r="H873" s="87" t="s">
        <v>74</v>
      </c>
      <c r="I873" s="66"/>
      <c r="J873" s="22" t="str">
        <f>IFERROR(VLOOKUP(B873,'Lessor Calculations'!$AE$10:$AG$448,3,FALSE),0)</f>
        <v xml:space="preserve">  </v>
      </c>
      <c r="K873" s="22"/>
      <c r="L873" s="51"/>
      <c r="M873" s="87" t="s">
        <v>74</v>
      </c>
      <c r="N873" s="66"/>
      <c r="O873" s="22" t="str">
        <f>J873</f>
        <v xml:space="preserve">  </v>
      </c>
      <c r="P873" s="96"/>
    </row>
    <row r="874" spans="2:16" ht="15.6" hidden="1" x14ac:dyDescent="0.3">
      <c r="B874" s="74"/>
      <c r="C874" s="144"/>
      <c r="D874" s="144"/>
      <c r="E874" s="144"/>
      <c r="F874" s="144"/>
      <c r="G874" s="51"/>
      <c r="H874" s="52"/>
      <c r="I874" s="87" t="s">
        <v>79</v>
      </c>
      <c r="J874" s="22"/>
      <c r="K874" s="22" t="str">
        <f>J873</f>
        <v xml:space="preserve">  </v>
      </c>
      <c r="L874" s="51"/>
      <c r="M874" s="52"/>
      <c r="N874" s="87" t="s">
        <v>79</v>
      </c>
      <c r="O874" s="22"/>
      <c r="P874" s="96" t="str">
        <f>O873</f>
        <v xml:space="preserve">  </v>
      </c>
    </row>
    <row r="875" spans="2:16" ht="15.6" hidden="1" x14ac:dyDescent="0.3">
      <c r="B875" s="74"/>
      <c r="C875" s="66"/>
      <c r="D875" s="87"/>
      <c r="E875" s="22"/>
      <c r="F875" s="22"/>
      <c r="G875" s="51"/>
      <c r="H875" s="66"/>
      <c r="I875" s="87"/>
      <c r="J875" s="22"/>
      <c r="K875" s="22"/>
      <c r="L875" s="51"/>
      <c r="M875" s="65"/>
      <c r="N875" s="66"/>
      <c r="O875" s="22"/>
      <c r="P875" s="96"/>
    </row>
    <row r="876" spans="2:16" ht="15.6" hidden="1" x14ac:dyDescent="0.3">
      <c r="B876" s="62" t="str">
        <f>B873</f>
        <v xml:space="preserve">  </v>
      </c>
      <c r="C876" s="87" t="s">
        <v>36</v>
      </c>
      <c r="D876" s="22"/>
      <c r="E876" s="22" t="str">
        <f>F877</f>
        <v xml:space="preserve">  </v>
      </c>
      <c r="F876" s="22"/>
      <c r="G876" s="51"/>
      <c r="H876" s="143" t="s">
        <v>37</v>
      </c>
      <c r="I876" s="143"/>
      <c r="J876" s="143"/>
      <c r="K876" s="143"/>
      <c r="L876" s="51"/>
      <c r="M876" s="87" t="s">
        <v>36</v>
      </c>
      <c r="N876" s="22"/>
      <c r="O876" s="22" t="str">
        <f>E876</f>
        <v xml:space="preserve">  </v>
      </c>
      <c r="P876" s="96"/>
    </row>
    <row r="877" spans="2:16" ht="15.6" hidden="1" x14ac:dyDescent="0.3">
      <c r="B877" s="75"/>
      <c r="C877" s="79"/>
      <c r="D877" s="90" t="s">
        <v>80</v>
      </c>
      <c r="E877" s="90"/>
      <c r="F877" s="91" t="str">
        <f>IFERROR(VLOOKUP(B876,'Lessor Calculations'!$G$10:$W$448,17,FALSE),0)</f>
        <v xml:space="preserve">  </v>
      </c>
      <c r="G877" s="70"/>
      <c r="H877" s="146"/>
      <c r="I877" s="146"/>
      <c r="J877" s="146"/>
      <c r="K877" s="146"/>
      <c r="L877" s="70"/>
      <c r="M877" s="79"/>
      <c r="N877" s="90" t="s">
        <v>80</v>
      </c>
      <c r="O877" s="91"/>
      <c r="P877" s="94" t="str">
        <f>O876</f>
        <v xml:space="preserve">  </v>
      </c>
    </row>
    <row r="878" spans="2:16" ht="15.6" hidden="1" x14ac:dyDescent="0.3">
      <c r="B878" s="59" t="str">
        <f>IFERROR(IF(EOMONTH(B873,1)&gt;Questionnaire!$I$8,"  ",EOMONTH(B873,1)),"  ")</f>
        <v xml:space="preserve">  </v>
      </c>
      <c r="C878" s="82" t="s">
        <v>36</v>
      </c>
      <c r="D878" s="83"/>
      <c r="E878" s="83">
        <f>IFERROR(F879+F880,0)</f>
        <v>0</v>
      </c>
      <c r="F878" s="83"/>
      <c r="G878" s="61"/>
      <c r="H878" s="142" t="s">
        <v>37</v>
      </c>
      <c r="I878" s="142"/>
      <c r="J878" s="142"/>
      <c r="K878" s="142"/>
      <c r="L878" s="61"/>
      <c r="M878" s="82" t="s">
        <v>36</v>
      </c>
      <c r="N878" s="83"/>
      <c r="O878" s="83">
        <f>E878</f>
        <v>0</v>
      </c>
      <c r="P878" s="95"/>
    </row>
    <row r="879" spans="2:16" hidden="1" x14ac:dyDescent="0.25">
      <c r="B879" s="98"/>
      <c r="C879" s="87"/>
      <c r="D879" s="87" t="s">
        <v>71</v>
      </c>
      <c r="E879" s="87"/>
      <c r="F879" s="22">
        <f>IFERROR(-VLOOKUP(B878,'Lessor Calculations'!$G$10:$N$448,8,FALSE),0)</f>
        <v>0</v>
      </c>
      <c r="G879" s="51"/>
      <c r="H879" s="143"/>
      <c r="I879" s="143"/>
      <c r="J879" s="143"/>
      <c r="K879" s="143"/>
      <c r="L879" s="51"/>
      <c r="M879" s="87"/>
      <c r="N879" s="87" t="s">
        <v>71</v>
      </c>
      <c r="O879" s="22"/>
      <c r="P879" s="96">
        <f>F879</f>
        <v>0</v>
      </c>
    </row>
    <row r="880" spans="2:16" hidden="1" x14ac:dyDescent="0.25">
      <c r="B880" s="98"/>
      <c r="C880" s="66"/>
      <c r="D880" s="87" t="s">
        <v>72</v>
      </c>
      <c r="E880" s="87"/>
      <c r="F880" s="22" t="str">
        <f>IFERROR(VLOOKUP(B878,'Lessor Calculations'!$G$10:$M$448,7,FALSE),0)</f>
        <v xml:space="preserve">  </v>
      </c>
      <c r="G880" s="51"/>
      <c r="H880" s="143"/>
      <c r="I880" s="143"/>
      <c r="J880" s="143"/>
      <c r="K880" s="143"/>
      <c r="L880" s="51"/>
      <c r="M880" s="66"/>
      <c r="N880" s="87" t="s">
        <v>72</v>
      </c>
      <c r="O880" s="22"/>
      <c r="P880" s="96" t="str">
        <f>F880</f>
        <v xml:space="preserve">  </v>
      </c>
    </row>
    <row r="881" spans="2:16" hidden="1" x14ac:dyDescent="0.25">
      <c r="B881" s="98"/>
      <c r="C881" s="66"/>
      <c r="D881" s="87"/>
      <c r="E881" s="22"/>
      <c r="F881" s="22"/>
      <c r="G881" s="51"/>
      <c r="H881" s="66"/>
      <c r="I881" s="87"/>
      <c r="J881" s="22"/>
      <c r="K881" s="22"/>
      <c r="L881" s="51"/>
      <c r="M881" s="65"/>
      <c r="N881" s="87"/>
      <c r="O881" s="22"/>
      <c r="P881" s="96"/>
    </row>
    <row r="882" spans="2:16" ht="15.6" hidden="1" x14ac:dyDescent="0.3">
      <c r="B882" s="62" t="str">
        <f>B878</f>
        <v xml:space="preserve">  </v>
      </c>
      <c r="C882" s="66" t="s">
        <v>70</v>
      </c>
      <c r="D882" s="66"/>
      <c r="E882" s="22" t="str">
        <f>IFERROR(VLOOKUP(B882,'Lessor Calculations'!$Z$10:$AB$448,3,FALSE),0)</f>
        <v xml:space="preserve">  </v>
      </c>
      <c r="F882" s="66"/>
      <c r="G882" s="51"/>
      <c r="H882" s="143" t="s">
        <v>37</v>
      </c>
      <c r="I882" s="143"/>
      <c r="J882" s="143"/>
      <c r="K882" s="143"/>
      <c r="L882" s="51"/>
      <c r="M882" s="66" t="s">
        <v>70</v>
      </c>
      <c r="N882" s="66"/>
      <c r="O882" s="22" t="str">
        <f>E882</f>
        <v xml:space="preserve">  </v>
      </c>
      <c r="P882" s="96"/>
    </row>
    <row r="883" spans="2:16" hidden="1" x14ac:dyDescent="0.25">
      <c r="B883" s="98"/>
      <c r="C883" s="66"/>
      <c r="D883" s="87" t="s">
        <v>82</v>
      </c>
      <c r="E883" s="66"/>
      <c r="F883" s="77" t="str">
        <f>E882</f>
        <v xml:space="preserve">  </v>
      </c>
      <c r="G883" s="51"/>
      <c r="H883" s="143"/>
      <c r="I883" s="143"/>
      <c r="J883" s="143"/>
      <c r="K883" s="143"/>
      <c r="L883" s="51"/>
      <c r="M883" s="66"/>
      <c r="N883" s="87" t="s">
        <v>82</v>
      </c>
      <c r="O883" s="22"/>
      <c r="P883" s="96" t="str">
        <f>O882</f>
        <v xml:space="preserve">  </v>
      </c>
    </row>
    <row r="884" spans="2:16" hidden="1" x14ac:dyDescent="0.25">
      <c r="B884" s="98"/>
      <c r="C884" s="66"/>
      <c r="D884" s="87"/>
      <c r="E884" s="22"/>
      <c r="F884" s="22"/>
      <c r="G884" s="51"/>
      <c r="H884" s="66"/>
      <c r="I884" s="87"/>
      <c r="J884" s="22"/>
      <c r="K884" s="22"/>
      <c r="L884" s="51"/>
      <c r="M884" s="65"/>
      <c r="N884" s="87"/>
      <c r="O884" s="22"/>
      <c r="P884" s="96"/>
    </row>
    <row r="885" spans="2:16" ht="15.6" hidden="1" x14ac:dyDescent="0.3">
      <c r="B885" s="62" t="str">
        <f>B882</f>
        <v xml:space="preserve">  </v>
      </c>
      <c r="C885" s="144" t="s">
        <v>37</v>
      </c>
      <c r="D885" s="144"/>
      <c r="E885" s="144"/>
      <c r="F885" s="144"/>
      <c r="G885" s="51"/>
      <c r="H885" s="87" t="s">
        <v>74</v>
      </c>
      <c r="I885" s="66"/>
      <c r="J885" s="22" t="str">
        <f>IFERROR(VLOOKUP(B885,'Lessor Calculations'!$AE$10:$AG$448,3,FALSE),0)</f>
        <v xml:space="preserve">  </v>
      </c>
      <c r="K885" s="22"/>
      <c r="L885" s="51"/>
      <c r="M885" s="87" t="s">
        <v>74</v>
      </c>
      <c r="N885" s="66"/>
      <c r="O885" s="22" t="str">
        <f>J885</f>
        <v xml:space="preserve">  </v>
      </c>
      <c r="P885" s="96"/>
    </row>
    <row r="886" spans="2:16" ht="15.6" hidden="1" x14ac:dyDescent="0.3">
      <c r="B886" s="74"/>
      <c r="C886" s="144"/>
      <c r="D886" s="144"/>
      <c r="E886" s="144"/>
      <c r="F886" s="144"/>
      <c r="G886" s="51"/>
      <c r="H886" s="52"/>
      <c r="I886" s="87" t="s">
        <v>79</v>
      </c>
      <c r="J886" s="22"/>
      <c r="K886" s="22" t="str">
        <f>J885</f>
        <v xml:space="preserve">  </v>
      </c>
      <c r="L886" s="51"/>
      <c r="M886" s="52"/>
      <c r="N886" s="87" t="s">
        <v>79</v>
      </c>
      <c r="O886" s="22"/>
      <c r="P886" s="96" t="str">
        <f>O885</f>
        <v xml:space="preserve">  </v>
      </c>
    </row>
    <row r="887" spans="2:16" ht="15.6" hidden="1" x14ac:dyDescent="0.3">
      <c r="B887" s="74"/>
      <c r="C887" s="66"/>
      <c r="D887" s="87"/>
      <c r="E887" s="22"/>
      <c r="F887" s="22"/>
      <c r="G887" s="51"/>
      <c r="H887" s="66"/>
      <c r="I887" s="87"/>
      <c r="J887" s="22"/>
      <c r="K887" s="22"/>
      <c r="L887" s="51"/>
      <c r="M887" s="65"/>
      <c r="N887" s="66"/>
      <c r="O887" s="22"/>
      <c r="P887" s="96"/>
    </row>
    <row r="888" spans="2:16" ht="15.6" hidden="1" x14ac:dyDescent="0.3">
      <c r="B888" s="62" t="str">
        <f>B885</f>
        <v xml:space="preserve">  </v>
      </c>
      <c r="C888" s="87" t="s">
        <v>36</v>
      </c>
      <c r="D888" s="22"/>
      <c r="E888" s="22" t="str">
        <f>F889</f>
        <v xml:space="preserve">  </v>
      </c>
      <c r="F888" s="22"/>
      <c r="G888" s="51"/>
      <c r="H888" s="143" t="s">
        <v>37</v>
      </c>
      <c r="I888" s="143"/>
      <c r="J888" s="143"/>
      <c r="K888" s="143"/>
      <c r="L888" s="51"/>
      <c r="M888" s="87" t="s">
        <v>36</v>
      </c>
      <c r="N888" s="22"/>
      <c r="O888" s="22" t="str">
        <f>E888</f>
        <v xml:space="preserve">  </v>
      </c>
      <c r="P888" s="96"/>
    </row>
    <row r="889" spans="2:16" ht="15.6" hidden="1" x14ac:dyDescent="0.3">
      <c r="B889" s="75"/>
      <c r="C889" s="79"/>
      <c r="D889" s="90" t="s">
        <v>80</v>
      </c>
      <c r="E889" s="90"/>
      <c r="F889" s="91" t="str">
        <f>IFERROR(VLOOKUP(B888,'Lessor Calculations'!$G$10:$W$448,17,FALSE),0)</f>
        <v xml:space="preserve">  </v>
      </c>
      <c r="G889" s="70"/>
      <c r="H889" s="146"/>
      <c r="I889" s="146"/>
      <c r="J889" s="146"/>
      <c r="K889" s="146"/>
      <c r="L889" s="70"/>
      <c r="M889" s="79"/>
      <c r="N889" s="90" t="s">
        <v>80</v>
      </c>
      <c r="O889" s="91"/>
      <c r="P889" s="94" t="str">
        <f>O888</f>
        <v xml:space="preserve">  </v>
      </c>
    </row>
    <row r="890" spans="2:16" ht="15.6" hidden="1" x14ac:dyDescent="0.3">
      <c r="B890" s="59" t="str">
        <f>IFERROR(IF(EOMONTH(B885,1)&gt;Questionnaire!$I$8,"  ",EOMONTH(B885,1)),"  ")</f>
        <v xml:space="preserve">  </v>
      </c>
      <c r="C890" s="82" t="s">
        <v>36</v>
      </c>
      <c r="D890" s="83"/>
      <c r="E890" s="83">
        <f>IFERROR(F891+F892,0)</f>
        <v>0</v>
      </c>
      <c r="F890" s="83"/>
      <c r="G890" s="61"/>
      <c r="H890" s="142" t="s">
        <v>37</v>
      </c>
      <c r="I890" s="142"/>
      <c r="J890" s="142"/>
      <c r="K890" s="142"/>
      <c r="L890" s="61"/>
      <c r="M890" s="82" t="s">
        <v>36</v>
      </c>
      <c r="N890" s="83"/>
      <c r="O890" s="83">
        <f>E890</f>
        <v>0</v>
      </c>
      <c r="P890" s="95"/>
    </row>
    <row r="891" spans="2:16" hidden="1" x14ac:dyDescent="0.25">
      <c r="B891" s="98"/>
      <c r="C891" s="87"/>
      <c r="D891" s="87" t="s">
        <v>71</v>
      </c>
      <c r="E891" s="87"/>
      <c r="F891" s="22">
        <f>IFERROR(-VLOOKUP(B890,'Lessor Calculations'!$G$10:$N$448,8,FALSE),0)</f>
        <v>0</v>
      </c>
      <c r="G891" s="51"/>
      <c r="H891" s="143"/>
      <c r="I891" s="143"/>
      <c r="J891" s="143"/>
      <c r="K891" s="143"/>
      <c r="L891" s="51"/>
      <c r="M891" s="87"/>
      <c r="N891" s="87" t="s">
        <v>71</v>
      </c>
      <c r="O891" s="22"/>
      <c r="P891" s="96">
        <f>F891</f>
        <v>0</v>
      </c>
    </row>
    <row r="892" spans="2:16" hidden="1" x14ac:dyDescent="0.25">
      <c r="B892" s="98"/>
      <c r="C892" s="66"/>
      <c r="D892" s="87" t="s">
        <v>72</v>
      </c>
      <c r="E892" s="87"/>
      <c r="F892" s="22" t="str">
        <f>IFERROR(VLOOKUP(B890,'Lessor Calculations'!$G$10:$M$448,7,FALSE),0)</f>
        <v xml:space="preserve">  </v>
      </c>
      <c r="G892" s="51"/>
      <c r="H892" s="143"/>
      <c r="I892" s="143"/>
      <c r="J892" s="143"/>
      <c r="K892" s="143"/>
      <c r="L892" s="51"/>
      <c r="M892" s="66"/>
      <c r="N892" s="87" t="s">
        <v>72</v>
      </c>
      <c r="O892" s="22"/>
      <c r="P892" s="96" t="str">
        <f>F892</f>
        <v xml:space="preserve">  </v>
      </c>
    </row>
    <row r="893" spans="2:16" hidden="1" x14ac:dyDescent="0.25">
      <c r="B893" s="98"/>
      <c r="C893" s="66"/>
      <c r="D893" s="87"/>
      <c r="E893" s="22"/>
      <c r="F893" s="22"/>
      <c r="G893" s="51"/>
      <c r="H893" s="66"/>
      <c r="I893" s="87"/>
      <c r="J893" s="22"/>
      <c r="K893" s="22"/>
      <c r="L893" s="51"/>
      <c r="M893" s="65"/>
      <c r="N893" s="87"/>
      <c r="O893" s="22"/>
      <c r="P893" s="96"/>
    </row>
    <row r="894" spans="2:16" ht="15.6" hidden="1" x14ac:dyDescent="0.3">
      <c r="B894" s="62" t="str">
        <f>B890</f>
        <v xml:space="preserve">  </v>
      </c>
      <c r="C894" s="66" t="s">
        <v>70</v>
      </c>
      <c r="D894" s="66"/>
      <c r="E894" s="22" t="str">
        <f>IFERROR(VLOOKUP(B894,'Lessor Calculations'!$Z$10:$AB$448,3,FALSE),0)</f>
        <v xml:space="preserve">  </v>
      </c>
      <c r="F894" s="66"/>
      <c r="G894" s="51"/>
      <c r="H894" s="143" t="s">
        <v>37</v>
      </c>
      <c r="I894" s="143"/>
      <c r="J894" s="143"/>
      <c r="K894" s="143"/>
      <c r="L894" s="51"/>
      <c r="M894" s="66" t="s">
        <v>70</v>
      </c>
      <c r="N894" s="66"/>
      <c r="O894" s="22" t="str">
        <f>E894</f>
        <v xml:space="preserve">  </v>
      </c>
      <c r="P894" s="96"/>
    </row>
    <row r="895" spans="2:16" hidden="1" x14ac:dyDescent="0.25">
      <c r="B895" s="98"/>
      <c r="C895" s="66"/>
      <c r="D895" s="87" t="s">
        <v>82</v>
      </c>
      <c r="E895" s="66"/>
      <c r="F895" s="77" t="str">
        <f>E894</f>
        <v xml:space="preserve">  </v>
      </c>
      <c r="G895" s="51"/>
      <c r="H895" s="143"/>
      <c r="I895" s="143"/>
      <c r="J895" s="143"/>
      <c r="K895" s="143"/>
      <c r="L895" s="51"/>
      <c r="M895" s="66"/>
      <c r="N895" s="87" t="s">
        <v>82</v>
      </c>
      <c r="O895" s="22"/>
      <c r="P895" s="96" t="str">
        <f>O894</f>
        <v xml:space="preserve">  </v>
      </c>
    </row>
    <row r="896" spans="2:16" hidden="1" x14ac:dyDescent="0.25">
      <c r="B896" s="98"/>
      <c r="C896" s="66"/>
      <c r="D896" s="87"/>
      <c r="E896" s="22"/>
      <c r="F896" s="22"/>
      <c r="G896" s="51"/>
      <c r="H896" s="66"/>
      <c r="I896" s="87"/>
      <c r="J896" s="22"/>
      <c r="K896" s="22"/>
      <c r="L896" s="51"/>
      <c r="M896" s="65"/>
      <c r="N896" s="87"/>
      <c r="O896" s="22"/>
      <c r="P896" s="96"/>
    </row>
    <row r="897" spans="2:16" ht="15.6" hidden="1" x14ac:dyDescent="0.3">
      <c r="B897" s="62" t="str">
        <f>B894</f>
        <v xml:space="preserve">  </v>
      </c>
      <c r="C897" s="144" t="s">
        <v>37</v>
      </c>
      <c r="D897" s="144"/>
      <c r="E897" s="144"/>
      <c r="F897" s="144"/>
      <c r="G897" s="51"/>
      <c r="H897" s="87" t="s">
        <v>74</v>
      </c>
      <c r="I897" s="66"/>
      <c r="J897" s="22" t="str">
        <f>IFERROR(VLOOKUP(B897,'Lessor Calculations'!$AE$10:$AG$448,3,FALSE),0)</f>
        <v xml:space="preserve">  </v>
      </c>
      <c r="K897" s="22"/>
      <c r="L897" s="51"/>
      <c r="M897" s="87" t="s">
        <v>74</v>
      </c>
      <c r="N897" s="66"/>
      <c r="O897" s="22" t="str">
        <f>J897</f>
        <v xml:space="preserve">  </v>
      </c>
      <c r="P897" s="96"/>
    </row>
    <row r="898" spans="2:16" ht="15.6" hidden="1" x14ac:dyDescent="0.3">
      <c r="B898" s="74"/>
      <c r="C898" s="144"/>
      <c r="D898" s="144"/>
      <c r="E898" s="144"/>
      <c r="F898" s="144"/>
      <c r="G898" s="51"/>
      <c r="H898" s="52"/>
      <c r="I898" s="87" t="s">
        <v>79</v>
      </c>
      <c r="J898" s="22"/>
      <c r="K898" s="22" t="str">
        <f>J897</f>
        <v xml:space="preserve">  </v>
      </c>
      <c r="L898" s="51"/>
      <c r="M898" s="52"/>
      <c r="N898" s="87" t="s">
        <v>79</v>
      </c>
      <c r="O898" s="22"/>
      <c r="P898" s="96" t="str">
        <f>O897</f>
        <v xml:space="preserve">  </v>
      </c>
    </row>
    <row r="899" spans="2:16" ht="15.6" hidden="1" x14ac:dyDescent="0.3">
      <c r="B899" s="74"/>
      <c r="C899" s="66"/>
      <c r="D899" s="87"/>
      <c r="E899" s="22"/>
      <c r="F899" s="22"/>
      <c r="G899" s="51"/>
      <c r="H899" s="66"/>
      <c r="I899" s="87"/>
      <c r="J899" s="22"/>
      <c r="K899" s="22"/>
      <c r="L899" s="51"/>
      <c r="M899" s="65"/>
      <c r="N899" s="66"/>
      <c r="O899" s="22"/>
      <c r="P899" s="96"/>
    </row>
    <row r="900" spans="2:16" ht="15.6" hidden="1" x14ac:dyDescent="0.3">
      <c r="B900" s="62" t="str">
        <f>B897</f>
        <v xml:space="preserve">  </v>
      </c>
      <c r="C900" s="87" t="s">
        <v>36</v>
      </c>
      <c r="D900" s="22"/>
      <c r="E900" s="22" t="str">
        <f>F901</f>
        <v xml:space="preserve">  </v>
      </c>
      <c r="F900" s="22"/>
      <c r="G900" s="51"/>
      <c r="H900" s="143" t="s">
        <v>37</v>
      </c>
      <c r="I900" s="143"/>
      <c r="J900" s="143"/>
      <c r="K900" s="143"/>
      <c r="L900" s="51"/>
      <c r="M900" s="87" t="s">
        <v>36</v>
      </c>
      <c r="N900" s="22"/>
      <c r="O900" s="22" t="str">
        <f>E900</f>
        <v xml:space="preserve">  </v>
      </c>
      <c r="P900" s="96"/>
    </row>
    <row r="901" spans="2:16" ht="15.6" hidden="1" x14ac:dyDescent="0.3">
      <c r="B901" s="75"/>
      <c r="C901" s="79"/>
      <c r="D901" s="90" t="s">
        <v>80</v>
      </c>
      <c r="E901" s="90"/>
      <c r="F901" s="91" t="str">
        <f>IFERROR(VLOOKUP(B900,'Lessor Calculations'!$G$10:$W$448,17,FALSE),0)</f>
        <v xml:space="preserve">  </v>
      </c>
      <c r="G901" s="70"/>
      <c r="H901" s="146"/>
      <c r="I901" s="146"/>
      <c r="J901" s="146"/>
      <c r="K901" s="146"/>
      <c r="L901" s="70"/>
      <c r="M901" s="79"/>
      <c r="N901" s="90" t="s">
        <v>80</v>
      </c>
      <c r="O901" s="91"/>
      <c r="P901" s="94" t="str">
        <f>O900</f>
        <v xml:space="preserve">  </v>
      </c>
    </row>
    <row r="902" spans="2:16" ht="15.6" hidden="1" x14ac:dyDescent="0.3">
      <c r="B902" s="59" t="str">
        <f>IFERROR(IF(EOMONTH(B897,1)&gt;Questionnaire!$I$8,"  ",EOMONTH(B897,1)),"  ")</f>
        <v xml:space="preserve">  </v>
      </c>
      <c r="C902" s="82" t="s">
        <v>36</v>
      </c>
      <c r="D902" s="83"/>
      <c r="E902" s="83">
        <f>IFERROR(F903+F904,0)</f>
        <v>0</v>
      </c>
      <c r="F902" s="83"/>
      <c r="G902" s="61"/>
      <c r="H902" s="142" t="s">
        <v>37</v>
      </c>
      <c r="I902" s="142"/>
      <c r="J902" s="142"/>
      <c r="K902" s="142"/>
      <c r="L902" s="61"/>
      <c r="M902" s="82" t="s">
        <v>36</v>
      </c>
      <c r="N902" s="83"/>
      <c r="O902" s="83">
        <f>E902</f>
        <v>0</v>
      </c>
      <c r="P902" s="95"/>
    </row>
    <row r="903" spans="2:16" hidden="1" x14ac:dyDescent="0.25">
      <c r="B903" s="98"/>
      <c r="C903" s="87"/>
      <c r="D903" s="87" t="s">
        <v>71</v>
      </c>
      <c r="E903" s="87"/>
      <c r="F903" s="22">
        <f>IFERROR(-VLOOKUP(B902,'Lessor Calculations'!$G$10:$N$448,8,FALSE),0)</f>
        <v>0</v>
      </c>
      <c r="G903" s="51"/>
      <c r="H903" s="143"/>
      <c r="I903" s="143"/>
      <c r="J903" s="143"/>
      <c r="K903" s="143"/>
      <c r="L903" s="51"/>
      <c r="M903" s="87"/>
      <c r="N903" s="87" t="s">
        <v>71</v>
      </c>
      <c r="O903" s="22"/>
      <c r="P903" s="96">
        <f>F903</f>
        <v>0</v>
      </c>
    </row>
    <row r="904" spans="2:16" hidden="1" x14ac:dyDescent="0.25">
      <c r="B904" s="98"/>
      <c r="C904" s="66"/>
      <c r="D904" s="87" t="s">
        <v>72</v>
      </c>
      <c r="E904" s="87"/>
      <c r="F904" s="22" t="str">
        <f>IFERROR(VLOOKUP(B902,'Lessor Calculations'!$G$10:$M$448,7,FALSE),0)</f>
        <v xml:space="preserve">  </v>
      </c>
      <c r="G904" s="51"/>
      <c r="H904" s="143"/>
      <c r="I904" s="143"/>
      <c r="J904" s="143"/>
      <c r="K904" s="143"/>
      <c r="L904" s="51"/>
      <c r="M904" s="66"/>
      <c r="N904" s="87" t="s">
        <v>72</v>
      </c>
      <c r="O904" s="22"/>
      <c r="P904" s="96" t="str">
        <f>F904</f>
        <v xml:space="preserve">  </v>
      </c>
    </row>
    <row r="905" spans="2:16" hidden="1" x14ac:dyDescent="0.25">
      <c r="B905" s="98"/>
      <c r="C905" s="66"/>
      <c r="D905" s="87"/>
      <c r="E905" s="22"/>
      <c r="F905" s="22"/>
      <c r="G905" s="51"/>
      <c r="H905" s="66"/>
      <c r="I905" s="87"/>
      <c r="J905" s="22"/>
      <c r="K905" s="22"/>
      <c r="L905" s="51"/>
      <c r="M905" s="65"/>
      <c r="N905" s="87"/>
      <c r="O905" s="22"/>
      <c r="P905" s="96"/>
    </row>
    <row r="906" spans="2:16" ht="15.6" hidden="1" x14ac:dyDescent="0.3">
      <c r="B906" s="62" t="str">
        <f>B902</f>
        <v xml:space="preserve">  </v>
      </c>
      <c r="C906" s="66" t="s">
        <v>70</v>
      </c>
      <c r="D906" s="66"/>
      <c r="E906" s="22" t="str">
        <f>IFERROR(VLOOKUP(B906,'Lessor Calculations'!$Z$10:$AB$448,3,FALSE),0)</f>
        <v xml:space="preserve">  </v>
      </c>
      <c r="F906" s="66"/>
      <c r="G906" s="51"/>
      <c r="H906" s="143" t="s">
        <v>37</v>
      </c>
      <c r="I906" s="143"/>
      <c r="J906" s="143"/>
      <c r="K906" s="143"/>
      <c r="L906" s="51"/>
      <c r="M906" s="66" t="s">
        <v>70</v>
      </c>
      <c r="N906" s="66"/>
      <c r="O906" s="22" t="str">
        <f>E906</f>
        <v xml:space="preserve">  </v>
      </c>
      <c r="P906" s="96"/>
    </row>
    <row r="907" spans="2:16" hidden="1" x14ac:dyDescent="0.25">
      <c r="B907" s="98"/>
      <c r="C907" s="66"/>
      <c r="D907" s="87" t="s">
        <v>82</v>
      </c>
      <c r="E907" s="66"/>
      <c r="F907" s="77" t="str">
        <f>E906</f>
        <v xml:space="preserve">  </v>
      </c>
      <c r="G907" s="51"/>
      <c r="H907" s="143"/>
      <c r="I907" s="143"/>
      <c r="J907" s="143"/>
      <c r="K907" s="143"/>
      <c r="L907" s="51"/>
      <c r="M907" s="66"/>
      <c r="N907" s="87" t="s">
        <v>82</v>
      </c>
      <c r="O907" s="22"/>
      <c r="P907" s="96" t="str">
        <f>O906</f>
        <v xml:space="preserve">  </v>
      </c>
    </row>
    <row r="908" spans="2:16" hidden="1" x14ac:dyDescent="0.25">
      <c r="B908" s="98"/>
      <c r="C908" s="66"/>
      <c r="D908" s="87"/>
      <c r="E908" s="22"/>
      <c r="F908" s="22"/>
      <c r="G908" s="51"/>
      <c r="H908" s="66"/>
      <c r="I908" s="87"/>
      <c r="J908" s="22"/>
      <c r="K908" s="22"/>
      <c r="L908" s="51"/>
      <c r="M908" s="65"/>
      <c r="N908" s="87"/>
      <c r="O908" s="22"/>
      <c r="P908" s="96"/>
    </row>
    <row r="909" spans="2:16" ht="15.6" hidden="1" x14ac:dyDescent="0.3">
      <c r="B909" s="62" t="str">
        <f>B906</f>
        <v xml:space="preserve">  </v>
      </c>
      <c r="C909" s="144" t="s">
        <v>37</v>
      </c>
      <c r="D909" s="144"/>
      <c r="E909" s="144"/>
      <c r="F909" s="144"/>
      <c r="G909" s="51"/>
      <c r="H909" s="87" t="s">
        <v>74</v>
      </c>
      <c r="I909" s="66"/>
      <c r="J909" s="22" t="str">
        <f>IFERROR(VLOOKUP(B909,'Lessor Calculations'!$AE$10:$AG$448,3,FALSE),0)</f>
        <v xml:space="preserve">  </v>
      </c>
      <c r="K909" s="22"/>
      <c r="L909" s="51"/>
      <c r="M909" s="87" t="s">
        <v>74</v>
      </c>
      <c r="N909" s="66"/>
      <c r="O909" s="22" t="str">
        <f>J909</f>
        <v xml:space="preserve">  </v>
      </c>
      <c r="P909" s="96"/>
    </row>
    <row r="910" spans="2:16" ht="15.6" hidden="1" x14ac:dyDescent="0.3">
      <c r="B910" s="74"/>
      <c r="C910" s="144"/>
      <c r="D910" s="144"/>
      <c r="E910" s="144"/>
      <c r="F910" s="144"/>
      <c r="G910" s="51"/>
      <c r="H910" s="52"/>
      <c r="I910" s="87" t="s">
        <v>79</v>
      </c>
      <c r="J910" s="22"/>
      <c r="K910" s="22" t="str">
        <f>J909</f>
        <v xml:space="preserve">  </v>
      </c>
      <c r="L910" s="51"/>
      <c r="M910" s="52"/>
      <c r="N910" s="87" t="s">
        <v>79</v>
      </c>
      <c r="O910" s="22"/>
      <c r="P910" s="96" t="str">
        <f>O909</f>
        <v xml:space="preserve">  </v>
      </c>
    </row>
    <row r="911" spans="2:16" ht="15.6" hidden="1" x14ac:dyDescent="0.3">
      <c r="B911" s="74"/>
      <c r="C911" s="66"/>
      <c r="D911" s="87"/>
      <c r="E911" s="22"/>
      <c r="F911" s="22"/>
      <c r="G911" s="51"/>
      <c r="H911" s="66"/>
      <c r="I911" s="87"/>
      <c r="J911" s="22"/>
      <c r="K911" s="22"/>
      <c r="L911" s="51"/>
      <c r="M911" s="65"/>
      <c r="N911" s="66"/>
      <c r="O911" s="22"/>
      <c r="P911" s="96"/>
    </row>
    <row r="912" spans="2:16" ht="15.6" hidden="1" x14ac:dyDescent="0.3">
      <c r="B912" s="62" t="str">
        <f>B909</f>
        <v xml:space="preserve">  </v>
      </c>
      <c r="C912" s="87" t="s">
        <v>36</v>
      </c>
      <c r="D912" s="22"/>
      <c r="E912" s="22" t="str">
        <f>F913</f>
        <v xml:space="preserve">  </v>
      </c>
      <c r="F912" s="22"/>
      <c r="G912" s="51"/>
      <c r="H912" s="143" t="s">
        <v>37</v>
      </c>
      <c r="I912" s="143"/>
      <c r="J912" s="143"/>
      <c r="K912" s="143"/>
      <c r="L912" s="51"/>
      <c r="M912" s="87" t="s">
        <v>36</v>
      </c>
      <c r="N912" s="22"/>
      <c r="O912" s="22" t="str">
        <f>E912</f>
        <v xml:space="preserve">  </v>
      </c>
      <c r="P912" s="96"/>
    </row>
    <row r="913" spans="2:16" ht="15.6" hidden="1" x14ac:dyDescent="0.3">
      <c r="B913" s="75"/>
      <c r="C913" s="79"/>
      <c r="D913" s="90" t="s">
        <v>80</v>
      </c>
      <c r="E913" s="90"/>
      <c r="F913" s="91" t="str">
        <f>IFERROR(VLOOKUP(B912,'Lessor Calculations'!$G$10:$W$448,17,FALSE),0)</f>
        <v xml:space="preserve">  </v>
      </c>
      <c r="G913" s="70"/>
      <c r="H913" s="146"/>
      <c r="I913" s="146"/>
      <c r="J913" s="146"/>
      <c r="K913" s="146"/>
      <c r="L913" s="70"/>
      <c r="M913" s="79"/>
      <c r="N913" s="90" t="s">
        <v>80</v>
      </c>
      <c r="O913" s="91"/>
      <c r="P913" s="94" t="str">
        <f>O912</f>
        <v xml:space="preserve">  </v>
      </c>
    </row>
    <row r="914" spans="2:16" ht="15.6" hidden="1" x14ac:dyDescent="0.3">
      <c r="B914" s="59" t="str">
        <f>IFERROR(IF(EOMONTH(B909,1)&gt;Questionnaire!$I$8,"  ",EOMONTH(B909,1)),"  ")</f>
        <v xml:space="preserve">  </v>
      </c>
      <c r="C914" s="82" t="s">
        <v>36</v>
      </c>
      <c r="D914" s="83"/>
      <c r="E914" s="83">
        <f>IFERROR(F915+F916,0)</f>
        <v>0</v>
      </c>
      <c r="F914" s="83"/>
      <c r="G914" s="61"/>
      <c r="H914" s="142" t="s">
        <v>37</v>
      </c>
      <c r="I914" s="142"/>
      <c r="J914" s="142"/>
      <c r="K914" s="142"/>
      <c r="L914" s="61"/>
      <c r="M914" s="82" t="s">
        <v>36</v>
      </c>
      <c r="N914" s="83"/>
      <c r="O914" s="83">
        <f>E914</f>
        <v>0</v>
      </c>
      <c r="P914" s="95"/>
    </row>
    <row r="915" spans="2:16" hidden="1" x14ac:dyDescent="0.25">
      <c r="B915" s="98"/>
      <c r="C915" s="87"/>
      <c r="D915" s="87" t="s">
        <v>71</v>
      </c>
      <c r="E915" s="87"/>
      <c r="F915" s="22">
        <f>IFERROR(-VLOOKUP(B914,'Lessor Calculations'!$G$10:$N$448,8,FALSE),0)</f>
        <v>0</v>
      </c>
      <c r="G915" s="51"/>
      <c r="H915" s="143"/>
      <c r="I915" s="143"/>
      <c r="J915" s="143"/>
      <c r="K915" s="143"/>
      <c r="L915" s="51"/>
      <c r="M915" s="87"/>
      <c r="N915" s="87" t="s">
        <v>71</v>
      </c>
      <c r="O915" s="22"/>
      <c r="P915" s="96">
        <f>F915</f>
        <v>0</v>
      </c>
    </row>
    <row r="916" spans="2:16" hidden="1" x14ac:dyDescent="0.25">
      <c r="B916" s="98"/>
      <c r="C916" s="66"/>
      <c r="D916" s="87" t="s">
        <v>72</v>
      </c>
      <c r="E916" s="87"/>
      <c r="F916" s="22" t="str">
        <f>IFERROR(VLOOKUP(B914,'Lessor Calculations'!$G$10:$M$448,7,FALSE),0)</f>
        <v xml:space="preserve">  </v>
      </c>
      <c r="G916" s="51"/>
      <c r="H916" s="143"/>
      <c r="I916" s="143"/>
      <c r="J916" s="143"/>
      <c r="K916" s="143"/>
      <c r="L916" s="51"/>
      <c r="M916" s="66"/>
      <c r="N916" s="87" t="s">
        <v>72</v>
      </c>
      <c r="O916" s="22"/>
      <c r="P916" s="96" t="str">
        <f>F916</f>
        <v xml:space="preserve">  </v>
      </c>
    </row>
    <row r="917" spans="2:16" hidden="1" x14ac:dyDescent="0.25">
      <c r="B917" s="98"/>
      <c r="C917" s="66"/>
      <c r="D917" s="87"/>
      <c r="E917" s="22"/>
      <c r="F917" s="22"/>
      <c r="G917" s="51"/>
      <c r="H917" s="66"/>
      <c r="I917" s="87"/>
      <c r="J917" s="22"/>
      <c r="K917" s="22"/>
      <c r="L917" s="51"/>
      <c r="M917" s="65"/>
      <c r="N917" s="87"/>
      <c r="O917" s="22"/>
      <c r="P917" s="96"/>
    </row>
    <row r="918" spans="2:16" ht="15.6" hidden="1" x14ac:dyDescent="0.3">
      <c r="B918" s="62" t="str">
        <f>B914</f>
        <v xml:space="preserve">  </v>
      </c>
      <c r="C918" s="66" t="s">
        <v>70</v>
      </c>
      <c r="D918" s="66"/>
      <c r="E918" s="22" t="str">
        <f>IFERROR(VLOOKUP(B918,'Lessor Calculations'!$Z$10:$AB$448,3,FALSE),0)</f>
        <v xml:space="preserve">  </v>
      </c>
      <c r="F918" s="66"/>
      <c r="G918" s="51"/>
      <c r="H918" s="143" t="s">
        <v>37</v>
      </c>
      <c r="I918" s="143"/>
      <c r="J918" s="143"/>
      <c r="K918" s="143"/>
      <c r="L918" s="51"/>
      <c r="M918" s="66" t="s">
        <v>70</v>
      </c>
      <c r="N918" s="66"/>
      <c r="O918" s="22" t="str">
        <f>E918</f>
        <v xml:space="preserve">  </v>
      </c>
      <c r="P918" s="96"/>
    </row>
    <row r="919" spans="2:16" hidden="1" x14ac:dyDescent="0.25">
      <c r="B919" s="98"/>
      <c r="C919" s="66"/>
      <c r="D919" s="87" t="s">
        <v>82</v>
      </c>
      <c r="E919" s="66"/>
      <c r="F919" s="77" t="str">
        <f>E918</f>
        <v xml:space="preserve">  </v>
      </c>
      <c r="G919" s="51"/>
      <c r="H919" s="143"/>
      <c r="I919" s="143"/>
      <c r="J919" s="143"/>
      <c r="K919" s="143"/>
      <c r="L919" s="51"/>
      <c r="M919" s="66"/>
      <c r="N919" s="87" t="s">
        <v>82</v>
      </c>
      <c r="O919" s="22"/>
      <c r="P919" s="96" t="str">
        <f>O918</f>
        <v xml:space="preserve">  </v>
      </c>
    </row>
    <row r="920" spans="2:16" hidden="1" x14ac:dyDescent="0.25">
      <c r="B920" s="98"/>
      <c r="C920" s="66"/>
      <c r="D920" s="87"/>
      <c r="E920" s="22"/>
      <c r="F920" s="22"/>
      <c r="G920" s="51"/>
      <c r="H920" s="66"/>
      <c r="I920" s="87"/>
      <c r="J920" s="22"/>
      <c r="K920" s="22"/>
      <c r="L920" s="51"/>
      <c r="M920" s="65"/>
      <c r="N920" s="87"/>
      <c r="O920" s="22"/>
      <c r="P920" s="96"/>
    </row>
    <row r="921" spans="2:16" ht="15.6" hidden="1" x14ac:dyDescent="0.3">
      <c r="B921" s="62" t="str">
        <f>B918</f>
        <v xml:space="preserve">  </v>
      </c>
      <c r="C921" s="144" t="s">
        <v>37</v>
      </c>
      <c r="D921" s="144"/>
      <c r="E921" s="144"/>
      <c r="F921" s="144"/>
      <c r="G921" s="51"/>
      <c r="H921" s="87" t="s">
        <v>74</v>
      </c>
      <c r="I921" s="66"/>
      <c r="J921" s="22" t="str">
        <f>IFERROR(VLOOKUP(B921,'Lessor Calculations'!$AE$10:$AG$448,3,FALSE),0)</f>
        <v xml:space="preserve">  </v>
      </c>
      <c r="K921" s="22"/>
      <c r="L921" s="51"/>
      <c r="M921" s="87" t="s">
        <v>74</v>
      </c>
      <c r="N921" s="66"/>
      <c r="O921" s="22" t="str">
        <f>J921</f>
        <v xml:space="preserve">  </v>
      </c>
      <c r="P921" s="96"/>
    </row>
    <row r="922" spans="2:16" ht="15.6" hidden="1" x14ac:dyDescent="0.3">
      <c r="B922" s="74"/>
      <c r="C922" s="144"/>
      <c r="D922" s="144"/>
      <c r="E922" s="144"/>
      <c r="F922" s="144"/>
      <c r="G922" s="51"/>
      <c r="H922" s="52"/>
      <c r="I922" s="87" t="s">
        <v>79</v>
      </c>
      <c r="J922" s="22"/>
      <c r="K922" s="22" t="str">
        <f>J921</f>
        <v xml:space="preserve">  </v>
      </c>
      <c r="L922" s="51"/>
      <c r="M922" s="52"/>
      <c r="N922" s="87" t="s">
        <v>79</v>
      </c>
      <c r="O922" s="22"/>
      <c r="P922" s="96" t="str">
        <f>O921</f>
        <v xml:space="preserve">  </v>
      </c>
    </row>
    <row r="923" spans="2:16" ht="15.6" hidden="1" x14ac:dyDescent="0.3">
      <c r="B923" s="74"/>
      <c r="C923" s="66"/>
      <c r="D923" s="87"/>
      <c r="E923" s="22"/>
      <c r="F923" s="22"/>
      <c r="G923" s="51"/>
      <c r="H923" s="66"/>
      <c r="I923" s="87"/>
      <c r="J923" s="22"/>
      <c r="K923" s="22"/>
      <c r="L923" s="51"/>
      <c r="M923" s="65"/>
      <c r="N923" s="66"/>
      <c r="O923" s="22"/>
      <c r="P923" s="96"/>
    </row>
    <row r="924" spans="2:16" ht="15.6" hidden="1" x14ac:dyDescent="0.3">
      <c r="B924" s="62" t="str">
        <f>B921</f>
        <v xml:space="preserve">  </v>
      </c>
      <c r="C924" s="87" t="s">
        <v>36</v>
      </c>
      <c r="D924" s="22"/>
      <c r="E924" s="22" t="str">
        <f>F925</f>
        <v xml:space="preserve">  </v>
      </c>
      <c r="F924" s="22"/>
      <c r="G924" s="51"/>
      <c r="H924" s="143" t="s">
        <v>37</v>
      </c>
      <c r="I924" s="143"/>
      <c r="J924" s="143"/>
      <c r="K924" s="143"/>
      <c r="L924" s="51"/>
      <c r="M924" s="87" t="s">
        <v>36</v>
      </c>
      <c r="N924" s="22"/>
      <c r="O924" s="22" t="str">
        <f>E924</f>
        <v xml:space="preserve">  </v>
      </c>
      <c r="P924" s="96"/>
    </row>
    <row r="925" spans="2:16" ht="15.6" hidden="1" x14ac:dyDescent="0.3">
      <c r="B925" s="75"/>
      <c r="C925" s="79"/>
      <c r="D925" s="90" t="s">
        <v>80</v>
      </c>
      <c r="E925" s="90"/>
      <c r="F925" s="91" t="str">
        <f>IFERROR(VLOOKUP(B924,'Lessor Calculations'!$G$10:$W$448,17,FALSE),0)</f>
        <v xml:space="preserve">  </v>
      </c>
      <c r="G925" s="70"/>
      <c r="H925" s="146"/>
      <c r="I925" s="146"/>
      <c r="J925" s="146"/>
      <c r="K925" s="146"/>
      <c r="L925" s="70"/>
      <c r="M925" s="79"/>
      <c r="N925" s="90" t="s">
        <v>80</v>
      </c>
      <c r="O925" s="91"/>
      <c r="P925" s="94" t="str">
        <f>O924</f>
        <v xml:space="preserve">  </v>
      </c>
    </row>
    <row r="926" spans="2:16" ht="15.6" hidden="1" x14ac:dyDescent="0.3">
      <c r="B926" s="59" t="str">
        <f>IFERROR(IF(EOMONTH(B921,1)&gt;Questionnaire!$I$8,"  ",EOMONTH(B921,1)),"  ")</f>
        <v xml:space="preserve">  </v>
      </c>
      <c r="C926" s="82" t="s">
        <v>36</v>
      </c>
      <c r="D926" s="83"/>
      <c r="E926" s="83">
        <f>IFERROR(F927+F928,0)</f>
        <v>0</v>
      </c>
      <c r="F926" s="83"/>
      <c r="G926" s="61"/>
      <c r="H926" s="142" t="s">
        <v>37</v>
      </c>
      <c r="I926" s="142"/>
      <c r="J926" s="142"/>
      <c r="K926" s="142"/>
      <c r="L926" s="61"/>
      <c r="M926" s="82" t="s">
        <v>36</v>
      </c>
      <c r="N926" s="83"/>
      <c r="O926" s="83">
        <f>E926</f>
        <v>0</v>
      </c>
      <c r="P926" s="95"/>
    </row>
    <row r="927" spans="2:16" hidden="1" x14ac:dyDescent="0.25">
      <c r="B927" s="98"/>
      <c r="C927" s="87"/>
      <c r="D927" s="87" t="s">
        <v>71</v>
      </c>
      <c r="E927" s="87"/>
      <c r="F927" s="22">
        <f>IFERROR(-VLOOKUP(B926,'Lessor Calculations'!$G$10:$N$448,8,FALSE),0)</f>
        <v>0</v>
      </c>
      <c r="G927" s="51"/>
      <c r="H927" s="143"/>
      <c r="I927" s="143"/>
      <c r="J927" s="143"/>
      <c r="K927" s="143"/>
      <c r="L927" s="51"/>
      <c r="M927" s="87"/>
      <c r="N927" s="87" t="s">
        <v>71</v>
      </c>
      <c r="O927" s="22"/>
      <c r="P927" s="96">
        <f>F927</f>
        <v>0</v>
      </c>
    </row>
    <row r="928" spans="2:16" hidden="1" x14ac:dyDescent="0.25">
      <c r="B928" s="98"/>
      <c r="C928" s="66"/>
      <c r="D928" s="87" t="s">
        <v>72</v>
      </c>
      <c r="E928" s="87"/>
      <c r="F928" s="22" t="str">
        <f>IFERROR(VLOOKUP(B926,'Lessor Calculations'!$G$10:$M$448,7,FALSE),0)</f>
        <v xml:space="preserve">  </v>
      </c>
      <c r="G928" s="51"/>
      <c r="H928" s="143"/>
      <c r="I928" s="143"/>
      <c r="J928" s="143"/>
      <c r="K928" s="143"/>
      <c r="L928" s="51"/>
      <c r="M928" s="66"/>
      <c r="N928" s="87" t="s">
        <v>72</v>
      </c>
      <c r="O928" s="22"/>
      <c r="P928" s="96" t="str">
        <f>F928</f>
        <v xml:space="preserve">  </v>
      </c>
    </row>
    <row r="929" spans="2:16" hidden="1" x14ac:dyDescent="0.25">
      <c r="B929" s="98"/>
      <c r="C929" s="66"/>
      <c r="D929" s="87"/>
      <c r="E929" s="22"/>
      <c r="F929" s="22"/>
      <c r="G929" s="51"/>
      <c r="H929" s="66"/>
      <c r="I929" s="87"/>
      <c r="J929" s="22"/>
      <c r="K929" s="22"/>
      <c r="L929" s="51"/>
      <c r="M929" s="65"/>
      <c r="N929" s="87"/>
      <c r="O929" s="22"/>
      <c r="P929" s="96"/>
    </row>
    <row r="930" spans="2:16" ht="15.6" hidden="1" x14ac:dyDescent="0.3">
      <c r="B930" s="62" t="str">
        <f>B926</f>
        <v xml:space="preserve">  </v>
      </c>
      <c r="C930" s="66" t="s">
        <v>70</v>
      </c>
      <c r="D930" s="66"/>
      <c r="E930" s="22" t="str">
        <f>IFERROR(VLOOKUP(B930,'Lessor Calculations'!$Z$10:$AB$448,3,FALSE),0)</f>
        <v xml:space="preserve">  </v>
      </c>
      <c r="F930" s="66"/>
      <c r="G930" s="51"/>
      <c r="H930" s="143" t="s">
        <v>37</v>
      </c>
      <c r="I930" s="143"/>
      <c r="J930" s="143"/>
      <c r="K930" s="143"/>
      <c r="L930" s="51"/>
      <c r="M930" s="66" t="s">
        <v>70</v>
      </c>
      <c r="N930" s="66"/>
      <c r="O930" s="22" t="str">
        <f>E930</f>
        <v xml:space="preserve">  </v>
      </c>
      <c r="P930" s="96"/>
    </row>
    <row r="931" spans="2:16" hidden="1" x14ac:dyDescent="0.25">
      <c r="B931" s="98"/>
      <c r="C931" s="66"/>
      <c r="D931" s="87" t="s">
        <v>82</v>
      </c>
      <c r="E931" s="66"/>
      <c r="F931" s="77" t="str">
        <f>E930</f>
        <v xml:space="preserve">  </v>
      </c>
      <c r="G931" s="51"/>
      <c r="H931" s="143"/>
      <c r="I931" s="143"/>
      <c r="J931" s="143"/>
      <c r="K931" s="143"/>
      <c r="L931" s="51"/>
      <c r="M931" s="66"/>
      <c r="N931" s="87" t="s">
        <v>82</v>
      </c>
      <c r="O931" s="22"/>
      <c r="P931" s="96" t="str">
        <f>O930</f>
        <v xml:space="preserve">  </v>
      </c>
    </row>
    <row r="932" spans="2:16" hidden="1" x14ac:dyDescent="0.25">
      <c r="B932" s="98"/>
      <c r="C932" s="66"/>
      <c r="D932" s="87"/>
      <c r="E932" s="22"/>
      <c r="F932" s="22"/>
      <c r="G932" s="51"/>
      <c r="H932" s="66"/>
      <c r="I932" s="87"/>
      <c r="J932" s="22"/>
      <c r="K932" s="22"/>
      <c r="L932" s="51"/>
      <c r="M932" s="65"/>
      <c r="N932" s="87"/>
      <c r="O932" s="22"/>
      <c r="P932" s="96"/>
    </row>
    <row r="933" spans="2:16" ht="15.6" hidden="1" x14ac:dyDescent="0.3">
      <c r="B933" s="62" t="str">
        <f>B930</f>
        <v xml:space="preserve">  </v>
      </c>
      <c r="C933" s="144" t="s">
        <v>37</v>
      </c>
      <c r="D933" s="144"/>
      <c r="E933" s="144"/>
      <c r="F933" s="144"/>
      <c r="G933" s="51"/>
      <c r="H933" s="87" t="s">
        <v>74</v>
      </c>
      <c r="I933" s="66"/>
      <c r="J933" s="22" t="str">
        <f>IFERROR(VLOOKUP(B933,'Lessor Calculations'!$AE$10:$AG$448,3,FALSE),0)</f>
        <v xml:space="preserve">  </v>
      </c>
      <c r="K933" s="22"/>
      <c r="L933" s="51"/>
      <c r="M933" s="87" t="s">
        <v>74</v>
      </c>
      <c r="N933" s="66"/>
      <c r="O933" s="22" t="str">
        <f>J933</f>
        <v xml:space="preserve">  </v>
      </c>
      <c r="P933" s="96"/>
    </row>
    <row r="934" spans="2:16" ht="15.6" hidden="1" x14ac:dyDescent="0.3">
      <c r="B934" s="74"/>
      <c r="C934" s="144"/>
      <c r="D934" s="144"/>
      <c r="E934" s="144"/>
      <c r="F934" s="144"/>
      <c r="G934" s="51"/>
      <c r="H934" s="52"/>
      <c r="I934" s="87" t="s">
        <v>79</v>
      </c>
      <c r="J934" s="22"/>
      <c r="K934" s="22" t="str">
        <f>J933</f>
        <v xml:space="preserve">  </v>
      </c>
      <c r="L934" s="51"/>
      <c r="M934" s="52"/>
      <c r="N934" s="87" t="s">
        <v>79</v>
      </c>
      <c r="O934" s="22"/>
      <c r="P934" s="96" t="str">
        <f>O933</f>
        <v xml:space="preserve">  </v>
      </c>
    </row>
    <row r="935" spans="2:16" ht="15.6" hidden="1" x14ac:dyDescent="0.3">
      <c r="B935" s="74"/>
      <c r="C935" s="66"/>
      <c r="D935" s="87"/>
      <c r="E935" s="22"/>
      <c r="F935" s="22"/>
      <c r="G935" s="51"/>
      <c r="H935" s="66"/>
      <c r="I935" s="87"/>
      <c r="J935" s="22"/>
      <c r="K935" s="22"/>
      <c r="L935" s="51"/>
      <c r="M935" s="65"/>
      <c r="N935" s="66"/>
      <c r="O935" s="22"/>
      <c r="P935" s="96"/>
    </row>
    <row r="936" spans="2:16" ht="15.6" hidden="1" x14ac:dyDescent="0.3">
      <c r="B936" s="62" t="str">
        <f>B933</f>
        <v xml:space="preserve">  </v>
      </c>
      <c r="C936" s="87" t="s">
        <v>36</v>
      </c>
      <c r="D936" s="22"/>
      <c r="E936" s="22" t="str">
        <f>F937</f>
        <v xml:space="preserve">  </v>
      </c>
      <c r="F936" s="22"/>
      <c r="G936" s="51"/>
      <c r="H936" s="143" t="s">
        <v>37</v>
      </c>
      <c r="I936" s="143"/>
      <c r="J936" s="143"/>
      <c r="K936" s="143"/>
      <c r="L936" s="51"/>
      <c r="M936" s="87" t="s">
        <v>36</v>
      </c>
      <c r="N936" s="22"/>
      <c r="O936" s="22" t="str">
        <f>E936</f>
        <v xml:space="preserve">  </v>
      </c>
      <c r="P936" s="96"/>
    </row>
    <row r="937" spans="2:16" ht="15.6" hidden="1" x14ac:dyDescent="0.3">
      <c r="B937" s="75"/>
      <c r="C937" s="79"/>
      <c r="D937" s="90" t="s">
        <v>80</v>
      </c>
      <c r="E937" s="90"/>
      <c r="F937" s="91" t="str">
        <f>IFERROR(VLOOKUP(B936,'Lessor Calculations'!$G$10:$W$448,17,FALSE),0)</f>
        <v xml:space="preserve">  </v>
      </c>
      <c r="G937" s="70"/>
      <c r="H937" s="146"/>
      <c r="I937" s="146"/>
      <c r="J937" s="146"/>
      <c r="K937" s="146"/>
      <c r="L937" s="70"/>
      <c r="M937" s="79"/>
      <c r="N937" s="90" t="s">
        <v>80</v>
      </c>
      <c r="O937" s="91"/>
      <c r="P937" s="94" t="str">
        <f>O936</f>
        <v xml:space="preserve">  </v>
      </c>
    </row>
    <row r="938" spans="2:16" ht="15.6" hidden="1" x14ac:dyDescent="0.3">
      <c r="B938" s="59" t="str">
        <f>IFERROR(IF(EOMONTH(B933,1)&gt;Questionnaire!$I$8,"  ",EOMONTH(B933,1)),"  ")</f>
        <v xml:space="preserve">  </v>
      </c>
      <c r="C938" s="82" t="s">
        <v>36</v>
      </c>
      <c r="D938" s="83"/>
      <c r="E938" s="83">
        <f>IFERROR(F939+F940,0)</f>
        <v>0</v>
      </c>
      <c r="F938" s="83"/>
      <c r="G938" s="61"/>
      <c r="H938" s="142" t="s">
        <v>37</v>
      </c>
      <c r="I938" s="142"/>
      <c r="J938" s="142"/>
      <c r="K938" s="142"/>
      <c r="L938" s="61"/>
      <c r="M938" s="82" t="s">
        <v>36</v>
      </c>
      <c r="N938" s="83"/>
      <c r="O938" s="83">
        <f>E938</f>
        <v>0</v>
      </c>
      <c r="P938" s="95"/>
    </row>
    <row r="939" spans="2:16" hidden="1" x14ac:dyDescent="0.25">
      <c r="B939" s="98"/>
      <c r="C939" s="87"/>
      <c r="D939" s="87" t="s">
        <v>71</v>
      </c>
      <c r="E939" s="87"/>
      <c r="F939" s="22">
        <f>IFERROR(-VLOOKUP(B938,'Lessor Calculations'!$G$10:$N$448,8,FALSE),0)</f>
        <v>0</v>
      </c>
      <c r="G939" s="51"/>
      <c r="H939" s="143"/>
      <c r="I939" s="143"/>
      <c r="J939" s="143"/>
      <c r="K939" s="143"/>
      <c r="L939" s="51"/>
      <c r="M939" s="87"/>
      <c r="N939" s="87" t="s">
        <v>71</v>
      </c>
      <c r="O939" s="22"/>
      <c r="P939" s="96">
        <f>F939</f>
        <v>0</v>
      </c>
    </row>
    <row r="940" spans="2:16" hidden="1" x14ac:dyDescent="0.25">
      <c r="B940" s="98"/>
      <c r="C940" s="66"/>
      <c r="D940" s="87" t="s">
        <v>72</v>
      </c>
      <c r="E940" s="87"/>
      <c r="F940" s="22" t="str">
        <f>IFERROR(VLOOKUP(B938,'Lessor Calculations'!$G$10:$M$448,7,FALSE),0)</f>
        <v xml:space="preserve">  </v>
      </c>
      <c r="G940" s="51"/>
      <c r="H940" s="143"/>
      <c r="I940" s="143"/>
      <c r="J940" s="143"/>
      <c r="K940" s="143"/>
      <c r="L940" s="51"/>
      <c r="M940" s="66"/>
      <c r="N940" s="87" t="s">
        <v>72</v>
      </c>
      <c r="O940" s="22"/>
      <c r="P940" s="96" t="str">
        <f>F940</f>
        <v xml:space="preserve">  </v>
      </c>
    </row>
    <row r="941" spans="2:16" hidden="1" x14ac:dyDescent="0.25">
      <c r="B941" s="98"/>
      <c r="C941" s="66"/>
      <c r="D941" s="87"/>
      <c r="E941" s="22"/>
      <c r="F941" s="22"/>
      <c r="G941" s="51"/>
      <c r="H941" s="66"/>
      <c r="I941" s="87"/>
      <c r="J941" s="22"/>
      <c r="K941" s="22"/>
      <c r="L941" s="51"/>
      <c r="M941" s="65"/>
      <c r="N941" s="87"/>
      <c r="O941" s="22"/>
      <c r="P941" s="96"/>
    </row>
    <row r="942" spans="2:16" ht="15.6" hidden="1" x14ac:dyDescent="0.3">
      <c r="B942" s="62" t="str">
        <f>B938</f>
        <v xml:space="preserve">  </v>
      </c>
      <c r="C942" s="66" t="s">
        <v>70</v>
      </c>
      <c r="D942" s="66"/>
      <c r="E942" s="22" t="str">
        <f>IFERROR(VLOOKUP(B942,'Lessor Calculations'!$Z$10:$AB$448,3,FALSE),0)</f>
        <v xml:space="preserve">  </v>
      </c>
      <c r="F942" s="66"/>
      <c r="G942" s="51"/>
      <c r="H942" s="143" t="s">
        <v>37</v>
      </c>
      <c r="I942" s="143"/>
      <c r="J942" s="143"/>
      <c r="K942" s="143"/>
      <c r="L942" s="51"/>
      <c r="M942" s="66" t="s">
        <v>70</v>
      </c>
      <c r="N942" s="66"/>
      <c r="O942" s="22" t="str">
        <f>E942</f>
        <v xml:space="preserve">  </v>
      </c>
      <c r="P942" s="96"/>
    </row>
    <row r="943" spans="2:16" hidden="1" x14ac:dyDescent="0.25">
      <c r="B943" s="98"/>
      <c r="C943" s="66"/>
      <c r="D943" s="87" t="s">
        <v>82</v>
      </c>
      <c r="E943" s="66"/>
      <c r="F943" s="77" t="str">
        <f>E942</f>
        <v xml:space="preserve">  </v>
      </c>
      <c r="G943" s="51"/>
      <c r="H943" s="143"/>
      <c r="I943" s="143"/>
      <c r="J943" s="143"/>
      <c r="K943" s="143"/>
      <c r="L943" s="51"/>
      <c r="M943" s="66"/>
      <c r="N943" s="87" t="s">
        <v>82</v>
      </c>
      <c r="O943" s="22"/>
      <c r="P943" s="96" t="str">
        <f>O942</f>
        <v xml:space="preserve">  </v>
      </c>
    </row>
    <row r="944" spans="2:16" hidden="1" x14ac:dyDescent="0.25">
      <c r="B944" s="98"/>
      <c r="C944" s="66"/>
      <c r="D944" s="87"/>
      <c r="E944" s="22"/>
      <c r="F944" s="22"/>
      <c r="G944" s="51"/>
      <c r="H944" s="66"/>
      <c r="I944" s="87"/>
      <c r="J944" s="22"/>
      <c r="K944" s="22"/>
      <c r="L944" s="51"/>
      <c r="M944" s="65"/>
      <c r="N944" s="87"/>
      <c r="O944" s="22"/>
      <c r="P944" s="96"/>
    </row>
    <row r="945" spans="2:16" ht="15.6" hidden="1" x14ac:dyDescent="0.3">
      <c r="B945" s="62" t="str">
        <f>B942</f>
        <v xml:space="preserve">  </v>
      </c>
      <c r="C945" s="144" t="s">
        <v>37</v>
      </c>
      <c r="D945" s="144"/>
      <c r="E945" s="144"/>
      <c r="F945" s="144"/>
      <c r="G945" s="51"/>
      <c r="H945" s="87" t="s">
        <v>74</v>
      </c>
      <c r="I945" s="66"/>
      <c r="J945" s="22" t="str">
        <f>IFERROR(VLOOKUP(B945,'Lessor Calculations'!$AE$10:$AG$448,3,FALSE),0)</f>
        <v xml:space="preserve">  </v>
      </c>
      <c r="K945" s="22"/>
      <c r="L945" s="51"/>
      <c r="M945" s="87" t="s">
        <v>74</v>
      </c>
      <c r="N945" s="66"/>
      <c r="O945" s="22" t="str">
        <f>J945</f>
        <v xml:space="preserve">  </v>
      </c>
      <c r="P945" s="96"/>
    </row>
    <row r="946" spans="2:16" ht="15.6" hidden="1" x14ac:dyDescent="0.3">
      <c r="B946" s="74"/>
      <c r="C946" s="144"/>
      <c r="D946" s="144"/>
      <c r="E946" s="144"/>
      <c r="F946" s="144"/>
      <c r="G946" s="51"/>
      <c r="H946" s="52"/>
      <c r="I946" s="87" t="s">
        <v>79</v>
      </c>
      <c r="J946" s="22"/>
      <c r="K946" s="22" t="str">
        <f>J945</f>
        <v xml:space="preserve">  </v>
      </c>
      <c r="L946" s="51"/>
      <c r="M946" s="52"/>
      <c r="N946" s="87" t="s">
        <v>79</v>
      </c>
      <c r="O946" s="22"/>
      <c r="P946" s="96" t="str">
        <f>O945</f>
        <v xml:space="preserve">  </v>
      </c>
    </row>
    <row r="947" spans="2:16" ht="15.6" hidden="1" x14ac:dyDescent="0.3">
      <c r="B947" s="74"/>
      <c r="C947" s="66"/>
      <c r="D947" s="87"/>
      <c r="E947" s="22"/>
      <c r="F947" s="22"/>
      <c r="G947" s="51"/>
      <c r="H947" s="66"/>
      <c r="I947" s="87"/>
      <c r="J947" s="22"/>
      <c r="K947" s="22"/>
      <c r="L947" s="51"/>
      <c r="M947" s="65"/>
      <c r="N947" s="66"/>
      <c r="O947" s="22"/>
      <c r="P947" s="96"/>
    </row>
    <row r="948" spans="2:16" ht="15.6" hidden="1" x14ac:dyDescent="0.3">
      <c r="B948" s="62" t="str">
        <f>B945</f>
        <v xml:space="preserve">  </v>
      </c>
      <c r="C948" s="87" t="s">
        <v>36</v>
      </c>
      <c r="D948" s="22"/>
      <c r="E948" s="22" t="str">
        <f>F949</f>
        <v xml:space="preserve">  </v>
      </c>
      <c r="F948" s="22"/>
      <c r="G948" s="51"/>
      <c r="H948" s="143" t="s">
        <v>37</v>
      </c>
      <c r="I948" s="143"/>
      <c r="J948" s="143"/>
      <c r="K948" s="143"/>
      <c r="L948" s="51"/>
      <c r="M948" s="87" t="s">
        <v>36</v>
      </c>
      <c r="N948" s="22"/>
      <c r="O948" s="22" t="str">
        <f>E948</f>
        <v xml:space="preserve">  </v>
      </c>
      <c r="P948" s="96"/>
    </row>
    <row r="949" spans="2:16" ht="15.6" hidden="1" x14ac:dyDescent="0.3">
      <c r="B949" s="75"/>
      <c r="C949" s="79"/>
      <c r="D949" s="90" t="s">
        <v>80</v>
      </c>
      <c r="E949" s="90"/>
      <c r="F949" s="91" t="str">
        <f>IFERROR(VLOOKUP(B948,'Lessor Calculations'!$G$10:$W$448,17,FALSE),0)</f>
        <v xml:space="preserve">  </v>
      </c>
      <c r="G949" s="70"/>
      <c r="H949" s="146"/>
      <c r="I949" s="146"/>
      <c r="J949" s="146"/>
      <c r="K949" s="146"/>
      <c r="L949" s="70"/>
      <c r="M949" s="79"/>
      <c r="N949" s="90" t="s">
        <v>80</v>
      </c>
      <c r="O949" s="91"/>
      <c r="P949" s="94" t="str">
        <f>O948</f>
        <v xml:space="preserve">  </v>
      </c>
    </row>
    <row r="950" spans="2:16" ht="15.6" hidden="1" x14ac:dyDescent="0.3">
      <c r="B950" s="59" t="str">
        <f>IFERROR(IF(EOMONTH(B945,1)&gt;Questionnaire!$I$8,"  ",EOMONTH(B945,1)),"  ")</f>
        <v xml:space="preserve">  </v>
      </c>
      <c r="C950" s="82" t="s">
        <v>36</v>
      </c>
      <c r="D950" s="83"/>
      <c r="E950" s="83">
        <f>IFERROR(F951+F952,0)</f>
        <v>0</v>
      </c>
      <c r="F950" s="83"/>
      <c r="G950" s="61"/>
      <c r="H950" s="142" t="s">
        <v>37</v>
      </c>
      <c r="I950" s="142"/>
      <c r="J950" s="142"/>
      <c r="K950" s="142"/>
      <c r="L950" s="61"/>
      <c r="M950" s="82" t="s">
        <v>36</v>
      </c>
      <c r="N950" s="83"/>
      <c r="O950" s="83">
        <f>E950</f>
        <v>0</v>
      </c>
      <c r="P950" s="95"/>
    </row>
    <row r="951" spans="2:16" hidden="1" x14ac:dyDescent="0.25">
      <c r="B951" s="98"/>
      <c r="C951" s="87"/>
      <c r="D951" s="87" t="s">
        <v>71</v>
      </c>
      <c r="E951" s="87"/>
      <c r="F951" s="22">
        <f>IFERROR(-VLOOKUP(B950,'Lessor Calculations'!$G$10:$N$448,8,FALSE),0)</f>
        <v>0</v>
      </c>
      <c r="G951" s="51"/>
      <c r="H951" s="143"/>
      <c r="I951" s="143"/>
      <c r="J951" s="143"/>
      <c r="K951" s="143"/>
      <c r="L951" s="51"/>
      <c r="M951" s="87"/>
      <c r="N951" s="87" t="s">
        <v>71</v>
      </c>
      <c r="O951" s="22"/>
      <c r="P951" s="96">
        <f>F951</f>
        <v>0</v>
      </c>
    </row>
    <row r="952" spans="2:16" hidden="1" x14ac:dyDescent="0.25">
      <c r="B952" s="98"/>
      <c r="C952" s="66"/>
      <c r="D952" s="87" t="s">
        <v>72</v>
      </c>
      <c r="E952" s="87"/>
      <c r="F952" s="22" t="str">
        <f>IFERROR(VLOOKUP(B950,'Lessor Calculations'!$G$10:$M$448,7,FALSE),0)</f>
        <v xml:space="preserve">  </v>
      </c>
      <c r="G952" s="51"/>
      <c r="H952" s="143"/>
      <c r="I952" s="143"/>
      <c r="J952" s="143"/>
      <c r="K952" s="143"/>
      <c r="L952" s="51"/>
      <c r="M952" s="66"/>
      <c r="N952" s="87" t="s">
        <v>72</v>
      </c>
      <c r="O952" s="22"/>
      <c r="P952" s="96" t="str">
        <f>F952</f>
        <v xml:space="preserve">  </v>
      </c>
    </row>
    <row r="953" spans="2:16" hidden="1" x14ac:dyDescent="0.25">
      <c r="B953" s="98"/>
      <c r="C953" s="66"/>
      <c r="D953" s="87"/>
      <c r="E953" s="22"/>
      <c r="F953" s="22"/>
      <c r="G953" s="51"/>
      <c r="H953" s="66"/>
      <c r="I953" s="87"/>
      <c r="J953" s="22"/>
      <c r="K953" s="22"/>
      <c r="L953" s="51"/>
      <c r="M953" s="65"/>
      <c r="N953" s="87"/>
      <c r="O953" s="22"/>
      <c r="P953" s="96"/>
    </row>
    <row r="954" spans="2:16" ht="15.6" hidden="1" x14ac:dyDescent="0.3">
      <c r="B954" s="62" t="str">
        <f>B950</f>
        <v xml:space="preserve">  </v>
      </c>
      <c r="C954" s="66" t="s">
        <v>70</v>
      </c>
      <c r="D954" s="66"/>
      <c r="E954" s="22" t="str">
        <f>IFERROR(VLOOKUP(B954,'Lessor Calculations'!$Z$10:$AB$448,3,FALSE),0)</f>
        <v xml:space="preserve">  </v>
      </c>
      <c r="F954" s="66"/>
      <c r="G954" s="51"/>
      <c r="H954" s="143" t="s">
        <v>37</v>
      </c>
      <c r="I954" s="143"/>
      <c r="J954" s="143"/>
      <c r="K954" s="143"/>
      <c r="L954" s="51"/>
      <c r="M954" s="66" t="s">
        <v>70</v>
      </c>
      <c r="N954" s="66"/>
      <c r="O954" s="22" t="str">
        <f>E954</f>
        <v xml:space="preserve">  </v>
      </c>
      <c r="P954" s="96"/>
    </row>
    <row r="955" spans="2:16" hidden="1" x14ac:dyDescent="0.25">
      <c r="B955" s="98"/>
      <c r="C955" s="66"/>
      <c r="D955" s="87" t="s">
        <v>82</v>
      </c>
      <c r="E955" s="66"/>
      <c r="F955" s="77" t="str">
        <f>E954</f>
        <v xml:space="preserve">  </v>
      </c>
      <c r="G955" s="51"/>
      <c r="H955" s="143"/>
      <c r="I955" s="143"/>
      <c r="J955" s="143"/>
      <c r="K955" s="143"/>
      <c r="L955" s="51"/>
      <c r="M955" s="66"/>
      <c r="N955" s="87" t="s">
        <v>82</v>
      </c>
      <c r="O955" s="22"/>
      <c r="P955" s="96" t="str">
        <f>O954</f>
        <v xml:space="preserve">  </v>
      </c>
    </row>
    <row r="956" spans="2:16" hidden="1" x14ac:dyDescent="0.25">
      <c r="B956" s="98"/>
      <c r="C956" s="66"/>
      <c r="D956" s="87"/>
      <c r="E956" s="22"/>
      <c r="F956" s="22"/>
      <c r="G956" s="51"/>
      <c r="H956" s="66"/>
      <c r="I956" s="87"/>
      <c r="J956" s="22"/>
      <c r="K956" s="22"/>
      <c r="L956" s="51"/>
      <c r="M956" s="65"/>
      <c r="N956" s="87"/>
      <c r="O956" s="22"/>
      <c r="P956" s="96"/>
    </row>
    <row r="957" spans="2:16" ht="15.6" hidden="1" x14ac:dyDescent="0.3">
      <c r="B957" s="62" t="str">
        <f>B954</f>
        <v xml:space="preserve">  </v>
      </c>
      <c r="C957" s="144" t="s">
        <v>37</v>
      </c>
      <c r="D957" s="144"/>
      <c r="E957" s="144"/>
      <c r="F957" s="144"/>
      <c r="G957" s="51"/>
      <c r="H957" s="87" t="s">
        <v>74</v>
      </c>
      <c r="I957" s="66"/>
      <c r="J957" s="22" t="str">
        <f>IFERROR(VLOOKUP(B957,'Lessor Calculations'!$AE$10:$AG$448,3,FALSE),0)</f>
        <v xml:space="preserve">  </v>
      </c>
      <c r="K957" s="22"/>
      <c r="L957" s="51"/>
      <c r="M957" s="87" t="s">
        <v>74</v>
      </c>
      <c r="N957" s="66"/>
      <c r="O957" s="22" t="str">
        <f>J957</f>
        <v xml:space="preserve">  </v>
      </c>
      <c r="P957" s="96"/>
    </row>
    <row r="958" spans="2:16" ht="15.6" hidden="1" x14ac:dyDescent="0.3">
      <c r="B958" s="74"/>
      <c r="C958" s="144"/>
      <c r="D958" s="144"/>
      <c r="E958" s="144"/>
      <c r="F958" s="144"/>
      <c r="G958" s="51"/>
      <c r="H958" s="52"/>
      <c r="I958" s="87" t="s">
        <v>79</v>
      </c>
      <c r="J958" s="22"/>
      <c r="K958" s="22" t="str">
        <f>J957</f>
        <v xml:space="preserve">  </v>
      </c>
      <c r="L958" s="51"/>
      <c r="M958" s="52"/>
      <c r="N958" s="87" t="s">
        <v>79</v>
      </c>
      <c r="O958" s="22"/>
      <c r="P958" s="96" t="str">
        <f>O957</f>
        <v xml:space="preserve">  </v>
      </c>
    </row>
    <row r="959" spans="2:16" ht="15.6" hidden="1" x14ac:dyDescent="0.3">
      <c r="B959" s="74"/>
      <c r="C959" s="66"/>
      <c r="D959" s="87"/>
      <c r="E959" s="22"/>
      <c r="F959" s="22"/>
      <c r="G959" s="51"/>
      <c r="H959" s="66"/>
      <c r="I959" s="87"/>
      <c r="J959" s="22"/>
      <c r="K959" s="22"/>
      <c r="L959" s="51"/>
      <c r="M959" s="65"/>
      <c r="N959" s="66"/>
      <c r="O959" s="22"/>
      <c r="P959" s="96"/>
    </row>
    <row r="960" spans="2:16" ht="15.6" hidden="1" x14ac:dyDescent="0.3">
      <c r="B960" s="62" t="str">
        <f>B957</f>
        <v xml:space="preserve">  </v>
      </c>
      <c r="C960" s="87" t="s">
        <v>36</v>
      </c>
      <c r="D960" s="22"/>
      <c r="E960" s="22" t="str">
        <f>F961</f>
        <v xml:space="preserve">  </v>
      </c>
      <c r="F960" s="22"/>
      <c r="G960" s="51"/>
      <c r="H960" s="143" t="s">
        <v>37</v>
      </c>
      <c r="I960" s="143"/>
      <c r="J960" s="143"/>
      <c r="K960" s="143"/>
      <c r="L960" s="51"/>
      <c r="M960" s="87" t="s">
        <v>36</v>
      </c>
      <c r="N960" s="22"/>
      <c r="O960" s="22" t="str">
        <f>E960</f>
        <v xml:space="preserve">  </v>
      </c>
      <c r="P960" s="96"/>
    </row>
    <row r="961" spans="2:16" ht="15.6" hidden="1" x14ac:dyDescent="0.3">
      <c r="B961" s="75"/>
      <c r="C961" s="79"/>
      <c r="D961" s="90" t="s">
        <v>80</v>
      </c>
      <c r="E961" s="90"/>
      <c r="F961" s="91" t="str">
        <f>IFERROR(VLOOKUP(B960,'Lessor Calculations'!$G$10:$W$448,17,FALSE),0)</f>
        <v xml:space="preserve">  </v>
      </c>
      <c r="G961" s="70"/>
      <c r="H961" s="146"/>
      <c r="I961" s="146"/>
      <c r="J961" s="146"/>
      <c r="K961" s="146"/>
      <c r="L961" s="70"/>
      <c r="M961" s="79"/>
      <c r="N961" s="90" t="s">
        <v>80</v>
      </c>
      <c r="O961" s="91"/>
      <c r="P961" s="94" t="str">
        <f>O960</f>
        <v xml:space="preserve">  </v>
      </c>
    </row>
    <row r="962" spans="2:16" ht="15.6" hidden="1" x14ac:dyDescent="0.3">
      <c r="B962" s="59" t="str">
        <f>IFERROR(IF(EOMONTH(B957,1)&gt;Questionnaire!$I$8,"  ",EOMONTH(B957,1)),"  ")</f>
        <v xml:space="preserve">  </v>
      </c>
      <c r="C962" s="82" t="s">
        <v>36</v>
      </c>
      <c r="D962" s="83"/>
      <c r="E962" s="83">
        <f>IFERROR(F963+F964,0)</f>
        <v>0</v>
      </c>
      <c r="F962" s="83"/>
      <c r="G962" s="61"/>
      <c r="H962" s="142" t="s">
        <v>37</v>
      </c>
      <c r="I962" s="142"/>
      <c r="J962" s="142"/>
      <c r="K962" s="142"/>
      <c r="L962" s="61"/>
      <c r="M962" s="82" t="s">
        <v>36</v>
      </c>
      <c r="N962" s="83"/>
      <c r="O962" s="83">
        <f>E962</f>
        <v>0</v>
      </c>
      <c r="P962" s="95"/>
    </row>
    <row r="963" spans="2:16" hidden="1" x14ac:dyDescent="0.25">
      <c r="B963" s="98"/>
      <c r="C963" s="87"/>
      <c r="D963" s="87" t="s">
        <v>71</v>
      </c>
      <c r="E963" s="87"/>
      <c r="F963" s="22">
        <f>IFERROR(-VLOOKUP(B962,'Lessor Calculations'!$G$10:$N$448,8,FALSE),0)</f>
        <v>0</v>
      </c>
      <c r="G963" s="51"/>
      <c r="H963" s="143"/>
      <c r="I963" s="143"/>
      <c r="J963" s="143"/>
      <c r="K963" s="143"/>
      <c r="L963" s="51"/>
      <c r="M963" s="87"/>
      <c r="N963" s="87" t="s">
        <v>71</v>
      </c>
      <c r="O963" s="22"/>
      <c r="P963" s="96">
        <f>F963</f>
        <v>0</v>
      </c>
    </row>
    <row r="964" spans="2:16" hidden="1" x14ac:dyDescent="0.25">
      <c r="B964" s="98"/>
      <c r="C964" s="66"/>
      <c r="D964" s="87" t="s">
        <v>72</v>
      </c>
      <c r="E964" s="87"/>
      <c r="F964" s="22" t="str">
        <f>IFERROR(VLOOKUP(B962,'Lessor Calculations'!$G$10:$M$448,7,FALSE),0)</f>
        <v xml:space="preserve">  </v>
      </c>
      <c r="G964" s="51"/>
      <c r="H964" s="143"/>
      <c r="I964" s="143"/>
      <c r="J964" s="143"/>
      <c r="K964" s="143"/>
      <c r="L964" s="51"/>
      <c r="M964" s="66"/>
      <c r="N964" s="87" t="s">
        <v>72</v>
      </c>
      <c r="O964" s="22"/>
      <c r="P964" s="96" t="str">
        <f>F964</f>
        <v xml:space="preserve">  </v>
      </c>
    </row>
    <row r="965" spans="2:16" hidden="1" x14ac:dyDescent="0.25">
      <c r="B965" s="98"/>
      <c r="C965" s="66"/>
      <c r="D965" s="87"/>
      <c r="E965" s="22"/>
      <c r="F965" s="22"/>
      <c r="G965" s="51"/>
      <c r="H965" s="66"/>
      <c r="I965" s="87"/>
      <c r="J965" s="22"/>
      <c r="K965" s="22"/>
      <c r="L965" s="51"/>
      <c r="M965" s="65"/>
      <c r="N965" s="87"/>
      <c r="O965" s="22"/>
      <c r="P965" s="96"/>
    </row>
    <row r="966" spans="2:16" ht="15.6" hidden="1" x14ac:dyDescent="0.3">
      <c r="B966" s="62" t="str">
        <f>B962</f>
        <v xml:space="preserve">  </v>
      </c>
      <c r="C966" s="66" t="s">
        <v>70</v>
      </c>
      <c r="D966" s="66"/>
      <c r="E966" s="22" t="str">
        <f>IFERROR(VLOOKUP(B966,'Lessor Calculations'!$Z$10:$AB$448,3,FALSE),0)</f>
        <v xml:space="preserve">  </v>
      </c>
      <c r="F966" s="66"/>
      <c r="G966" s="51"/>
      <c r="H966" s="143" t="s">
        <v>37</v>
      </c>
      <c r="I966" s="143"/>
      <c r="J966" s="143"/>
      <c r="K966" s="143"/>
      <c r="L966" s="51"/>
      <c r="M966" s="66" t="s">
        <v>70</v>
      </c>
      <c r="N966" s="66"/>
      <c r="O966" s="22" t="str">
        <f>E966</f>
        <v xml:space="preserve">  </v>
      </c>
      <c r="P966" s="96"/>
    </row>
    <row r="967" spans="2:16" hidden="1" x14ac:dyDescent="0.25">
      <c r="B967" s="98"/>
      <c r="C967" s="66"/>
      <c r="D967" s="87" t="s">
        <v>82</v>
      </c>
      <c r="E967" s="66"/>
      <c r="F967" s="77" t="str">
        <f>E966</f>
        <v xml:space="preserve">  </v>
      </c>
      <c r="G967" s="51"/>
      <c r="H967" s="143"/>
      <c r="I967" s="143"/>
      <c r="J967" s="143"/>
      <c r="K967" s="143"/>
      <c r="L967" s="51"/>
      <c r="M967" s="66"/>
      <c r="N967" s="87" t="s">
        <v>82</v>
      </c>
      <c r="O967" s="22"/>
      <c r="P967" s="96" t="str">
        <f>O966</f>
        <v xml:space="preserve">  </v>
      </c>
    </row>
    <row r="968" spans="2:16" hidden="1" x14ac:dyDescent="0.25">
      <c r="B968" s="98"/>
      <c r="C968" s="66"/>
      <c r="D968" s="87"/>
      <c r="E968" s="22"/>
      <c r="F968" s="22"/>
      <c r="G968" s="51"/>
      <c r="H968" s="66"/>
      <c r="I968" s="87"/>
      <c r="J968" s="22"/>
      <c r="K968" s="22"/>
      <c r="L968" s="51"/>
      <c r="M968" s="65"/>
      <c r="N968" s="87"/>
      <c r="O968" s="22"/>
      <c r="P968" s="96"/>
    </row>
    <row r="969" spans="2:16" ht="15.6" hidden="1" x14ac:dyDescent="0.3">
      <c r="B969" s="62" t="str">
        <f>B966</f>
        <v xml:space="preserve">  </v>
      </c>
      <c r="C969" s="144" t="s">
        <v>37</v>
      </c>
      <c r="D969" s="144"/>
      <c r="E969" s="144"/>
      <c r="F969" s="144"/>
      <c r="G969" s="51"/>
      <c r="H969" s="87" t="s">
        <v>74</v>
      </c>
      <c r="I969" s="66"/>
      <c r="J969" s="22" t="str">
        <f>IFERROR(VLOOKUP(B969,'Lessor Calculations'!$AE$10:$AG$448,3,FALSE),0)</f>
        <v xml:space="preserve">  </v>
      </c>
      <c r="K969" s="22"/>
      <c r="L969" s="51"/>
      <c r="M969" s="87" t="s">
        <v>74</v>
      </c>
      <c r="N969" s="66"/>
      <c r="O969" s="22" t="str">
        <f>J969</f>
        <v xml:space="preserve">  </v>
      </c>
      <c r="P969" s="96"/>
    </row>
    <row r="970" spans="2:16" ht="15.6" hidden="1" x14ac:dyDescent="0.3">
      <c r="B970" s="74"/>
      <c r="C970" s="144"/>
      <c r="D970" s="144"/>
      <c r="E970" s="144"/>
      <c r="F970" s="144"/>
      <c r="G970" s="51"/>
      <c r="H970" s="52"/>
      <c r="I970" s="87" t="s">
        <v>79</v>
      </c>
      <c r="J970" s="22"/>
      <c r="K970" s="22" t="str">
        <f>J969</f>
        <v xml:space="preserve">  </v>
      </c>
      <c r="L970" s="51"/>
      <c r="M970" s="52"/>
      <c r="N970" s="87" t="s">
        <v>79</v>
      </c>
      <c r="O970" s="22"/>
      <c r="P970" s="96" t="str">
        <f>O969</f>
        <v xml:space="preserve">  </v>
      </c>
    </row>
    <row r="971" spans="2:16" ht="15.6" hidden="1" x14ac:dyDescent="0.3">
      <c r="B971" s="74"/>
      <c r="C971" s="66"/>
      <c r="D971" s="87"/>
      <c r="E971" s="22"/>
      <c r="F971" s="22"/>
      <c r="G971" s="51"/>
      <c r="H971" s="66"/>
      <c r="I971" s="87"/>
      <c r="J971" s="22"/>
      <c r="K971" s="22"/>
      <c r="L971" s="51"/>
      <c r="M971" s="65"/>
      <c r="N971" s="66"/>
      <c r="O971" s="22"/>
      <c r="P971" s="96"/>
    </row>
    <row r="972" spans="2:16" ht="15.6" hidden="1" x14ac:dyDescent="0.3">
      <c r="B972" s="62" t="str">
        <f>B969</f>
        <v xml:space="preserve">  </v>
      </c>
      <c r="C972" s="87" t="s">
        <v>36</v>
      </c>
      <c r="D972" s="22"/>
      <c r="E972" s="22" t="str">
        <f>F973</f>
        <v xml:space="preserve">  </v>
      </c>
      <c r="F972" s="22"/>
      <c r="G972" s="51"/>
      <c r="H972" s="143" t="s">
        <v>37</v>
      </c>
      <c r="I972" s="143"/>
      <c r="J972" s="143"/>
      <c r="K972" s="143"/>
      <c r="L972" s="51"/>
      <c r="M972" s="87" t="s">
        <v>36</v>
      </c>
      <c r="N972" s="22"/>
      <c r="O972" s="22" t="str">
        <f>E972</f>
        <v xml:space="preserve">  </v>
      </c>
      <c r="P972" s="96"/>
    </row>
    <row r="973" spans="2:16" ht="15.6" hidden="1" x14ac:dyDescent="0.3">
      <c r="B973" s="75"/>
      <c r="C973" s="79"/>
      <c r="D973" s="90" t="s">
        <v>80</v>
      </c>
      <c r="E973" s="90"/>
      <c r="F973" s="91" t="str">
        <f>IFERROR(VLOOKUP(B972,'Lessor Calculations'!$G$10:$W$448,17,FALSE),0)</f>
        <v xml:space="preserve">  </v>
      </c>
      <c r="G973" s="70"/>
      <c r="H973" s="146"/>
      <c r="I973" s="146"/>
      <c r="J973" s="146"/>
      <c r="K973" s="146"/>
      <c r="L973" s="70"/>
      <c r="M973" s="79"/>
      <c r="N973" s="90" t="s">
        <v>80</v>
      </c>
      <c r="O973" s="91"/>
      <c r="P973" s="94" t="str">
        <f>O972</f>
        <v xml:space="preserve">  </v>
      </c>
    </row>
    <row r="974" spans="2:16" ht="15.6" hidden="1" x14ac:dyDescent="0.3">
      <c r="B974" s="59" t="str">
        <f>IFERROR(IF(EOMONTH(B969,1)&gt;Questionnaire!$I$8,"  ",EOMONTH(B969,1)),"  ")</f>
        <v xml:space="preserve">  </v>
      </c>
      <c r="C974" s="82" t="s">
        <v>36</v>
      </c>
      <c r="D974" s="83"/>
      <c r="E974" s="83">
        <f>IFERROR(F975+F976,0)</f>
        <v>0</v>
      </c>
      <c r="F974" s="83"/>
      <c r="G974" s="61"/>
      <c r="H974" s="142" t="s">
        <v>37</v>
      </c>
      <c r="I974" s="142"/>
      <c r="J974" s="142"/>
      <c r="K974" s="142"/>
      <c r="L974" s="61"/>
      <c r="M974" s="82" t="s">
        <v>36</v>
      </c>
      <c r="N974" s="83"/>
      <c r="O974" s="83">
        <f>E974</f>
        <v>0</v>
      </c>
      <c r="P974" s="95"/>
    </row>
    <row r="975" spans="2:16" hidden="1" x14ac:dyDescent="0.25">
      <c r="B975" s="98"/>
      <c r="C975" s="87"/>
      <c r="D975" s="87" t="s">
        <v>71</v>
      </c>
      <c r="E975" s="87"/>
      <c r="F975" s="22">
        <f>IFERROR(-VLOOKUP(B974,'Lessor Calculations'!$G$10:$N$448,8,FALSE),0)</f>
        <v>0</v>
      </c>
      <c r="G975" s="51"/>
      <c r="H975" s="143"/>
      <c r="I975" s="143"/>
      <c r="J975" s="143"/>
      <c r="K975" s="143"/>
      <c r="L975" s="51"/>
      <c r="M975" s="87"/>
      <c r="N975" s="87" t="s">
        <v>71</v>
      </c>
      <c r="O975" s="22"/>
      <c r="P975" s="96">
        <f>F975</f>
        <v>0</v>
      </c>
    </row>
    <row r="976" spans="2:16" hidden="1" x14ac:dyDescent="0.25">
      <c r="B976" s="98"/>
      <c r="C976" s="66"/>
      <c r="D976" s="87" t="s">
        <v>72</v>
      </c>
      <c r="E976" s="87"/>
      <c r="F976" s="22" t="str">
        <f>IFERROR(VLOOKUP(B974,'Lessor Calculations'!$G$10:$M$448,7,FALSE),0)</f>
        <v xml:space="preserve">  </v>
      </c>
      <c r="G976" s="51"/>
      <c r="H976" s="143"/>
      <c r="I976" s="143"/>
      <c r="J976" s="143"/>
      <c r="K976" s="143"/>
      <c r="L976" s="51"/>
      <c r="M976" s="66"/>
      <c r="N976" s="87" t="s">
        <v>72</v>
      </c>
      <c r="O976" s="22"/>
      <c r="P976" s="96" t="str">
        <f>F976</f>
        <v xml:space="preserve">  </v>
      </c>
    </row>
    <row r="977" spans="2:16" hidden="1" x14ac:dyDescent="0.25">
      <c r="B977" s="98"/>
      <c r="C977" s="66"/>
      <c r="D977" s="87"/>
      <c r="E977" s="22"/>
      <c r="F977" s="22"/>
      <c r="G977" s="51"/>
      <c r="H977" s="66"/>
      <c r="I977" s="87"/>
      <c r="J977" s="22"/>
      <c r="K977" s="22"/>
      <c r="L977" s="51"/>
      <c r="M977" s="65"/>
      <c r="N977" s="87"/>
      <c r="O977" s="22"/>
      <c r="P977" s="96"/>
    </row>
    <row r="978" spans="2:16" ht="15.6" hidden="1" x14ac:dyDescent="0.3">
      <c r="B978" s="62" t="str">
        <f>B974</f>
        <v xml:space="preserve">  </v>
      </c>
      <c r="C978" s="66" t="s">
        <v>70</v>
      </c>
      <c r="D978" s="66"/>
      <c r="E978" s="22" t="str">
        <f>IFERROR(VLOOKUP(B978,'Lessor Calculations'!$Z$10:$AB$448,3,FALSE),0)</f>
        <v xml:space="preserve">  </v>
      </c>
      <c r="F978" s="66"/>
      <c r="G978" s="51"/>
      <c r="H978" s="143" t="s">
        <v>37</v>
      </c>
      <c r="I978" s="143"/>
      <c r="J978" s="143"/>
      <c r="K978" s="143"/>
      <c r="L978" s="51"/>
      <c r="M978" s="66" t="s">
        <v>70</v>
      </c>
      <c r="N978" s="66"/>
      <c r="O978" s="22" t="str">
        <f>E978</f>
        <v xml:space="preserve">  </v>
      </c>
      <c r="P978" s="96"/>
    </row>
    <row r="979" spans="2:16" hidden="1" x14ac:dyDescent="0.25">
      <c r="B979" s="98"/>
      <c r="C979" s="66"/>
      <c r="D979" s="87" t="s">
        <v>82</v>
      </c>
      <c r="E979" s="66"/>
      <c r="F979" s="77" t="str">
        <f>E978</f>
        <v xml:space="preserve">  </v>
      </c>
      <c r="G979" s="51"/>
      <c r="H979" s="143"/>
      <c r="I979" s="143"/>
      <c r="J979" s="143"/>
      <c r="K979" s="143"/>
      <c r="L979" s="51"/>
      <c r="M979" s="66"/>
      <c r="N979" s="87" t="s">
        <v>82</v>
      </c>
      <c r="O979" s="22"/>
      <c r="P979" s="96" t="str">
        <f>O978</f>
        <v xml:space="preserve">  </v>
      </c>
    </row>
    <row r="980" spans="2:16" hidden="1" x14ac:dyDescent="0.25">
      <c r="B980" s="98"/>
      <c r="C980" s="66"/>
      <c r="D980" s="87"/>
      <c r="E980" s="22"/>
      <c r="F980" s="22"/>
      <c r="G980" s="51"/>
      <c r="H980" s="66"/>
      <c r="I980" s="87"/>
      <c r="J980" s="22"/>
      <c r="K980" s="22"/>
      <c r="L980" s="51"/>
      <c r="M980" s="65"/>
      <c r="N980" s="87"/>
      <c r="O980" s="22"/>
      <c r="P980" s="96"/>
    </row>
    <row r="981" spans="2:16" ht="15.6" hidden="1" x14ac:dyDescent="0.3">
      <c r="B981" s="62" t="str">
        <f>B978</f>
        <v xml:space="preserve">  </v>
      </c>
      <c r="C981" s="144" t="s">
        <v>37</v>
      </c>
      <c r="D981" s="144"/>
      <c r="E981" s="144"/>
      <c r="F981" s="144"/>
      <c r="G981" s="51"/>
      <c r="H981" s="87" t="s">
        <v>74</v>
      </c>
      <c r="I981" s="66"/>
      <c r="J981" s="22" t="str">
        <f>IFERROR(VLOOKUP(B981,'Lessor Calculations'!$AE$10:$AG$448,3,FALSE),0)</f>
        <v xml:space="preserve">  </v>
      </c>
      <c r="K981" s="22"/>
      <c r="L981" s="51"/>
      <c r="M981" s="87" t="s">
        <v>74</v>
      </c>
      <c r="N981" s="66"/>
      <c r="O981" s="22" t="str">
        <f>J981</f>
        <v xml:space="preserve">  </v>
      </c>
      <c r="P981" s="96"/>
    </row>
    <row r="982" spans="2:16" ht="15.6" hidden="1" x14ac:dyDescent="0.3">
      <c r="B982" s="74"/>
      <c r="C982" s="144"/>
      <c r="D982" s="144"/>
      <c r="E982" s="144"/>
      <c r="F982" s="144"/>
      <c r="G982" s="51"/>
      <c r="H982" s="52"/>
      <c r="I982" s="87" t="s">
        <v>79</v>
      </c>
      <c r="J982" s="22"/>
      <c r="K982" s="22" t="str">
        <f>J981</f>
        <v xml:space="preserve">  </v>
      </c>
      <c r="L982" s="51"/>
      <c r="M982" s="52"/>
      <c r="N982" s="87" t="s">
        <v>79</v>
      </c>
      <c r="O982" s="22"/>
      <c r="P982" s="96" t="str">
        <f>O981</f>
        <v xml:space="preserve">  </v>
      </c>
    </row>
    <row r="983" spans="2:16" ht="15.6" hidden="1" x14ac:dyDescent="0.3">
      <c r="B983" s="74"/>
      <c r="C983" s="66"/>
      <c r="D983" s="87"/>
      <c r="E983" s="22"/>
      <c r="F983" s="22"/>
      <c r="G983" s="51"/>
      <c r="H983" s="66"/>
      <c r="I983" s="87"/>
      <c r="J983" s="22"/>
      <c r="K983" s="22"/>
      <c r="L983" s="51"/>
      <c r="M983" s="65"/>
      <c r="N983" s="66"/>
      <c r="O983" s="22"/>
      <c r="P983" s="96"/>
    </row>
    <row r="984" spans="2:16" ht="15.6" hidden="1" x14ac:dyDescent="0.3">
      <c r="B984" s="62" t="str">
        <f>B981</f>
        <v xml:space="preserve">  </v>
      </c>
      <c r="C984" s="87" t="s">
        <v>36</v>
      </c>
      <c r="D984" s="22"/>
      <c r="E984" s="22" t="str">
        <f>F985</f>
        <v xml:space="preserve">  </v>
      </c>
      <c r="F984" s="22"/>
      <c r="G984" s="51"/>
      <c r="H984" s="143" t="s">
        <v>37</v>
      </c>
      <c r="I984" s="143"/>
      <c r="J984" s="143"/>
      <c r="K984" s="143"/>
      <c r="L984" s="51"/>
      <c r="M984" s="87" t="s">
        <v>36</v>
      </c>
      <c r="N984" s="22"/>
      <c r="O984" s="22" t="str">
        <f>E984</f>
        <v xml:space="preserve">  </v>
      </c>
      <c r="P984" s="96"/>
    </row>
    <row r="985" spans="2:16" ht="15.6" hidden="1" x14ac:dyDescent="0.3">
      <c r="B985" s="75"/>
      <c r="C985" s="79"/>
      <c r="D985" s="90" t="s">
        <v>80</v>
      </c>
      <c r="E985" s="90"/>
      <c r="F985" s="91" t="str">
        <f>IFERROR(VLOOKUP(B984,'Lessor Calculations'!$G$10:$W$448,17,FALSE),0)</f>
        <v xml:space="preserve">  </v>
      </c>
      <c r="G985" s="70"/>
      <c r="H985" s="146"/>
      <c r="I985" s="146"/>
      <c r="J985" s="146"/>
      <c r="K985" s="146"/>
      <c r="L985" s="70"/>
      <c r="M985" s="79"/>
      <c r="N985" s="90" t="s">
        <v>80</v>
      </c>
      <c r="O985" s="91"/>
      <c r="P985" s="94" t="str">
        <f>O984</f>
        <v xml:space="preserve">  </v>
      </c>
    </row>
    <row r="986" spans="2:16" ht="15.6" hidden="1" x14ac:dyDescent="0.3">
      <c r="B986" s="59" t="str">
        <f>IFERROR(IF(EOMONTH(B981,1)&gt;Questionnaire!$I$8,"  ",EOMONTH(B981,1)),"  ")</f>
        <v xml:space="preserve">  </v>
      </c>
      <c r="C986" s="82" t="s">
        <v>36</v>
      </c>
      <c r="D986" s="83"/>
      <c r="E986" s="83">
        <f>IFERROR(F987+F988,0)</f>
        <v>0</v>
      </c>
      <c r="F986" s="83"/>
      <c r="G986" s="61"/>
      <c r="H986" s="142" t="s">
        <v>37</v>
      </c>
      <c r="I986" s="142"/>
      <c r="J986" s="142"/>
      <c r="K986" s="142"/>
      <c r="L986" s="61"/>
      <c r="M986" s="82" t="s">
        <v>36</v>
      </c>
      <c r="N986" s="83"/>
      <c r="O986" s="83">
        <f>E986</f>
        <v>0</v>
      </c>
      <c r="P986" s="95"/>
    </row>
    <row r="987" spans="2:16" hidden="1" x14ac:dyDescent="0.25">
      <c r="B987" s="98"/>
      <c r="C987" s="87"/>
      <c r="D987" s="87" t="s">
        <v>71</v>
      </c>
      <c r="E987" s="87"/>
      <c r="F987" s="22">
        <f>IFERROR(-VLOOKUP(B986,'Lessor Calculations'!$G$10:$N$448,8,FALSE),0)</f>
        <v>0</v>
      </c>
      <c r="G987" s="51"/>
      <c r="H987" s="143"/>
      <c r="I987" s="143"/>
      <c r="J987" s="143"/>
      <c r="K987" s="143"/>
      <c r="L987" s="51"/>
      <c r="M987" s="87"/>
      <c r="N987" s="87" t="s">
        <v>71</v>
      </c>
      <c r="O987" s="22"/>
      <c r="P987" s="96">
        <f>F987</f>
        <v>0</v>
      </c>
    </row>
    <row r="988" spans="2:16" hidden="1" x14ac:dyDescent="0.25">
      <c r="B988" s="98"/>
      <c r="C988" s="66"/>
      <c r="D988" s="87" t="s">
        <v>72</v>
      </c>
      <c r="E988" s="87"/>
      <c r="F988" s="22" t="str">
        <f>IFERROR(VLOOKUP(B986,'Lessor Calculations'!$G$10:$M$448,7,FALSE),0)</f>
        <v xml:space="preserve">  </v>
      </c>
      <c r="G988" s="51"/>
      <c r="H988" s="143"/>
      <c r="I988" s="143"/>
      <c r="J988" s="143"/>
      <c r="K988" s="143"/>
      <c r="L988" s="51"/>
      <c r="M988" s="66"/>
      <c r="N988" s="87" t="s">
        <v>72</v>
      </c>
      <c r="O988" s="22"/>
      <c r="P988" s="96" t="str">
        <f>F988</f>
        <v xml:space="preserve">  </v>
      </c>
    </row>
    <row r="989" spans="2:16" hidden="1" x14ac:dyDescent="0.25">
      <c r="B989" s="98"/>
      <c r="C989" s="66"/>
      <c r="D989" s="87"/>
      <c r="E989" s="22"/>
      <c r="F989" s="22"/>
      <c r="G989" s="51"/>
      <c r="H989" s="66"/>
      <c r="I989" s="87"/>
      <c r="J989" s="22"/>
      <c r="K989" s="22"/>
      <c r="L989" s="51"/>
      <c r="M989" s="65"/>
      <c r="N989" s="87"/>
      <c r="O989" s="22"/>
      <c r="P989" s="96"/>
    </row>
    <row r="990" spans="2:16" ht="15.6" hidden="1" x14ac:dyDescent="0.3">
      <c r="B990" s="62" t="str">
        <f>B986</f>
        <v xml:space="preserve">  </v>
      </c>
      <c r="C990" s="66" t="s">
        <v>70</v>
      </c>
      <c r="D990" s="66"/>
      <c r="E990" s="22" t="str">
        <f>IFERROR(VLOOKUP(B990,'Lessor Calculations'!$Z$10:$AB$448,3,FALSE),0)</f>
        <v xml:space="preserve">  </v>
      </c>
      <c r="F990" s="66"/>
      <c r="G990" s="51"/>
      <c r="H990" s="143" t="s">
        <v>37</v>
      </c>
      <c r="I990" s="143"/>
      <c r="J990" s="143"/>
      <c r="K990" s="143"/>
      <c r="L990" s="51"/>
      <c r="M990" s="66" t="s">
        <v>70</v>
      </c>
      <c r="N990" s="66"/>
      <c r="O990" s="22" t="str">
        <f>E990</f>
        <v xml:space="preserve">  </v>
      </c>
      <c r="P990" s="96"/>
    </row>
    <row r="991" spans="2:16" hidden="1" x14ac:dyDescent="0.25">
      <c r="B991" s="98"/>
      <c r="C991" s="66"/>
      <c r="D991" s="87" t="s">
        <v>82</v>
      </c>
      <c r="E991" s="66"/>
      <c r="F991" s="77" t="str">
        <f>E990</f>
        <v xml:space="preserve">  </v>
      </c>
      <c r="G991" s="51"/>
      <c r="H991" s="143"/>
      <c r="I991" s="143"/>
      <c r="J991" s="143"/>
      <c r="K991" s="143"/>
      <c r="L991" s="51"/>
      <c r="M991" s="66"/>
      <c r="N991" s="87" t="s">
        <v>82</v>
      </c>
      <c r="O991" s="22"/>
      <c r="P991" s="96" t="str">
        <f>O990</f>
        <v xml:space="preserve">  </v>
      </c>
    </row>
    <row r="992" spans="2:16" hidden="1" x14ac:dyDescent="0.25">
      <c r="B992" s="98"/>
      <c r="C992" s="66"/>
      <c r="D992" s="87"/>
      <c r="E992" s="22"/>
      <c r="F992" s="22"/>
      <c r="G992" s="51"/>
      <c r="H992" s="66"/>
      <c r="I992" s="87"/>
      <c r="J992" s="22"/>
      <c r="K992" s="22"/>
      <c r="L992" s="51"/>
      <c r="M992" s="65"/>
      <c r="N992" s="87"/>
      <c r="O992" s="22"/>
      <c r="P992" s="96"/>
    </row>
    <row r="993" spans="2:16" ht="15.6" hidden="1" x14ac:dyDescent="0.3">
      <c r="B993" s="62" t="str">
        <f>B990</f>
        <v xml:space="preserve">  </v>
      </c>
      <c r="C993" s="144" t="s">
        <v>37</v>
      </c>
      <c r="D993" s="144"/>
      <c r="E993" s="144"/>
      <c r="F993" s="144"/>
      <c r="G993" s="51"/>
      <c r="H993" s="87" t="s">
        <v>74</v>
      </c>
      <c r="I993" s="66"/>
      <c r="J993" s="22" t="str">
        <f>IFERROR(VLOOKUP(B993,'Lessor Calculations'!$AE$10:$AG$448,3,FALSE),0)</f>
        <v xml:space="preserve">  </v>
      </c>
      <c r="K993" s="22"/>
      <c r="L993" s="51"/>
      <c r="M993" s="87" t="s">
        <v>74</v>
      </c>
      <c r="N993" s="66"/>
      <c r="O993" s="22" t="str">
        <f>J993</f>
        <v xml:space="preserve">  </v>
      </c>
      <c r="P993" s="96"/>
    </row>
    <row r="994" spans="2:16" ht="15.6" hidden="1" x14ac:dyDescent="0.3">
      <c r="B994" s="74"/>
      <c r="C994" s="144"/>
      <c r="D994" s="144"/>
      <c r="E994" s="144"/>
      <c r="F994" s="144"/>
      <c r="G994" s="51"/>
      <c r="H994" s="52"/>
      <c r="I994" s="87" t="s">
        <v>79</v>
      </c>
      <c r="J994" s="22"/>
      <c r="K994" s="22" t="str">
        <f>J993</f>
        <v xml:space="preserve">  </v>
      </c>
      <c r="L994" s="51"/>
      <c r="M994" s="52"/>
      <c r="N994" s="87" t="s">
        <v>79</v>
      </c>
      <c r="O994" s="22"/>
      <c r="P994" s="96" t="str">
        <f>O993</f>
        <v xml:space="preserve">  </v>
      </c>
    </row>
    <row r="995" spans="2:16" ht="15.6" hidden="1" x14ac:dyDescent="0.3">
      <c r="B995" s="74"/>
      <c r="C995" s="66"/>
      <c r="D995" s="87"/>
      <c r="E995" s="22"/>
      <c r="F995" s="22"/>
      <c r="G995" s="51"/>
      <c r="H995" s="66"/>
      <c r="I995" s="87"/>
      <c r="J995" s="22"/>
      <c r="K995" s="22"/>
      <c r="L995" s="51"/>
      <c r="M995" s="65"/>
      <c r="N995" s="66"/>
      <c r="O995" s="22"/>
      <c r="P995" s="96"/>
    </row>
    <row r="996" spans="2:16" ht="15.6" hidden="1" x14ac:dyDescent="0.3">
      <c r="B996" s="62" t="str">
        <f>B993</f>
        <v xml:space="preserve">  </v>
      </c>
      <c r="C996" s="87" t="s">
        <v>36</v>
      </c>
      <c r="D996" s="22"/>
      <c r="E996" s="22" t="str">
        <f>F997</f>
        <v xml:space="preserve">  </v>
      </c>
      <c r="F996" s="22"/>
      <c r="G996" s="51"/>
      <c r="H996" s="143" t="s">
        <v>37</v>
      </c>
      <c r="I996" s="143"/>
      <c r="J996" s="143"/>
      <c r="K996" s="143"/>
      <c r="L996" s="51"/>
      <c r="M996" s="87" t="s">
        <v>36</v>
      </c>
      <c r="N996" s="22"/>
      <c r="O996" s="22" t="str">
        <f>E996</f>
        <v xml:space="preserve">  </v>
      </c>
      <c r="P996" s="96"/>
    </row>
    <row r="997" spans="2:16" ht="15.6" hidden="1" x14ac:dyDescent="0.3">
      <c r="B997" s="75"/>
      <c r="C997" s="79"/>
      <c r="D997" s="90" t="s">
        <v>80</v>
      </c>
      <c r="E997" s="90"/>
      <c r="F997" s="91" t="str">
        <f>IFERROR(VLOOKUP(B996,'Lessor Calculations'!$G$10:$W$448,17,FALSE),0)</f>
        <v xml:space="preserve">  </v>
      </c>
      <c r="G997" s="70"/>
      <c r="H997" s="146"/>
      <c r="I997" s="146"/>
      <c r="J997" s="146"/>
      <c r="K997" s="146"/>
      <c r="L997" s="70"/>
      <c r="M997" s="79"/>
      <c r="N997" s="90" t="s">
        <v>80</v>
      </c>
      <c r="O997" s="91"/>
      <c r="P997" s="94" t="str">
        <f>O996</f>
        <v xml:space="preserve">  </v>
      </c>
    </row>
    <row r="998" spans="2:16" ht="15.6" hidden="1" x14ac:dyDescent="0.3">
      <c r="B998" s="59" t="str">
        <f>IFERROR(IF(EOMONTH(B993,1)&gt;Questionnaire!$I$8,"  ",EOMONTH(B993,1)),"  ")</f>
        <v xml:space="preserve">  </v>
      </c>
      <c r="C998" s="82" t="s">
        <v>36</v>
      </c>
      <c r="D998" s="83"/>
      <c r="E998" s="83">
        <f>IFERROR(F999+F1000,0)</f>
        <v>0</v>
      </c>
      <c r="F998" s="83"/>
      <c r="G998" s="61"/>
      <c r="H998" s="142" t="s">
        <v>37</v>
      </c>
      <c r="I998" s="142"/>
      <c r="J998" s="142"/>
      <c r="K998" s="142"/>
      <c r="L998" s="61"/>
      <c r="M998" s="82" t="s">
        <v>36</v>
      </c>
      <c r="N998" s="83"/>
      <c r="O998" s="83">
        <f>E998</f>
        <v>0</v>
      </c>
      <c r="P998" s="95"/>
    </row>
    <row r="999" spans="2:16" hidden="1" x14ac:dyDescent="0.25">
      <c r="B999" s="98"/>
      <c r="C999" s="87"/>
      <c r="D999" s="87" t="s">
        <v>71</v>
      </c>
      <c r="E999" s="87"/>
      <c r="F999" s="22">
        <f>IFERROR(-VLOOKUP(B998,'Lessor Calculations'!$G$10:$N$448,8,FALSE),0)</f>
        <v>0</v>
      </c>
      <c r="G999" s="51"/>
      <c r="H999" s="143"/>
      <c r="I999" s="143"/>
      <c r="J999" s="143"/>
      <c r="K999" s="143"/>
      <c r="L999" s="51"/>
      <c r="M999" s="87"/>
      <c r="N999" s="87" t="s">
        <v>71</v>
      </c>
      <c r="O999" s="22"/>
      <c r="P999" s="96">
        <f>F999</f>
        <v>0</v>
      </c>
    </row>
    <row r="1000" spans="2:16" hidden="1" x14ac:dyDescent="0.25">
      <c r="B1000" s="98"/>
      <c r="C1000" s="66"/>
      <c r="D1000" s="87" t="s">
        <v>72</v>
      </c>
      <c r="E1000" s="87"/>
      <c r="F1000" s="22" t="str">
        <f>IFERROR(VLOOKUP(B998,'Lessor Calculations'!$G$10:$M$448,7,FALSE),0)</f>
        <v xml:space="preserve">  </v>
      </c>
      <c r="G1000" s="51"/>
      <c r="H1000" s="143"/>
      <c r="I1000" s="143"/>
      <c r="J1000" s="143"/>
      <c r="K1000" s="143"/>
      <c r="L1000" s="51"/>
      <c r="M1000" s="66"/>
      <c r="N1000" s="87" t="s">
        <v>72</v>
      </c>
      <c r="O1000" s="22"/>
      <c r="P1000" s="96" t="str">
        <f>F1000</f>
        <v xml:space="preserve">  </v>
      </c>
    </row>
    <row r="1001" spans="2:16" hidden="1" x14ac:dyDescent="0.25">
      <c r="B1001" s="98"/>
      <c r="C1001" s="66"/>
      <c r="D1001" s="87"/>
      <c r="E1001" s="22"/>
      <c r="F1001" s="22"/>
      <c r="G1001" s="51"/>
      <c r="H1001" s="66"/>
      <c r="I1001" s="87"/>
      <c r="J1001" s="22"/>
      <c r="K1001" s="22"/>
      <c r="L1001" s="51"/>
      <c r="M1001" s="65"/>
      <c r="N1001" s="87"/>
      <c r="O1001" s="22"/>
      <c r="P1001" s="96"/>
    </row>
    <row r="1002" spans="2:16" ht="15.6" hidden="1" x14ac:dyDescent="0.3">
      <c r="B1002" s="62" t="str">
        <f>B998</f>
        <v xml:space="preserve">  </v>
      </c>
      <c r="C1002" s="66" t="s">
        <v>70</v>
      </c>
      <c r="D1002" s="66"/>
      <c r="E1002" s="22" t="str">
        <f>IFERROR(VLOOKUP(B1002,'Lessor Calculations'!$Z$10:$AB$448,3,FALSE),0)</f>
        <v xml:space="preserve">  </v>
      </c>
      <c r="F1002" s="66"/>
      <c r="G1002" s="51"/>
      <c r="H1002" s="143" t="s">
        <v>37</v>
      </c>
      <c r="I1002" s="143"/>
      <c r="J1002" s="143"/>
      <c r="K1002" s="143"/>
      <c r="L1002" s="51"/>
      <c r="M1002" s="66" t="s">
        <v>70</v>
      </c>
      <c r="N1002" s="66"/>
      <c r="O1002" s="22" t="str">
        <f>E1002</f>
        <v xml:space="preserve">  </v>
      </c>
      <c r="P1002" s="96"/>
    </row>
    <row r="1003" spans="2:16" hidden="1" x14ac:dyDescent="0.25">
      <c r="B1003" s="98"/>
      <c r="C1003" s="66"/>
      <c r="D1003" s="87" t="s">
        <v>82</v>
      </c>
      <c r="E1003" s="66"/>
      <c r="F1003" s="77" t="str">
        <f>E1002</f>
        <v xml:space="preserve">  </v>
      </c>
      <c r="G1003" s="51"/>
      <c r="H1003" s="143"/>
      <c r="I1003" s="143"/>
      <c r="J1003" s="143"/>
      <c r="K1003" s="143"/>
      <c r="L1003" s="51"/>
      <c r="M1003" s="66"/>
      <c r="N1003" s="87" t="s">
        <v>82</v>
      </c>
      <c r="O1003" s="22"/>
      <c r="P1003" s="96" t="str">
        <f>O1002</f>
        <v xml:space="preserve">  </v>
      </c>
    </row>
    <row r="1004" spans="2:16" hidden="1" x14ac:dyDescent="0.25">
      <c r="B1004" s="98"/>
      <c r="C1004" s="66"/>
      <c r="D1004" s="87"/>
      <c r="E1004" s="22"/>
      <c r="F1004" s="22"/>
      <c r="G1004" s="51"/>
      <c r="H1004" s="66"/>
      <c r="I1004" s="87"/>
      <c r="J1004" s="22"/>
      <c r="K1004" s="22"/>
      <c r="L1004" s="51"/>
      <c r="M1004" s="65"/>
      <c r="N1004" s="87"/>
      <c r="O1004" s="22"/>
      <c r="P1004" s="96"/>
    </row>
    <row r="1005" spans="2:16" ht="15.6" hidden="1" x14ac:dyDescent="0.3">
      <c r="B1005" s="62" t="str">
        <f>B1002</f>
        <v xml:space="preserve">  </v>
      </c>
      <c r="C1005" s="144" t="s">
        <v>37</v>
      </c>
      <c r="D1005" s="144"/>
      <c r="E1005" s="144"/>
      <c r="F1005" s="144"/>
      <c r="G1005" s="51"/>
      <c r="H1005" s="87" t="s">
        <v>74</v>
      </c>
      <c r="I1005" s="66"/>
      <c r="J1005" s="22" t="str">
        <f>IFERROR(VLOOKUP(B1005,'Lessor Calculations'!$AE$10:$AG$448,3,FALSE),0)</f>
        <v xml:space="preserve">  </v>
      </c>
      <c r="K1005" s="22"/>
      <c r="L1005" s="51"/>
      <c r="M1005" s="87" t="s">
        <v>74</v>
      </c>
      <c r="N1005" s="66"/>
      <c r="O1005" s="22" t="str">
        <f>J1005</f>
        <v xml:space="preserve">  </v>
      </c>
      <c r="P1005" s="96"/>
    </row>
    <row r="1006" spans="2:16" ht="15.6" hidden="1" x14ac:dyDescent="0.3">
      <c r="B1006" s="74"/>
      <c r="C1006" s="144"/>
      <c r="D1006" s="144"/>
      <c r="E1006" s="144"/>
      <c r="F1006" s="144"/>
      <c r="G1006" s="51"/>
      <c r="H1006" s="52"/>
      <c r="I1006" s="87" t="s">
        <v>79</v>
      </c>
      <c r="J1006" s="22"/>
      <c r="K1006" s="22" t="str">
        <f>J1005</f>
        <v xml:space="preserve">  </v>
      </c>
      <c r="L1006" s="51"/>
      <c r="M1006" s="52"/>
      <c r="N1006" s="87" t="s">
        <v>79</v>
      </c>
      <c r="O1006" s="22"/>
      <c r="P1006" s="96" t="str">
        <f>O1005</f>
        <v xml:space="preserve">  </v>
      </c>
    </row>
    <row r="1007" spans="2:16" ht="15.6" hidden="1" x14ac:dyDescent="0.3">
      <c r="B1007" s="74"/>
      <c r="C1007" s="66"/>
      <c r="D1007" s="87"/>
      <c r="E1007" s="22"/>
      <c r="F1007" s="22"/>
      <c r="G1007" s="51"/>
      <c r="H1007" s="66"/>
      <c r="I1007" s="87"/>
      <c r="J1007" s="22"/>
      <c r="K1007" s="22"/>
      <c r="L1007" s="51"/>
      <c r="M1007" s="65"/>
      <c r="N1007" s="66"/>
      <c r="O1007" s="22"/>
      <c r="P1007" s="96"/>
    </row>
    <row r="1008" spans="2:16" ht="15.6" hidden="1" x14ac:dyDescent="0.3">
      <c r="B1008" s="62" t="str">
        <f>B1005</f>
        <v xml:space="preserve">  </v>
      </c>
      <c r="C1008" s="87" t="s">
        <v>36</v>
      </c>
      <c r="D1008" s="22"/>
      <c r="E1008" s="22" t="str">
        <f>F1009</f>
        <v xml:space="preserve">  </v>
      </c>
      <c r="F1008" s="22"/>
      <c r="G1008" s="51"/>
      <c r="H1008" s="143" t="s">
        <v>37</v>
      </c>
      <c r="I1008" s="143"/>
      <c r="J1008" s="143"/>
      <c r="K1008" s="143"/>
      <c r="L1008" s="51"/>
      <c r="M1008" s="87" t="s">
        <v>36</v>
      </c>
      <c r="N1008" s="22"/>
      <c r="O1008" s="22" t="str">
        <f>E1008</f>
        <v xml:space="preserve">  </v>
      </c>
      <c r="P1008" s="96"/>
    </row>
    <row r="1009" spans="2:16" ht="15.6" hidden="1" x14ac:dyDescent="0.3">
      <c r="B1009" s="75"/>
      <c r="C1009" s="79"/>
      <c r="D1009" s="90" t="s">
        <v>80</v>
      </c>
      <c r="E1009" s="90"/>
      <c r="F1009" s="91" t="str">
        <f>IFERROR(VLOOKUP(B1008,'Lessor Calculations'!$G$10:$W$448,17,FALSE),0)</f>
        <v xml:space="preserve">  </v>
      </c>
      <c r="G1009" s="70"/>
      <c r="H1009" s="146"/>
      <c r="I1009" s="146"/>
      <c r="J1009" s="146"/>
      <c r="K1009" s="146"/>
      <c r="L1009" s="70"/>
      <c r="M1009" s="79"/>
      <c r="N1009" s="90" t="s">
        <v>80</v>
      </c>
      <c r="O1009" s="91"/>
      <c r="P1009" s="94" t="str">
        <f>O1008</f>
        <v xml:space="preserve">  </v>
      </c>
    </row>
    <row r="1010" spans="2:16" ht="15.6" hidden="1" x14ac:dyDescent="0.3">
      <c r="B1010" s="59" t="str">
        <f>IFERROR(IF(EOMONTH(B1005,1)&gt;Questionnaire!$I$8,"  ",EOMONTH(B1005,1)),"  ")</f>
        <v xml:space="preserve">  </v>
      </c>
      <c r="C1010" s="82" t="s">
        <v>36</v>
      </c>
      <c r="D1010" s="83"/>
      <c r="E1010" s="83">
        <f>IFERROR(F1011+F1012,0)</f>
        <v>0</v>
      </c>
      <c r="F1010" s="83"/>
      <c r="G1010" s="61"/>
      <c r="H1010" s="142" t="s">
        <v>37</v>
      </c>
      <c r="I1010" s="142"/>
      <c r="J1010" s="142"/>
      <c r="K1010" s="142"/>
      <c r="L1010" s="61"/>
      <c r="M1010" s="82" t="s">
        <v>36</v>
      </c>
      <c r="N1010" s="83"/>
      <c r="O1010" s="83">
        <f>E1010</f>
        <v>0</v>
      </c>
      <c r="P1010" s="95"/>
    </row>
    <row r="1011" spans="2:16" hidden="1" x14ac:dyDescent="0.25">
      <c r="B1011" s="98"/>
      <c r="C1011" s="87"/>
      <c r="D1011" s="87" t="s">
        <v>71</v>
      </c>
      <c r="E1011" s="87"/>
      <c r="F1011" s="22">
        <f>IFERROR(-VLOOKUP(B1010,'Lessor Calculations'!$G$10:$N$448,8,FALSE),0)</f>
        <v>0</v>
      </c>
      <c r="G1011" s="51"/>
      <c r="H1011" s="143"/>
      <c r="I1011" s="143"/>
      <c r="J1011" s="143"/>
      <c r="K1011" s="143"/>
      <c r="L1011" s="51"/>
      <c r="M1011" s="87"/>
      <c r="N1011" s="87" t="s">
        <v>71</v>
      </c>
      <c r="O1011" s="22"/>
      <c r="P1011" s="96">
        <f>F1011</f>
        <v>0</v>
      </c>
    </row>
    <row r="1012" spans="2:16" hidden="1" x14ac:dyDescent="0.25">
      <c r="B1012" s="98"/>
      <c r="C1012" s="66"/>
      <c r="D1012" s="87" t="s">
        <v>72</v>
      </c>
      <c r="E1012" s="87"/>
      <c r="F1012" s="22" t="str">
        <f>IFERROR(VLOOKUP(B1010,'Lessor Calculations'!$G$10:$M$448,7,FALSE),0)</f>
        <v xml:space="preserve">  </v>
      </c>
      <c r="G1012" s="51"/>
      <c r="H1012" s="143"/>
      <c r="I1012" s="143"/>
      <c r="J1012" s="143"/>
      <c r="K1012" s="143"/>
      <c r="L1012" s="51"/>
      <c r="M1012" s="66"/>
      <c r="N1012" s="87" t="s">
        <v>72</v>
      </c>
      <c r="O1012" s="22"/>
      <c r="P1012" s="96" t="str">
        <f>F1012</f>
        <v xml:space="preserve">  </v>
      </c>
    </row>
    <row r="1013" spans="2:16" hidden="1" x14ac:dyDescent="0.25">
      <c r="B1013" s="98"/>
      <c r="C1013" s="66"/>
      <c r="D1013" s="87"/>
      <c r="E1013" s="22"/>
      <c r="F1013" s="22"/>
      <c r="G1013" s="51"/>
      <c r="H1013" s="66"/>
      <c r="I1013" s="87"/>
      <c r="J1013" s="22"/>
      <c r="K1013" s="22"/>
      <c r="L1013" s="51"/>
      <c r="M1013" s="65"/>
      <c r="N1013" s="87"/>
      <c r="O1013" s="22"/>
      <c r="P1013" s="96"/>
    </row>
    <row r="1014" spans="2:16" ht="15.6" hidden="1" x14ac:dyDescent="0.3">
      <c r="B1014" s="62" t="str">
        <f>B1010</f>
        <v xml:space="preserve">  </v>
      </c>
      <c r="C1014" s="66" t="s">
        <v>70</v>
      </c>
      <c r="D1014" s="66"/>
      <c r="E1014" s="22" t="str">
        <f>IFERROR(VLOOKUP(B1014,'Lessor Calculations'!$Z$10:$AB$448,3,FALSE),0)</f>
        <v xml:space="preserve">  </v>
      </c>
      <c r="F1014" s="66"/>
      <c r="G1014" s="51"/>
      <c r="H1014" s="143" t="s">
        <v>37</v>
      </c>
      <c r="I1014" s="143"/>
      <c r="J1014" s="143"/>
      <c r="K1014" s="143"/>
      <c r="L1014" s="51"/>
      <c r="M1014" s="66" t="s">
        <v>70</v>
      </c>
      <c r="N1014" s="66"/>
      <c r="O1014" s="22" t="str">
        <f>E1014</f>
        <v xml:space="preserve">  </v>
      </c>
      <c r="P1014" s="96"/>
    </row>
    <row r="1015" spans="2:16" hidden="1" x14ac:dyDescent="0.25">
      <c r="B1015" s="98"/>
      <c r="C1015" s="66"/>
      <c r="D1015" s="87" t="s">
        <v>82</v>
      </c>
      <c r="E1015" s="66"/>
      <c r="F1015" s="77" t="str">
        <f>E1014</f>
        <v xml:space="preserve">  </v>
      </c>
      <c r="G1015" s="51"/>
      <c r="H1015" s="143"/>
      <c r="I1015" s="143"/>
      <c r="J1015" s="143"/>
      <c r="K1015" s="143"/>
      <c r="L1015" s="51"/>
      <c r="M1015" s="66"/>
      <c r="N1015" s="87" t="s">
        <v>82</v>
      </c>
      <c r="O1015" s="22"/>
      <c r="P1015" s="96" t="str">
        <f>O1014</f>
        <v xml:space="preserve">  </v>
      </c>
    </row>
    <row r="1016" spans="2:16" hidden="1" x14ac:dyDescent="0.25">
      <c r="B1016" s="98"/>
      <c r="C1016" s="66"/>
      <c r="D1016" s="87"/>
      <c r="E1016" s="22"/>
      <c r="F1016" s="22"/>
      <c r="G1016" s="51"/>
      <c r="H1016" s="66"/>
      <c r="I1016" s="87"/>
      <c r="J1016" s="22"/>
      <c r="K1016" s="22"/>
      <c r="L1016" s="51"/>
      <c r="M1016" s="65"/>
      <c r="N1016" s="87"/>
      <c r="O1016" s="22"/>
      <c r="P1016" s="96"/>
    </row>
    <row r="1017" spans="2:16" ht="15.6" hidden="1" x14ac:dyDescent="0.3">
      <c r="B1017" s="62" t="str">
        <f>B1014</f>
        <v xml:space="preserve">  </v>
      </c>
      <c r="C1017" s="144" t="s">
        <v>37</v>
      </c>
      <c r="D1017" s="144"/>
      <c r="E1017" s="144"/>
      <c r="F1017" s="144"/>
      <c r="G1017" s="51"/>
      <c r="H1017" s="87" t="s">
        <v>74</v>
      </c>
      <c r="I1017" s="66"/>
      <c r="J1017" s="22" t="str">
        <f>IFERROR(VLOOKUP(B1017,'Lessor Calculations'!$AE$10:$AG$448,3,FALSE),0)</f>
        <v xml:space="preserve">  </v>
      </c>
      <c r="K1017" s="22"/>
      <c r="L1017" s="51"/>
      <c r="M1017" s="87" t="s">
        <v>74</v>
      </c>
      <c r="N1017" s="66"/>
      <c r="O1017" s="22" t="str">
        <f>J1017</f>
        <v xml:space="preserve">  </v>
      </c>
      <c r="P1017" s="96"/>
    </row>
    <row r="1018" spans="2:16" ht="15.6" hidden="1" x14ac:dyDescent="0.3">
      <c r="B1018" s="74"/>
      <c r="C1018" s="144"/>
      <c r="D1018" s="144"/>
      <c r="E1018" s="144"/>
      <c r="F1018" s="144"/>
      <c r="G1018" s="51"/>
      <c r="H1018" s="52"/>
      <c r="I1018" s="87" t="s">
        <v>79</v>
      </c>
      <c r="J1018" s="22"/>
      <c r="K1018" s="22" t="str">
        <f>J1017</f>
        <v xml:space="preserve">  </v>
      </c>
      <c r="L1018" s="51"/>
      <c r="M1018" s="52"/>
      <c r="N1018" s="87" t="s">
        <v>79</v>
      </c>
      <c r="O1018" s="22"/>
      <c r="P1018" s="96" t="str">
        <f>O1017</f>
        <v xml:space="preserve">  </v>
      </c>
    </row>
    <row r="1019" spans="2:16" ht="15.6" hidden="1" x14ac:dyDescent="0.3">
      <c r="B1019" s="74"/>
      <c r="C1019" s="66"/>
      <c r="D1019" s="87"/>
      <c r="E1019" s="22"/>
      <c r="F1019" s="22"/>
      <c r="G1019" s="51"/>
      <c r="H1019" s="66"/>
      <c r="I1019" s="87"/>
      <c r="J1019" s="22"/>
      <c r="K1019" s="22"/>
      <c r="L1019" s="51"/>
      <c r="M1019" s="65"/>
      <c r="N1019" s="66"/>
      <c r="O1019" s="22"/>
      <c r="P1019" s="96"/>
    </row>
    <row r="1020" spans="2:16" ht="15.6" hidden="1" x14ac:dyDescent="0.3">
      <c r="B1020" s="62" t="str">
        <f>B1017</f>
        <v xml:space="preserve">  </v>
      </c>
      <c r="C1020" s="87" t="s">
        <v>36</v>
      </c>
      <c r="D1020" s="22"/>
      <c r="E1020" s="22" t="str">
        <f>F1021</f>
        <v xml:space="preserve">  </v>
      </c>
      <c r="F1020" s="22"/>
      <c r="G1020" s="51"/>
      <c r="H1020" s="143" t="s">
        <v>37</v>
      </c>
      <c r="I1020" s="143"/>
      <c r="J1020" s="143"/>
      <c r="K1020" s="143"/>
      <c r="L1020" s="51"/>
      <c r="M1020" s="87" t="s">
        <v>36</v>
      </c>
      <c r="N1020" s="22"/>
      <c r="O1020" s="22" t="str">
        <f>E1020</f>
        <v xml:space="preserve">  </v>
      </c>
      <c r="P1020" s="96"/>
    </row>
    <row r="1021" spans="2:16" ht="15.6" hidden="1" x14ac:dyDescent="0.3">
      <c r="B1021" s="75"/>
      <c r="C1021" s="79"/>
      <c r="D1021" s="90" t="s">
        <v>80</v>
      </c>
      <c r="E1021" s="90"/>
      <c r="F1021" s="91" t="str">
        <f>IFERROR(VLOOKUP(B1020,'Lessor Calculations'!$G$10:$W$448,17,FALSE),0)</f>
        <v xml:space="preserve">  </v>
      </c>
      <c r="G1021" s="70"/>
      <c r="H1021" s="146"/>
      <c r="I1021" s="146"/>
      <c r="J1021" s="146"/>
      <c r="K1021" s="146"/>
      <c r="L1021" s="70"/>
      <c r="M1021" s="79"/>
      <c r="N1021" s="90" t="s">
        <v>80</v>
      </c>
      <c r="O1021" s="91"/>
      <c r="P1021" s="94" t="str">
        <f>O1020</f>
        <v xml:space="preserve">  </v>
      </c>
    </row>
    <row r="1022" spans="2:16" ht="15.6" hidden="1" x14ac:dyDescent="0.3">
      <c r="B1022" s="59" t="str">
        <f>IFERROR(IF(EOMONTH(B1017,1)&gt;Questionnaire!$I$8,"  ",EOMONTH(B1017,1)),"  ")</f>
        <v xml:space="preserve">  </v>
      </c>
      <c r="C1022" s="82" t="s">
        <v>36</v>
      </c>
      <c r="D1022" s="83"/>
      <c r="E1022" s="83">
        <f>IFERROR(F1023+F1024,0)</f>
        <v>0</v>
      </c>
      <c r="F1022" s="83"/>
      <c r="G1022" s="61"/>
      <c r="H1022" s="142" t="s">
        <v>37</v>
      </c>
      <c r="I1022" s="142"/>
      <c r="J1022" s="142"/>
      <c r="K1022" s="142"/>
      <c r="L1022" s="61"/>
      <c r="M1022" s="82" t="s">
        <v>36</v>
      </c>
      <c r="N1022" s="83"/>
      <c r="O1022" s="83">
        <f>E1022</f>
        <v>0</v>
      </c>
      <c r="P1022" s="95"/>
    </row>
    <row r="1023" spans="2:16" hidden="1" x14ac:dyDescent="0.25">
      <c r="B1023" s="98"/>
      <c r="C1023" s="87"/>
      <c r="D1023" s="87" t="s">
        <v>71</v>
      </c>
      <c r="E1023" s="87"/>
      <c r="F1023" s="22">
        <f>IFERROR(-VLOOKUP(B1022,'Lessor Calculations'!$G$10:$N$448,8,FALSE),0)</f>
        <v>0</v>
      </c>
      <c r="G1023" s="51"/>
      <c r="H1023" s="143"/>
      <c r="I1023" s="143"/>
      <c r="J1023" s="143"/>
      <c r="K1023" s="143"/>
      <c r="L1023" s="51"/>
      <c r="M1023" s="87"/>
      <c r="N1023" s="87" t="s">
        <v>71</v>
      </c>
      <c r="O1023" s="22"/>
      <c r="P1023" s="96">
        <f>F1023</f>
        <v>0</v>
      </c>
    </row>
    <row r="1024" spans="2:16" hidden="1" x14ac:dyDescent="0.25">
      <c r="B1024" s="98"/>
      <c r="C1024" s="66"/>
      <c r="D1024" s="87" t="s">
        <v>72</v>
      </c>
      <c r="E1024" s="87"/>
      <c r="F1024" s="22" t="str">
        <f>IFERROR(VLOOKUP(B1022,'Lessor Calculations'!$G$10:$M$448,7,FALSE),0)</f>
        <v xml:space="preserve">  </v>
      </c>
      <c r="G1024" s="51"/>
      <c r="H1024" s="143"/>
      <c r="I1024" s="143"/>
      <c r="J1024" s="143"/>
      <c r="K1024" s="143"/>
      <c r="L1024" s="51"/>
      <c r="M1024" s="66"/>
      <c r="N1024" s="87" t="s">
        <v>72</v>
      </c>
      <c r="O1024" s="22"/>
      <c r="P1024" s="96" t="str">
        <f>F1024</f>
        <v xml:space="preserve">  </v>
      </c>
    </row>
    <row r="1025" spans="2:16" hidden="1" x14ac:dyDescent="0.25">
      <c r="B1025" s="98"/>
      <c r="C1025" s="66"/>
      <c r="D1025" s="87"/>
      <c r="E1025" s="22"/>
      <c r="F1025" s="22"/>
      <c r="G1025" s="51"/>
      <c r="H1025" s="66"/>
      <c r="I1025" s="87"/>
      <c r="J1025" s="22"/>
      <c r="K1025" s="22"/>
      <c r="L1025" s="51"/>
      <c r="M1025" s="65"/>
      <c r="N1025" s="87"/>
      <c r="O1025" s="22"/>
      <c r="P1025" s="96"/>
    </row>
    <row r="1026" spans="2:16" ht="15.6" hidden="1" x14ac:dyDescent="0.3">
      <c r="B1026" s="62" t="str">
        <f>B1022</f>
        <v xml:space="preserve">  </v>
      </c>
      <c r="C1026" s="66" t="s">
        <v>70</v>
      </c>
      <c r="D1026" s="66"/>
      <c r="E1026" s="22" t="str">
        <f>IFERROR(VLOOKUP(B1026,'Lessor Calculations'!$Z$10:$AB$448,3,FALSE),0)</f>
        <v xml:space="preserve">  </v>
      </c>
      <c r="F1026" s="66"/>
      <c r="G1026" s="51"/>
      <c r="H1026" s="143" t="s">
        <v>37</v>
      </c>
      <c r="I1026" s="143"/>
      <c r="J1026" s="143"/>
      <c r="K1026" s="143"/>
      <c r="L1026" s="51"/>
      <c r="M1026" s="66" t="s">
        <v>70</v>
      </c>
      <c r="N1026" s="66"/>
      <c r="O1026" s="22" t="str">
        <f>E1026</f>
        <v xml:space="preserve">  </v>
      </c>
      <c r="P1026" s="96"/>
    </row>
    <row r="1027" spans="2:16" hidden="1" x14ac:dyDescent="0.25">
      <c r="B1027" s="98"/>
      <c r="C1027" s="66"/>
      <c r="D1027" s="87" t="s">
        <v>82</v>
      </c>
      <c r="E1027" s="66"/>
      <c r="F1027" s="77" t="str">
        <f>E1026</f>
        <v xml:space="preserve">  </v>
      </c>
      <c r="G1027" s="51"/>
      <c r="H1027" s="143"/>
      <c r="I1027" s="143"/>
      <c r="J1027" s="143"/>
      <c r="K1027" s="143"/>
      <c r="L1027" s="51"/>
      <c r="M1027" s="66"/>
      <c r="N1027" s="87" t="s">
        <v>82</v>
      </c>
      <c r="O1027" s="22"/>
      <c r="P1027" s="96" t="str">
        <f>O1026</f>
        <v xml:space="preserve">  </v>
      </c>
    </row>
    <row r="1028" spans="2:16" hidden="1" x14ac:dyDescent="0.25">
      <c r="B1028" s="98"/>
      <c r="C1028" s="66"/>
      <c r="D1028" s="87"/>
      <c r="E1028" s="22"/>
      <c r="F1028" s="22"/>
      <c r="G1028" s="51"/>
      <c r="H1028" s="66"/>
      <c r="I1028" s="87"/>
      <c r="J1028" s="22"/>
      <c r="K1028" s="22"/>
      <c r="L1028" s="51"/>
      <c r="M1028" s="65"/>
      <c r="N1028" s="87"/>
      <c r="O1028" s="22"/>
      <c r="P1028" s="96"/>
    </row>
    <row r="1029" spans="2:16" ht="15.6" hidden="1" x14ac:dyDescent="0.3">
      <c r="B1029" s="62" t="str">
        <f>B1026</f>
        <v xml:space="preserve">  </v>
      </c>
      <c r="C1029" s="144" t="s">
        <v>37</v>
      </c>
      <c r="D1029" s="144"/>
      <c r="E1029" s="144"/>
      <c r="F1029" s="144"/>
      <c r="G1029" s="51"/>
      <c r="H1029" s="87" t="s">
        <v>74</v>
      </c>
      <c r="I1029" s="66"/>
      <c r="J1029" s="22" t="str">
        <f>IFERROR(VLOOKUP(B1029,'Lessor Calculations'!$AE$10:$AG$448,3,FALSE),0)</f>
        <v xml:space="preserve">  </v>
      </c>
      <c r="K1029" s="22"/>
      <c r="L1029" s="51"/>
      <c r="M1029" s="87" t="s">
        <v>74</v>
      </c>
      <c r="N1029" s="66"/>
      <c r="O1029" s="22" t="str">
        <f>J1029</f>
        <v xml:space="preserve">  </v>
      </c>
      <c r="P1029" s="96"/>
    </row>
    <row r="1030" spans="2:16" ht="15.6" hidden="1" x14ac:dyDescent="0.3">
      <c r="B1030" s="74"/>
      <c r="C1030" s="144"/>
      <c r="D1030" s="144"/>
      <c r="E1030" s="144"/>
      <c r="F1030" s="144"/>
      <c r="G1030" s="51"/>
      <c r="H1030" s="52"/>
      <c r="I1030" s="87" t="s">
        <v>79</v>
      </c>
      <c r="J1030" s="22"/>
      <c r="K1030" s="22" t="str">
        <f>J1029</f>
        <v xml:space="preserve">  </v>
      </c>
      <c r="L1030" s="51"/>
      <c r="M1030" s="52"/>
      <c r="N1030" s="87" t="s">
        <v>79</v>
      </c>
      <c r="O1030" s="22"/>
      <c r="P1030" s="96" t="str">
        <f>O1029</f>
        <v xml:space="preserve">  </v>
      </c>
    </row>
    <row r="1031" spans="2:16" ht="15.6" hidden="1" x14ac:dyDescent="0.3">
      <c r="B1031" s="74"/>
      <c r="C1031" s="66"/>
      <c r="D1031" s="87"/>
      <c r="E1031" s="22"/>
      <c r="F1031" s="22"/>
      <c r="G1031" s="51"/>
      <c r="H1031" s="66"/>
      <c r="I1031" s="87"/>
      <c r="J1031" s="22"/>
      <c r="K1031" s="22"/>
      <c r="L1031" s="51"/>
      <c r="M1031" s="65"/>
      <c r="N1031" s="66"/>
      <c r="O1031" s="22"/>
      <c r="P1031" s="96"/>
    </row>
    <row r="1032" spans="2:16" ht="15.6" hidden="1" x14ac:dyDescent="0.3">
      <c r="B1032" s="62" t="str">
        <f>B1029</f>
        <v xml:space="preserve">  </v>
      </c>
      <c r="C1032" s="87" t="s">
        <v>36</v>
      </c>
      <c r="D1032" s="22"/>
      <c r="E1032" s="22" t="str">
        <f>F1033</f>
        <v xml:space="preserve">  </v>
      </c>
      <c r="F1032" s="22"/>
      <c r="G1032" s="51"/>
      <c r="H1032" s="143" t="s">
        <v>37</v>
      </c>
      <c r="I1032" s="143"/>
      <c r="J1032" s="143"/>
      <c r="K1032" s="143"/>
      <c r="L1032" s="51"/>
      <c r="M1032" s="87" t="s">
        <v>36</v>
      </c>
      <c r="N1032" s="22"/>
      <c r="O1032" s="22" t="str">
        <f>E1032</f>
        <v xml:space="preserve">  </v>
      </c>
      <c r="P1032" s="96"/>
    </row>
    <row r="1033" spans="2:16" ht="15.6" hidden="1" x14ac:dyDescent="0.3">
      <c r="B1033" s="75"/>
      <c r="C1033" s="79"/>
      <c r="D1033" s="90" t="s">
        <v>80</v>
      </c>
      <c r="E1033" s="90"/>
      <c r="F1033" s="91" t="str">
        <f>IFERROR(VLOOKUP(B1032,'Lessor Calculations'!$G$10:$W$448,17,FALSE),0)</f>
        <v xml:space="preserve">  </v>
      </c>
      <c r="G1033" s="70"/>
      <c r="H1033" s="146"/>
      <c r="I1033" s="146"/>
      <c r="J1033" s="146"/>
      <c r="K1033" s="146"/>
      <c r="L1033" s="70"/>
      <c r="M1033" s="79"/>
      <c r="N1033" s="90" t="s">
        <v>80</v>
      </c>
      <c r="O1033" s="91"/>
      <c r="P1033" s="94" t="str">
        <f>O1032</f>
        <v xml:space="preserve">  </v>
      </c>
    </row>
    <row r="1034" spans="2:16" ht="15.6" hidden="1" x14ac:dyDescent="0.3">
      <c r="B1034" s="59" t="str">
        <f>IFERROR(IF(EOMONTH(B1029,1)&gt;Questionnaire!$I$8,"  ",EOMONTH(B1029,1)),"  ")</f>
        <v xml:space="preserve">  </v>
      </c>
      <c r="C1034" s="82" t="s">
        <v>36</v>
      </c>
      <c r="D1034" s="83"/>
      <c r="E1034" s="83">
        <f>IFERROR(F1035+F1036,0)</f>
        <v>0</v>
      </c>
      <c r="F1034" s="83"/>
      <c r="G1034" s="61"/>
      <c r="H1034" s="142" t="s">
        <v>37</v>
      </c>
      <c r="I1034" s="142"/>
      <c r="J1034" s="142"/>
      <c r="K1034" s="142"/>
      <c r="L1034" s="61"/>
      <c r="M1034" s="82" t="s">
        <v>36</v>
      </c>
      <c r="N1034" s="83"/>
      <c r="O1034" s="83">
        <f>E1034</f>
        <v>0</v>
      </c>
      <c r="P1034" s="95"/>
    </row>
    <row r="1035" spans="2:16" hidden="1" x14ac:dyDescent="0.25">
      <c r="B1035" s="98"/>
      <c r="C1035" s="87"/>
      <c r="D1035" s="87" t="s">
        <v>71</v>
      </c>
      <c r="E1035" s="87"/>
      <c r="F1035" s="22">
        <f>IFERROR(-VLOOKUP(B1034,'Lessor Calculations'!$G$10:$N$448,8,FALSE),0)</f>
        <v>0</v>
      </c>
      <c r="G1035" s="51"/>
      <c r="H1035" s="143"/>
      <c r="I1035" s="143"/>
      <c r="J1035" s="143"/>
      <c r="K1035" s="143"/>
      <c r="L1035" s="51"/>
      <c r="M1035" s="87"/>
      <c r="N1035" s="87" t="s">
        <v>71</v>
      </c>
      <c r="O1035" s="22"/>
      <c r="P1035" s="96">
        <f>F1035</f>
        <v>0</v>
      </c>
    </row>
    <row r="1036" spans="2:16" hidden="1" x14ac:dyDescent="0.25">
      <c r="B1036" s="98"/>
      <c r="C1036" s="66"/>
      <c r="D1036" s="87" t="s">
        <v>72</v>
      </c>
      <c r="E1036" s="87"/>
      <c r="F1036" s="22" t="str">
        <f>IFERROR(VLOOKUP(B1034,'Lessor Calculations'!$G$10:$M$448,7,FALSE),0)</f>
        <v xml:space="preserve">  </v>
      </c>
      <c r="G1036" s="51"/>
      <c r="H1036" s="143"/>
      <c r="I1036" s="143"/>
      <c r="J1036" s="143"/>
      <c r="K1036" s="143"/>
      <c r="L1036" s="51"/>
      <c r="M1036" s="66"/>
      <c r="N1036" s="87" t="s">
        <v>72</v>
      </c>
      <c r="O1036" s="22"/>
      <c r="P1036" s="96" t="str">
        <f>F1036</f>
        <v xml:space="preserve">  </v>
      </c>
    </row>
    <row r="1037" spans="2:16" hidden="1" x14ac:dyDescent="0.25">
      <c r="B1037" s="98"/>
      <c r="C1037" s="66"/>
      <c r="D1037" s="87"/>
      <c r="E1037" s="22"/>
      <c r="F1037" s="22"/>
      <c r="G1037" s="51"/>
      <c r="H1037" s="66"/>
      <c r="I1037" s="87"/>
      <c r="J1037" s="22"/>
      <c r="K1037" s="22"/>
      <c r="L1037" s="51"/>
      <c r="M1037" s="65"/>
      <c r="N1037" s="87"/>
      <c r="O1037" s="22"/>
      <c r="P1037" s="96"/>
    </row>
    <row r="1038" spans="2:16" ht="15.6" hidden="1" x14ac:dyDescent="0.3">
      <c r="B1038" s="62" t="str">
        <f>B1034</f>
        <v xml:space="preserve">  </v>
      </c>
      <c r="C1038" s="66" t="s">
        <v>70</v>
      </c>
      <c r="D1038" s="66"/>
      <c r="E1038" s="22" t="str">
        <f>IFERROR(VLOOKUP(B1038,'Lessor Calculations'!$Z$10:$AB$448,3,FALSE),0)</f>
        <v xml:space="preserve">  </v>
      </c>
      <c r="F1038" s="66"/>
      <c r="G1038" s="51"/>
      <c r="H1038" s="143" t="s">
        <v>37</v>
      </c>
      <c r="I1038" s="143"/>
      <c r="J1038" s="143"/>
      <c r="K1038" s="143"/>
      <c r="L1038" s="51"/>
      <c r="M1038" s="66" t="s">
        <v>70</v>
      </c>
      <c r="N1038" s="66"/>
      <c r="O1038" s="22" t="str">
        <f>E1038</f>
        <v xml:space="preserve">  </v>
      </c>
      <c r="P1038" s="96"/>
    </row>
    <row r="1039" spans="2:16" hidden="1" x14ac:dyDescent="0.25">
      <c r="B1039" s="98"/>
      <c r="C1039" s="66"/>
      <c r="D1039" s="87" t="s">
        <v>82</v>
      </c>
      <c r="E1039" s="66"/>
      <c r="F1039" s="77" t="str">
        <f>E1038</f>
        <v xml:space="preserve">  </v>
      </c>
      <c r="G1039" s="51"/>
      <c r="H1039" s="143"/>
      <c r="I1039" s="143"/>
      <c r="J1039" s="143"/>
      <c r="K1039" s="143"/>
      <c r="L1039" s="51"/>
      <c r="M1039" s="66"/>
      <c r="N1039" s="87" t="s">
        <v>82</v>
      </c>
      <c r="O1039" s="22"/>
      <c r="P1039" s="96" t="str">
        <f>O1038</f>
        <v xml:space="preserve">  </v>
      </c>
    </row>
    <row r="1040" spans="2:16" hidden="1" x14ac:dyDescent="0.25">
      <c r="B1040" s="98"/>
      <c r="C1040" s="66"/>
      <c r="D1040" s="87"/>
      <c r="E1040" s="22"/>
      <c r="F1040" s="22"/>
      <c r="G1040" s="51"/>
      <c r="H1040" s="66"/>
      <c r="I1040" s="87"/>
      <c r="J1040" s="22"/>
      <c r="K1040" s="22"/>
      <c r="L1040" s="51"/>
      <c r="M1040" s="65"/>
      <c r="N1040" s="87"/>
      <c r="O1040" s="22"/>
      <c r="P1040" s="96"/>
    </row>
    <row r="1041" spans="2:16" ht="15.6" hidden="1" x14ac:dyDescent="0.3">
      <c r="B1041" s="62" t="str">
        <f>B1038</f>
        <v xml:space="preserve">  </v>
      </c>
      <c r="C1041" s="144" t="s">
        <v>37</v>
      </c>
      <c r="D1041" s="144"/>
      <c r="E1041" s="144"/>
      <c r="F1041" s="144"/>
      <c r="G1041" s="51"/>
      <c r="H1041" s="87" t="s">
        <v>74</v>
      </c>
      <c r="I1041" s="66"/>
      <c r="J1041" s="22" t="str">
        <f>IFERROR(VLOOKUP(B1041,'Lessor Calculations'!$AE$10:$AG$448,3,FALSE),0)</f>
        <v xml:space="preserve">  </v>
      </c>
      <c r="K1041" s="22"/>
      <c r="L1041" s="51"/>
      <c r="M1041" s="87" t="s">
        <v>74</v>
      </c>
      <c r="N1041" s="66"/>
      <c r="O1041" s="22" t="str">
        <f>J1041</f>
        <v xml:space="preserve">  </v>
      </c>
      <c r="P1041" s="96"/>
    </row>
    <row r="1042" spans="2:16" ht="15.6" hidden="1" x14ac:dyDescent="0.3">
      <c r="B1042" s="74"/>
      <c r="C1042" s="144"/>
      <c r="D1042" s="144"/>
      <c r="E1042" s="144"/>
      <c r="F1042" s="144"/>
      <c r="G1042" s="51"/>
      <c r="H1042" s="52"/>
      <c r="I1042" s="87" t="s">
        <v>79</v>
      </c>
      <c r="J1042" s="22"/>
      <c r="K1042" s="22" t="str">
        <f>J1041</f>
        <v xml:space="preserve">  </v>
      </c>
      <c r="L1042" s="51"/>
      <c r="M1042" s="52"/>
      <c r="N1042" s="87" t="s">
        <v>79</v>
      </c>
      <c r="O1042" s="22"/>
      <c r="P1042" s="96" t="str">
        <f>O1041</f>
        <v xml:space="preserve">  </v>
      </c>
    </row>
    <row r="1043" spans="2:16" ht="15.6" hidden="1" x14ac:dyDescent="0.3">
      <c r="B1043" s="74"/>
      <c r="C1043" s="66"/>
      <c r="D1043" s="87"/>
      <c r="E1043" s="22"/>
      <c r="F1043" s="22"/>
      <c r="G1043" s="51"/>
      <c r="H1043" s="66"/>
      <c r="I1043" s="87"/>
      <c r="J1043" s="22"/>
      <c r="K1043" s="22"/>
      <c r="L1043" s="51"/>
      <c r="M1043" s="65"/>
      <c r="N1043" s="66"/>
      <c r="O1043" s="22"/>
      <c r="P1043" s="96"/>
    </row>
    <row r="1044" spans="2:16" ht="15.6" hidden="1" x14ac:dyDescent="0.3">
      <c r="B1044" s="62" t="str">
        <f>B1041</f>
        <v xml:space="preserve">  </v>
      </c>
      <c r="C1044" s="87" t="s">
        <v>36</v>
      </c>
      <c r="D1044" s="22"/>
      <c r="E1044" s="22" t="str">
        <f>F1045</f>
        <v xml:space="preserve">  </v>
      </c>
      <c r="F1044" s="22"/>
      <c r="G1044" s="51"/>
      <c r="H1044" s="143" t="s">
        <v>37</v>
      </c>
      <c r="I1044" s="143"/>
      <c r="J1044" s="143"/>
      <c r="K1044" s="143"/>
      <c r="L1044" s="51"/>
      <c r="M1044" s="87" t="s">
        <v>36</v>
      </c>
      <c r="N1044" s="22"/>
      <c r="O1044" s="22" t="str">
        <f>E1044</f>
        <v xml:space="preserve">  </v>
      </c>
      <c r="P1044" s="96"/>
    </row>
    <row r="1045" spans="2:16" ht="15.6" hidden="1" x14ac:dyDescent="0.3">
      <c r="B1045" s="75"/>
      <c r="C1045" s="79"/>
      <c r="D1045" s="90" t="s">
        <v>80</v>
      </c>
      <c r="E1045" s="90"/>
      <c r="F1045" s="91" t="str">
        <f>IFERROR(VLOOKUP(B1044,'Lessor Calculations'!$G$10:$W$448,17,FALSE),0)</f>
        <v xml:space="preserve">  </v>
      </c>
      <c r="G1045" s="70"/>
      <c r="H1045" s="146"/>
      <c r="I1045" s="146"/>
      <c r="J1045" s="146"/>
      <c r="K1045" s="146"/>
      <c r="L1045" s="70"/>
      <c r="M1045" s="79"/>
      <c r="N1045" s="90" t="s">
        <v>80</v>
      </c>
      <c r="O1045" s="91"/>
      <c r="P1045" s="94" t="str">
        <f>O1044</f>
        <v xml:space="preserve">  </v>
      </c>
    </row>
    <row r="1046" spans="2:16" ht="15.6" hidden="1" x14ac:dyDescent="0.3">
      <c r="B1046" s="59" t="str">
        <f>IFERROR(IF(EOMONTH(B1041,1)&gt;Questionnaire!$I$8,"  ",EOMONTH(B1041,1)),"  ")</f>
        <v xml:space="preserve">  </v>
      </c>
      <c r="C1046" s="82" t="s">
        <v>36</v>
      </c>
      <c r="D1046" s="83"/>
      <c r="E1046" s="83">
        <f>IFERROR(F1047+F1048,0)</f>
        <v>0</v>
      </c>
      <c r="F1046" s="83"/>
      <c r="G1046" s="61"/>
      <c r="H1046" s="142" t="s">
        <v>37</v>
      </c>
      <c r="I1046" s="142"/>
      <c r="J1046" s="142"/>
      <c r="K1046" s="142"/>
      <c r="L1046" s="61"/>
      <c r="M1046" s="82" t="s">
        <v>36</v>
      </c>
      <c r="N1046" s="83"/>
      <c r="O1046" s="83">
        <f>E1046</f>
        <v>0</v>
      </c>
      <c r="P1046" s="95"/>
    </row>
    <row r="1047" spans="2:16" hidden="1" x14ac:dyDescent="0.25">
      <c r="B1047" s="98"/>
      <c r="C1047" s="87"/>
      <c r="D1047" s="87" t="s">
        <v>71</v>
      </c>
      <c r="E1047" s="87"/>
      <c r="F1047" s="22">
        <f>IFERROR(-VLOOKUP(B1046,'Lessor Calculations'!$G$10:$N$448,8,FALSE),0)</f>
        <v>0</v>
      </c>
      <c r="G1047" s="51"/>
      <c r="H1047" s="143"/>
      <c r="I1047" s="143"/>
      <c r="J1047" s="143"/>
      <c r="K1047" s="143"/>
      <c r="L1047" s="51"/>
      <c r="M1047" s="87"/>
      <c r="N1047" s="87" t="s">
        <v>71</v>
      </c>
      <c r="O1047" s="22"/>
      <c r="P1047" s="96">
        <f>F1047</f>
        <v>0</v>
      </c>
    </row>
    <row r="1048" spans="2:16" hidden="1" x14ac:dyDescent="0.25">
      <c r="B1048" s="98"/>
      <c r="C1048" s="66"/>
      <c r="D1048" s="87" t="s">
        <v>72</v>
      </c>
      <c r="E1048" s="87"/>
      <c r="F1048" s="22" t="str">
        <f>IFERROR(VLOOKUP(B1046,'Lessor Calculations'!$G$10:$M$448,7,FALSE),0)</f>
        <v xml:space="preserve">  </v>
      </c>
      <c r="G1048" s="51"/>
      <c r="H1048" s="143"/>
      <c r="I1048" s="143"/>
      <c r="J1048" s="143"/>
      <c r="K1048" s="143"/>
      <c r="L1048" s="51"/>
      <c r="M1048" s="66"/>
      <c r="N1048" s="87" t="s">
        <v>72</v>
      </c>
      <c r="O1048" s="22"/>
      <c r="P1048" s="96" t="str">
        <f>F1048</f>
        <v xml:space="preserve">  </v>
      </c>
    </row>
    <row r="1049" spans="2:16" hidden="1" x14ac:dyDescent="0.25">
      <c r="B1049" s="98"/>
      <c r="C1049" s="66"/>
      <c r="D1049" s="87"/>
      <c r="E1049" s="22"/>
      <c r="F1049" s="22"/>
      <c r="G1049" s="51"/>
      <c r="H1049" s="66"/>
      <c r="I1049" s="87"/>
      <c r="J1049" s="22"/>
      <c r="K1049" s="22"/>
      <c r="L1049" s="51"/>
      <c r="M1049" s="65"/>
      <c r="N1049" s="87"/>
      <c r="O1049" s="22"/>
      <c r="P1049" s="96"/>
    </row>
    <row r="1050" spans="2:16" ht="15.6" hidden="1" x14ac:dyDescent="0.3">
      <c r="B1050" s="62" t="str">
        <f>B1046</f>
        <v xml:space="preserve">  </v>
      </c>
      <c r="C1050" s="66" t="s">
        <v>70</v>
      </c>
      <c r="D1050" s="66"/>
      <c r="E1050" s="22" t="str">
        <f>IFERROR(VLOOKUP(B1050,'Lessor Calculations'!$Z$10:$AB$448,3,FALSE),0)</f>
        <v xml:space="preserve">  </v>
      </c>
      <c r="F1050" s="66"/>
      <c r="G1050" s="51"/>
      <c r="H1050" s="143" t="s">
        <v>37</v>
      </c>
      <c r="I1050" s="143"/>
      <c r="J1050" s="143"/>
      <c r="K1050" s="143"/>
      <c r="L1050" s="51"/>
      <c r="M1050" s="66" t="s">
        <v>70</v>
      </c>
      <c r="N1050" s="66"/>
      <c r="O1050" s="22" t="str">
        <f>E1050</f>
        <v xml:space="preserve">  </v>
      </c>
      <c r="P1050" s="96"/>
    </row>
    <row r="1051" spans="2:16" hidden="1" x14ac:dyDescent="0.25">
      <c r="B1051" s="98"/>
      <c r="C1051" s="66"/>
      <c r="D1051" s="87" t="s">
        <v>82</v>
      </c>
      <c r="E1051" s="66"/>
      <c r="F1051" s="77" t="str">
        <f>E1050</f>
        <v xml:space="preserve">  </v>
      </c>
      <c r="G1051" s="51"/>
      <c r="H1051" s="143"/>
      <c r="I1051" s="143"/>
      <c r="J1051" s="143"/>
      <c r="K1051" s="143"/>
      <c r="L1051" s="51"/>
      <c r="M1051" s="66"/>
      <c r="N1051" s="87" t="s">
        <v>82</v>
      </c>
      <c r="O1051" s="22"/>
      <c r="P1051" s="96" t="str">
        <f>O1050</f>
        <v xml:space="preserve">  </v>
      </c>
    </row>
    <row r="1052" spans="2:16" hidden="1" x14ac:dyDescent="0.25">
      <c r="B1052" s="98"/>
      <c r="C1052" s="66"/>
      <c r="D1052" s="87"/>
      <c r="E1052" s="22"/>
      <c r="F1052" s="22"/>
      <c r="G1052" s="51"/>
      <c r="H1052" s="66"/>
      <c r="I1052" s="87"/>
      <c r="J1052" s="22"/>
      <c r="K1052" s="22"/>
      <c r="L1052" s="51"/>
      <c r="M1052" s="65"/>
      <c r="N1052" s="87"/>
      <c r="O1052" s="22"/>
      <c r="P1052" s="96"/>
    </row>
    <row r="1053" spans="2:16" ht="15.6" hidden="1" x14ac:dyDescent="0.3">
      <c r="B1053" s="62" t="str">
        <f>B1050</f>
        <v xml:space="preserve">  </v>
      </c>
      <c r="C1053" s="144" t="s">
        <v>37</v>
      </c>
      <c r="D1053" s="144"/>
      <c r="E1053" s="144"/>
      <c r="F1053" s="144"/>
      <c r="G1053" s="51"/>
      <c r="H1053" s="87" t="s">
        <v>74</v>
      </c>
      <c r="I1053" s="66"/>
      <c r="J1053" s="22" t="str">
        <f>IFERROR(VLOOKUP(B1053,'Lessor Calculations'!$AE$10:$AG$448,3,FALSE),0)</f>
        <v xml:space="preserve">  </v>
      </c>
      <c r="K1053" s="22"/>
      <c r="L1053" s="51"/>
      <c r="M1053" s="87" t="s">
        <v>74</v>
      </c>
      <c r="N1053" s="66"/>
      <c r="O1053" s="22" t="str">
        <f>J1053</f>
        <v xml:space="preserve">  </v>
      </c>
      <c r="P1053" s="96"/>
    </row>
    <row r="1054" spans="2:16" ht="15.6" hidden="1" x14ac:dyDescent="0.3">
      <c r="B1054" s="74"/>
      <c r="C1054" s="144"/>
      <c r="D1054" s="144"/>
      <c r="E1054" s="144"/>
      <c r="F1054" s="144"/>
      <c r="G1054" s="51"/>
      <c r="H1054" s="52"/>
      <c r="I1054" s="87" t="s">
        <v>79</v>
      </c>
      <c r="J1054" s="22"/>
      <c r="K1054" s="22" t="str">
        <f>J1053</f>
        <v xml:space="preserve">  </v>
      </c>
      <c r="L1054" s="51"/>
      <c r="M1054" s="52"/>
      <c r="N1054" s="87" t="s">
        <v>79</v>
      </c>
      <c r="O1054" s="22"/>
      <c r="P1054" s="96" t="str">
        <f>O1053</f>
        <v xml:space="preserve">  </v>
      </c>
    </row>
    <row r="1055" spans="2:16" ht="15.6" hidden="1" x14ac:dyDescent="0.3">
      <c r="B1055" s="74"/>
      <c r="C1055" s="66"/>
      <c r="D1055" s="87"/>
      <c r="E1055" s="22"/>
      <c r="F1055" s="22"/>
      <c r="G1055" s="51"/>
      <c r="H1055" s="66"/>
      <c r="I1055" s="87"/>
      <c r="J1055" s="22"/>
      <c r="K1055" s="22"/>
      <c r="L1055" s="51"/>
      <c r="M1055" s="65"/>
      <c r="N1055" s="66"/>
      <c r="O1055" s="22"/>
      <c r="P1055" s="96"/>
    </row>
    <row r="1056" spans="2:16" ht="15.6" hidden="1" x14ac:dyDescent="0.3">
      <c r="B1056" s="62" t="str">
        <f>B1053</f>
        <v xml:space="preserve">  </v>
      </c>
      <c r="C1056" s="87" t="s">
        <v>36</v>
      </c>
      <c r="D1056" s="22"/>
      <c r="E1056" s="22" t="str">
        <f>F1057</f>
        <v xml:space="preserve">  </v>
      </c>
      <c r="F1056" s="22"/>
      <c r="G1056" s="51"/>
      <c r="H1056" s="143" t="s">
        <v>37</v>
      </c>
      <c r="I1056" s="143"/>
      <c r="J1056" s="143"/>
      <c r="K1056" s="143"/>
      <c r="L1056" s="51"/>
      <c r="M1056" s="87" t="s">
        <v>36</v>
      </c>
      <c r="N1056" s="22"/>
      <c r="O1056" s="22" t="str">
        <f>E1056</f>
        <v xml:space="preserve">  </v>
      </c>
      <c r="P1056" s="96"/>
    </row>
    <row r="1057" spans="2:16" ht="15.6" hidden="1" x14ac:dyDescent="0.3">
      <c r="B1057" s="75"/>
      <c r="C1057" s="79"/>
      <c r="D1057" s="90" t="s">
        <v>80</v>
      </c>
      <c r="E1057" s="90"/>
      <c r="F1057" s="91" t="str">
        <f>IFERROR(VLOOKUP(B1056,'Lessor Calculations'!$G$10:$W$448,17,FALSE),0)</f>
        <v xml:space="preserve">  </v>
      </c>
      <c r="G1057" s="70"/>
      <c r="H1057" s="146"/>
      <c r="I1057" s="146"/>
      <c r="J1057" s="146"/>
      <c r="K1057" s="146"/>
      <c r="L1057" s="70"/>
      <c r="M1057" s="79"/>
      <c r="N1057" s="90" t="s">
        <v>80</v>
      </c>
      <c r="O1057" s="91"/>
      <c r="P1057" s="94" t="str">
        <f>O1056</f>
        <v xml:space="preserve">  </v>
      </c>
    </row>
    <row r="1058" spans="2:16" ht="15.6" hidden="1" x14ac:dyDescent="0.3">
      <c r="B1058" s="59" t="str">
        <f>IFERROR(IF(EOMONTH(B1053,1)&gt;Questionnaire!$I$8,"  ",EOMONTH(B1053,1)),"  ")</f>
        <v xml:space="preserve">  </v>
      </c>
      <c r="C1058" s="82" t="s">
        <v>36</v>
      </c>
      <c r="D1058" s="83"/>
      <c r="E1058" s="83">
        <f>IFERROR(F1059+F1060,0)</f>
        <v>0</v>
      </c>
      <c r="F1058" s="83"/>
      <c r="G1058" s="61"/>
      <c r="H1058" s="142" t="s">
        <v>37</v>
      </c>
      <c r="I1058" s="142"/>
      <c r="J1058" s="142"/>
      <c r="K1058" s="142"/>
      <c r="L1058" s="61"/>
      <c r="M1058" s="82" t="s">
        <v>36</v>
      </c>
      <c r="N1058" s="83"/>
      <c r="O1058" s="83">
        <f>E1058</f>
        <v>0</v>
      </c>
      <c r="P1058" s="95"/>
    </row>
    <row r="1059" spans="2:16" hidden="1" x14ac:dyDescent="0.25">
      <c r="B1059" s="98"/>
      <c r="C1059" s="87"/>
      <c r="D1059" s="87" t="s">
        <v>71</v>
      </c>
      <c r="E1059" s="87"/>
      <c r="F1059" s="22">
        <f>IFERROR(-VLOOKUP(B1058,'Lessor Calculations'!$G$10:$N$448,8,FALSE),0)</f>
        <v>0</v>
      </c>
      <c r="G1059" s="51"/>
      <c r="H1059" s="143"/>
      <c r="I1059" s="143"/>
      <c r="J1059" s="143"/>
      <c r="K1059" s="143"/>
      <c r="L1059" s="51"/>
      <c r="M1059" s="87"/>
      <c r="N1059" s="87" t="s">
        <v>71</v>
      </c>
      <c r="O1059" s="22"/>
      <c r="P1059" s="96">
        <f>F1059</f>
        <v>0</v>
      </c>
    </row>
    <row r="1060" spans="2:16" hidden="1" x14ac:dyDescent="0.25">
      <c r="B1060" s="98"/>
      <c r="C1060" s="66"/>
      <c r="D1060" s="87" t="s">
        <v>72</v>
      </c>
      <c r="E1060" s="87"/>
      <c r="F1060" s="22" t="str">
        <f>IFERROR(VLOOKUP(B1058,'Lessor Calculations'!$G$10:$M$448,7,FALSE),0)</f>
        <v xml:space="preserve">  </v>
      </c>
      <c r="G1060" s="51"/>
      <c r="H1060" s="143"/>
      <c r="I1060" s="143"/>
      <c r="J1060" s="143"/>
      <c r="K1060" s="143"/>
      <c r="L1060" s="51"/>
      <c r="M1060" s="66"/>
      <c r="N1060" s="87" t="s">
        <v>72</v>
      </c>
      <c r="O1060" s="22"/>
      <c r="P1060" s="96" t="str">
        <f>F1060</f>
        <v xml:space="preserve">  </v>
      </c>
    </row>
    <row r="1061" spans="2:16" hidden="1" x14ac:dyDescent="0.25">
      <c r="B1061" s="98"/>
      <c r="C1061" s="66"/>
      <c r="D1061" s="87"/>
      <c r="E1061" s="22"/>
      <c r="F1061" s="22"/>
      <c r="G1061" s="51"/>
      <c r="H1061" s="66"/>
      <c r="I1061" s="87"/>
      <c r="J1061" s="22"/>
      <c r="K1061" s="22"/>
      <c r="L1061" s="51"/>
      <c r="M1061" s="65"/>
      <c r="N1061" s="87"/>
      <c r="O1061" s="22"/>
      <c r="P1061" s="96"/>
    </row>
    <row r="1062" spans="2:16" ht="15.6" hidden="1" x14ac:dyDescent="0.3">
      <c r="B1062" s="62" t="str">
        <f>B1058</f>
        <v xml:space="preserve">  </v>
      </c>
      <c r="C1062" s="66" t="s">
        <v>70</v>
      </c>
      <c r="D1062" s="66"/>
      <c r="E1062" s="22" t="str">
        <f>IFERROR(VLOOKUP(B1062,'Lessor Calculations'!$Z$10:$AB$448,3,FALSE),0)</f>
        <v xml:space="preserve">  </v>
      </c>
      <c r="F1062" s="66"/>
      <c r="G1062" s="51"/>
      <c r="H1062" s="143" t="s">
        <v>37</v>
      </c>
      <c r="I1062" s="143"/>
      <c r="J1062" s="143"/>
      <c r="K1062" s="143"/>
      <c r="L1062" s="51"/>
      <c r="M1062" s="66" t="s">
        <v>70</v>
      </c>
      <c r="N1062" s="66"/>
      <c r="O1062" s="22" t="str">
        <f>E1062</f>
        <v xml:space="preserve">  </v>
      </c>
      <c r="P1062" s="96"/>
    </row>
    <row r="1063" spans="2:16" hidden="1" x14ac:dyDescent="0.25">
      <c r="B1063" s="98"/>
      <c r="C1063" s="66"/>
      <c r="D1063" s="87" t="s">
        <v>82</v>
      </c>
      <c r="E1063" s="66"/>
      <c r="F1063" s="77" t="str">
        <f>E1062</f>
        <v xml:space="preserve">  </v>
      </c>
      <c r="G1063" s="51"/>
      <c r="H1063" s="143"/>
      <c r="I1063" s="143"/>
      <c r="J1063" s="143"/>
      <c r="K1063" s="143"/>
      <c r="L1063" s="51"/>
      <c r="M1063" s="66"/>
      <c r="N1063" s="87" t="s">
        <v>82</v>
      </c>
      <c r="O1063" s="22"/>
      <c r="P1063" s="96" t="str">
        <f>O1062</f>
        <v xml:space="preserve">  </v>
      </c>
    </row>
    <row r="1064" spans="2:16" hidden="1" x14ac:dyDescent="0.25">
      <c r="B1064" s="98"/>
      <c r="C1064" s="66"/>
      <c r="D1064" s="87"/>
      <c r="E1064" s="22"/>
      <c r="F1064" s="22"/>
      <c r="G1064" s="51"/>
      <c r="H1064" s="66"/>
      <c r="I1064" s="87"/>
      <c r="J1064" s="22"/>
      <c r="K1064" s="22"/>
      <c r="L1064" s="51"/>
      <c r="M1064" s="65"/>
      <c r="N1064" s="87"/>
      <c r="O1064" s="22"/>
      <c r="P1064" s="96"/>
    </row>
    <row r="1065" spans="2:16" ht="15.6" hidden="1" x14ac:dyDescent="0.3">
      <c r="B1065" s="62" t="str">
        <f>B1062</f>
        <v xml:space="preserve">  </v>
      </c>
      <c r="C1065" s="144" t="s">
        <v>37</v>
      </c>
      <c r="D1065" s="144"/>
      <c r="E1065" s="144"/>
      <c r="F1065" s="144"/>
      <c r="G1065" s="51"/>
      <c r="H1065" s="87" t="s">
        <v>74</v>
      </c>
      <c r="I1065" s="66"/>
      <c r="J1065" s="22" t="str">
        <f>IFERROR(VLOOKUP(B1065,'Lessor Calculations'!$AE$10:$AG$448,3,FALSE),0)</f>
        <v xml:space="preserve">  </v>
      </c>
      <c r="K1065" s="22"/>
      <c r="L1065" s="51"/>
      <c r="M1065" s="87" t="s">
        <v>74</v>
      </c>
      <c r="N1065" s="66"/>
      <c r="O1065" s="22" t="str">
        <f>J1065</f>
        <v xml:space="preserve">  </v>
      </c>
      <c r="P1065" s="96"/>
    </row>
    <row r="1066" spans="2:16" ht="15.6" hidden="1" x14ac:dyDescent="0.3">
      <c r="B1066" s="74"/>
      <c r="C1066" s="144"/>
      <c r="D1066" s="144"/>
      <c r="E1066" s="144"/>
      <c r="F1066" s="144"/>
      <c r="G1066" s="51"/>
      <c r="H1066" s="52"/>
      <c r="I1066" s="87" t="s">
        <v>79</v>
      </c>
      <c r="J1066" s="22"/>
      <c r="K1066" s="22" t="str">
        <f>J1065</f>
        <v xml:space="preserve">  </v>
      </c>
      <c r="L1066" s="51"/>
      <c r="M1066" s="52"/>
      <c r="N1066" s="87" t="s">
        <v>79</v>
      </c>
      <c r="O1066" s="22"/>
      <c r="P1066" s="96" t="str">
        <f>O1065</f>
        <v xml:space="preserve">  </v>
      </c>
    </row>
    <row r="1067" spans="2:16" ht="15.6" hidden="1" x14ac:dyDescent="0.3">
      <c r="B1067" s="74"/>
      <c r="C1067" s="66"/>
      <c r="D1067" s="87"/>
      <c r="E1067" s="22"/>
      <c r="F1067" s="22"/>
      <c r="G1067" s="51"/>
      <c r="H1067" s="66"/>
      <c r="I1067" s="87"/>
      <c r="J1067" s="22"/>
      <c r="K1067" s="22"/>
      <c r="L1067" s="51"/>
      <c r="M1067" s="65"/>
      <c r="N1067" s="66"/>
      <c r="O1067" s="22"/>
      <c r="P1067" s="96"/>
    </row>
    <row r="1068" spans="2:16" ht="15.6" hidden="1" x14ac:dyDescent="0.3">
      <c r="B1068" s="62" t="str">
        <f>B1065</f>
        <v xml:space="preserve">  </v>
      </c>
      <c r="C1068" s="87" t="s">
        <v>36</v>
      </c>
      <c r="D1068" s="22"/>
      <c r="E1068" s="22" t="str">
        <f>F1069</f>
        <v xml:space="preserve">  </v>
      </c>
      <c r="F1068" s="22"/>
      <c r="G1068" s="51"/>
      <c r="H1068" s="143" t="s">
        <v>37</v>
      </c>
      <c r="I1068" s="143"/>
      <c r="J1068" s="143"/>
      <c r="K1068" s="143"/>
      <c r="L1068" s="51"/>
      <c r="M1068" s="87" t="s">
        <v>36</v>
      </c>
      <c r="N1068" s="22"/>
      <c r="O1068" s="22" t="str">
        <f>E1068</f>
        <v xml:space="preserve">  </v>
      </c>
      <c r="P1068" s="96"/>
    </row>
    <row r="1069" spans="2:16" ht="15.6" hidden="1" x14ac:dyDescent="0.3">
      <c r="B1069" s="75"/>
      <c r="C1069" s="79"/>
      <c r="D1069" s="90" t="s">
        <v>80</v>
      </c>
      <c r="E1069" s="90"/>
      <c r="F1069" s="91" t="str">
        <f>IFERROR(VLOOKUP(B1068,'Lessor Calculations'!$G$10:$W$448,17,FALSE),0)</f>
        <v xml:space="preserve">  </v>
      </c>
      <c r="G1069" s="70"/>
      <c r="H1069" s="146"/>
      <c r="I1069" s="146"/>
      <c r="J1069" s="146"/>
      <c r="K1069" s="146"/>
      <c r="L1069" s="70"/>
      <c r="M1069" s="79"/>
      <c r="N1069" s="90" t="s">
        <v>80</v>
      </c>
      <c r="O1069" s="91"/>
      <c r="P1069" s="94" t="str">
        <f>O1068</f>
        <v xml:space="preserve">  </v>
      </c>
    </row>
    <row r="1070" spans="2:16" ht="15.6" hidden="1" x14ac:dyDescent="0.3">
      <c r="B1070" s="59" t="str">
        <f>IFERROR(IF(EOMONTH(B1065,1)&gt;Questionnaire!$I$8,"  ",EOMONTH(B1065,1)),"  ")</f>
        <v xml:space="preserve">  </v>
      </c>
      <c r="C1070" s="82" t="s">
        <v>36</v>
      </c>
      <c r="D1070" s="83"/>
      <c r="E1070" s="83">
        <f>IFERROR(F1071+F1072,0)</f>
        <v>0</v>
      </c>
      <c r="F1070" s="83"/>
      <c r="G1070" s="61"/>
      <c r="H1070" s="142" t="s">
        <v>37</v>
      </c>
      <c r="I1070" s="142"/>
      <c r="J1070" s="142"/>
      <c r="K1070" s="142"/>
      <c r="L1070" s="61"/>
      <c r="M1070" s="82" t="s">
        <v>36</v>
      </c>
      <c r="N1070" s="83"/>
      <c r="O1070" s="83">
        <f>E1070</f>
        <v>0</v>
      </c>
      <c r="P1070" s="95"/>
    </row>
    <row r="1071" spans="2:16" hidden="1" x14ac:dyDescent="0.25">
      <c r="B1071" s="98"/>
      <c r="C1071" s="87"/>
      <c r="D1071" s="87" t="s">
        <v>71</v>
      </c>
      <c r="E1071" s="87"/>
      <c r="F1071" s="22">
        <f>IFERROR(-VLOOKUP(B1070,'Lessor Calculations'!$G$10:$N$448,8,FALSE),0)</f>
        <v>0</v>
      </c>
      <c r="G1071" s="51"/>
      <c r="H1071" s="143"/>
      <c r="I1071" s="143"/>
      <c r="J1071" s="143"/>
      <c r="K1071" s="143"/>
      <c r="L1071" s="51"/>
      <c r="M1071" s="87"/>
      <c r="N1071" s="87" t="s">
        <v>71</v>
      </c>
      <c r="O1071" s="22"/>
      <c r="P1071" s="96">
        <f>F1071</f>
        <v>0</v>
      </c>
    </row>
    <row r="1072" spans="2:16" hidden="1" x14ac:dyDescent="0.25">
      <c r="B1072" s="98"/>
      <c r="C1072" s="66"/>
      <c r="D1072" s="87" t="s">
        <v>72</v>
      </c>
      <c r="E1072" s="87"/>
      <c r="F1072" s="22" t="str">
        <f>IFERROR(VLOOKUP(B1070,'Lessor Calculations'!$G$10:$M$448,7,FALSE),0)</f>
        <v xml:space="preserve">  </v>
      </c>
      <c r="G1072" s="51"/>
      <c r="H1072" s="143"/>
      <c r="I1072" s="143"/>
      <c r="J1072" s="143"/>
      <c r="K1072" s="143"/>
      <c r="L1072" s="51"/>
      <c r="M1072" s="66"/>
      <c r="N1072" s="87" t="s">
        <v>72</v>
      </c>
      <c r="O1072" s="22"/>
      <c r="P1072" s="96" t="str">
        <f>F1072</f>
        <v xml:space="preserve">  </v>
      </c>
    </row>
    <row r="1073" spans="2:16" hidden="1" x14ac:dyDescent="0.25">
      <c r="B1073" s="98"/>
      <c r="C1073" s="66"/>
      <c r="D1073" s="87"/>
      <c r="E1073" s="22"/>
      <c r="F1073" s="22"/>
      <c r="G1073" s="51"/>
      <c r="H1073" s="66"/>
      <c r="I1073" s="87"/>
      <c r="J1073" s="22"/>
      <c r="K1073" s="22"/>
      <c r="L1073" s="51"/>
      <c r="M1073" s="65"/>
      <c r="N1073" s="87"/>
      <c r="O1073" s="22"/>
      <c r="P1073" s="96"/>
    </row>
    <row r="1074" spans="2:16" ht="15.6" hidden="1" x14ac:dyDescent="0.3">
      <c r="B1074" s="62" t="str">
        <f>B1070</f>
        <v xml:space="preserve">  </v>
      </c>
      <c r="C1074" s="66" t="s">
        <v>70</v>
      </c>
      <c r="D1074" s="66"/>
      <c r="E1074" s="22" t="str">
        <f>IFERROR(VLOOKUP(B1074,'Lessor Calculations'!$Z$10:$AB$448,3,FALSE),0)</f>
        <v xml:space="preserve">  </v>
      </c>
      <c r="F1074" s="66"/>
      <c r="G1074" s="51"/>
      <c r="H1074" s="143" t="s">
        <v>37</v>
      </c>
      <c r="I1074" s="143"/>
      <c r="J1074" s="143"/>
      <c r="K1074" s="143"/>
      <c r="L1074" s="51"/>
      <c r="M1074" s="66" t="s">
        <v>70</v>
      </c>
      <c r="N1074" s="66"/>
      <c r="O1074" s="22" t="str">
        <f>E1074</f>
        <v xml:space="preserve">  </v>
      </c>
      <c r="P1074" s="96"/>
    </row>
    <row r="1075" spans="2:16" hidden="1" x14ac:dyDescent="0.25">
      <c r="B1075" s="98"/>
      <c r="C1075" s="66"/>
      <c r="D1075" s="87" t="s">
        <v>82</v>
      </c>
      <c r="E1075" s="66"/>
      <c r="F1075" s="77" t="str">
        <f>E1074</f>
        <v xml:space="preserve">  </v>
      </c>
      <c r="G1075" s="51"/>
      <c r="H1075" s="143"/>
      <c r="I1075" s="143"/>
      <c r="J1075" s="143"/>
      <c r="K1075" s="143"/>
      <c r="L1075" s="51"/>
      <c r="M1075" s="66"/>
      <c r="N1075" s="87" t="s">
        <v>82</v>
      </c>
      <c r="O1075" s="22"/>
      <c r="P1075" s="96" t="str">
        <f>O1074</f>
        <v xml:space="preserve">  </v>
      </c>
    </row>
    <row r="1076" spans="2:16" hidden="1" x14ac:dyDescent="0.25">
      <c r="B1076" s="98"/>
      <c r="C1076" s="66"/>
      <c r="D1076" s="87"/>
      <c r="E1076" s="22"/>
      <c r="F1076" s="22"/>
      <c r="G1076" s="51"/>
      <c r="H1076" s="66"/>
      <c r="I1076" s="87"/>
      <c r="J1076" s="22"/>
      <c r="K1076" s="22"/>
      <c r="L1076" s="51"/>
      <c r="M1076" s="65"/>
      <c r="N1076" s="87"/>
      <c r="O1076" s="22"/>
      <c r="P1076" s="96"/>
    </row>
    <row r="1077" spans="2:16" ht="15.6" hidden="1" x14ac:dyDescent="0.3">
      <c r="B1077" s="62" t="str">
        <f>B1074</f>
        <v xml:space="preserve">  </v>
      </c>
      <c r="C1077" s="144" t="s">
        <v>37</v>
      </c>
      <c r="D1077" s="144"/>
      <c r="E1077" s="144"/>
      <c r="F1077" s="144"/>
      <c r="G1077" s="51"/>
      <c r="H1077" s="87" t="s">
        <v>74</v>
      </c>
      <c r="I1077" s="66"/>
      <c r="J1077" s="22" t="str">
        <f>IFERROR(VLOOKUP(B1077,'Lessor Calculations'!$AE$10:$AG$448,3,FALSE),0)</f>
        <v xml:space="preserve">  </v>
      </c>
      <c r="K1077" s="22"/>
      <c r="L1077" s="51"/>
      <c r="M1077" s="87" t="s">
        <v>74</v>
      </c>
      <c r="N1077" s="66"/>
      <c r="O1077" s="22" t="str">
        <f>J1077</f>
        <v xml:space="preserve">  </v>
      </c>
      <c r="P1077" s="96"/>
    </row>
    <row r="1078" spans="2:16" ht="15.6" hidden="1" x14ac:dyDescent="0.3">
      <c r="B1078" s="74"/>
      <c r="C1078" s="144"/>
      <c r="D1078" s="144"/>
      <c r="E1078" s="144"/>
      <c r="F1078" s="144"/>
      <c r="G1078" s="51"/>
      <c r="H1078" s="52"/>
      <c r="I1078" s="87" t="s">
        <v>79</v>
      </c>
      <c r="J1078" s="22"/>
      <c r="K1078" s="22" t="str">
        <f>J1077</f>
        <v xml:space="preserve">  </v>
      </c>
      <c r="L1078" s="51"/>
      <c r="M1078" s="52"/>
      <c r="N1078" s="87" t="s">
        <v>79</v>
      </c>
      <c r="O1078" s="22"/>
      <c r="P1078" s="96" t="str">
        <f>O1077</f>
        <v xml:space="preserve">  </v>
      </c>
    </row>
    <row r="1079" spans="2:16" ht="15.6" hidden="1" x14ac:dyDescent="0.3">
      <c r="B1079" s="74"/>
      <c r="C1079" s="66"/>
      <c r="D1079" s="87"/>
      <c r="E1079" s="22"/>
      <c r="F1079" s="22"/>
      <c r="G1079" s="51"/>
      <c r="H1079" s="66"/>
      <c r="I1079" s="87"/>
      <c r="J1079" s="22"/>
      <c r="K1079" s="22"/>
      <c r="L1079" s="51"/>
      <c r="M1079" s="65"/>
      <c r="N1079" s="66"/>
      <c r="O1079" s="22"/>
      <c r="P1079" s="96"/>
    </row>
    <row r="1080" spans="2:16" ht="15.6" hidden="1" x14ac:dyDescent="0.3">
      <c r="B1080" s="62" t="str">
        <f>B1077</f>
        <v xml:space="preserve">  </v>
      </c>
      <c r="C1080" s="87" t="s">
        <v>36</v>
      </c>
      <c r="D1080" s="22"/>
      <c r="E1080" s="22" t="str">
        <f>F1081</f>
        <v xml:space="preserve">  </v>
      </c>
      <c r="F1080" s="22"/>
      <c r="G1080" s="51"/>
      <c r="H1080" s="143" t="s">
        <v>37</v>
      </c>
      <c r="I1080" s="143"/>
      <c r="J1080" s="143"/>
      <c r="K1080" s="143"/>
      <c r="L1080" s="51"/>
      <c r="M1080" s="87" t="s">
        <v>36</v>
      </c>
      <c r="N1080" s="22"/>
      <c r="O1080" s="22" t="str">
        <f>E1080</f>
        <v xml:space="preserve">  </v>
      </c>
      <c r="P1080" s="96"/>
    </row>
    <row r="1081" spans="2:16" ht="15.6" hidden="1" x14ac:dyDescent="0.3">
      <c r="B1081" s="75"/>
      <c r="C1081" s="79"/>
      <c r="D1081" s="90" t="s">
        <v>80</v>
      </c>
      <c r="E1081" s="90"/>
      <c r="F1081" s="91" t="str">
        <f>IFERROR(VLOOKUP(B1080,'Lessor Calculations'!$G$10:$W$448,17,FALSE),0)</f>
        <v xml:space="preserve">  </v>
      </c>
      <c r="G1081" s="70"/>
      <c r="H1081" s="146"/>
      <c r="I1081" s="146"/>
      <c r="J1081" s="146"/>
      <c r="K1081" s="146"/>
      <c r="L1081" s="70"/>
      <c r="M1081" s="79"/>
      <c r="N1081" s="90" t="s">
        <v>80</v>
      </c>
      <c r="O1081" s="91"/>
      <c r="P1081" s="94" t="str">
        <f>O1080</f>
        <v xml:space="preserve">  </v>
      </c>
    </row>
    <row r="1082" spans="2:16" ht="15.6" hidden="1" x14ac:dyDescent="0.3">
      <c r="B1082" s="59" t="str">
        <f>IFERROR(IF(EOMONTH(B1077,1)&gt;Questionnaire!$I$8,"  ",EOMONTH(B1077,1)),"  ")</f>
        <v xml:space="preserve">  </v>
      </c>
      <c r="C1082" s="82" t="s">
        <v>36</v>
      </c>
      <c r="D1082" s="83"/>
      <c r="E1082" s="83">
        <f>IFERROR(F1083+F1084,0)</f>
        <v>0</v>
      </c>
      <c r="F1082" s="83"/>
      <c r="G1082" s="61"/>
      <c r="H1082" s="142" t="s">
        <v>37</v>
      </c>
      <c r="I1082" s="142"/>
      <c r="J1082" s="142"/>
      <c r="K1082" s="142"/>
      <c r="L1082" s="61"/>
      <c r="M1082" s="82" t="s">
        <v>36</v>
      </c>
      <c r="N1082" s="83"/>
      <c r="O1082" s="83">
        <f>E1082</f>
        <v>0</v>
      </c>
      <c r="P1082" s="95"/>
    </row>
    <row r="1083" spans="2:16" hidden="1" x14ac:dyDescent="0.25">
      <c r="B1083" s="98"/>
      <c r="C1083" s="87"/>
      <c r="D1083" s="87" t="s">
        <v>71</v>
      </c>
      <c r="E1083" s="87"/>
      <c r="F1083" s="22">
        <f>IFERROR(-VLOOKUP(B1082,'Lessor Calculations'!$G$10:$N$448,8,FALSE),0)</f>
        <v>0</v>
      </c>
      <c r="G1083" s="51"/>
      <c r="H1083" s="143"/>
      <c r="I1083" s="143"/>
      <c r="J1083" s="143"/>
      <c r="K1083" s="143"/>
      <c r="L1083" s="51"/>
      <c r="M1083" s="87"/>
      <c r="N1083" s="87" t="s">
        <v>71</v>
      </c>
      <c r="O1083" s="22"/>
      <c r="P1083" s="96">
        <f>F1083</f>
        <v>0</v>
      </c>
    </row>
    <row r="1084" spans="2:16" hidden="1" x14ac:dyDescent="0.25">
      <c r="B1084" s="98"/>
      <c r="C1084" s="66"/>
      <c r="D1084" s="87" t="s">
        <v>72</v>
      </c>
      <c r="E1084" s="87"/>
      <c r="F1084" s="22" t="str">
        <f>IFERROR(VLOOKUP(B1082,'Lessor Calculations'!$G$10:$M$448,7,FALSE),0)</f>
        <v xml:space="preserve">  </v>
      </c>
      <c r="G1084" s="51"/>
      <c r="H1084" s="143"/>
      <c r="I1084" s="143"/>
      <c r="J1084" s="143"/>
      <c r="K1084" s="143"/>
      <c r="L1084" s="51"/>
      <c r="M1084" s="66"/>
      <c r="N1084" s="87" t="s">
        <v>72</v>
      </c>
      <c r="O1084" s="22"/>
      <c r="P1084" s="96" t="str">
        <f>F1084</f>
        <v xml:space="preserve">  </v>
      </c>
    </row>
    <row r="1085" spans="2:16" hidden="1" x14ac:dyDescent="0.25">
      <c r="B1085" s="98"/>
      <c r="C1085" s="66"/>
      <c r="D1085" s="87"/>
      <c r="E1085" s="22"/>
      <c r="F1085" s="22"/>
      <c r="G1085" s="51"/>
      <c r="H1085" s="66"/>
      <c r="I1085" s="87"/>
      <c r="J1085" s="22"/>
      <c r="K1085" s="22"/>
      <c r="L1085" s="51"/>
      <c r="M1085" s="65"/>
      <c r="N1085" s="87"/>
      <c r="O1085" s="22"/>
      <c r="P1085" s="96"/>
    </row>
    <row r="1086" spans="2:16" ht="15.6" hidden="1" x14ac:dyDescent="0.3">
      <c r="B1086" s="62" t="str">
        <f>B1082</f>
        <v xml:space="preserve">  </v>
      </c>
      <c r="C1086" s="66" t="s">
        <v>70</v>
      </c>
      <c r="D1086" s="66"/>
      <c r="E1086" s="22" t="str">
        <f>IFERROR(VLOOKUP(B1086,'Lessor Calculations'!$Z$10:$AB$448,3,FALSE),0)</f>
        <v xml:space="preserve">  </v>
      </c>
      <c r="F1086" s="66"/>
      <c r="G1086" s="51"/>
      <c r="H1086" s="143" t="s">
        <v>37</v>
      </c>
      <c r="I1086" s="143"/>
      <c r="J1086" s="143"/>
      <c r="K1086" s="143"/>
      <c r="L1086" s="51"/>
      <c r="M1086" s="66" t="s">
        <v>70</v>
      </c>
      <c r="N1086" s="66"/>
      <c r="O1086" s="22" t="str">
        <f>E1086</f>
        <v xml:space="preserve">  </v>
      </c>
      <c r="P1086" s="96"/>
    </row>
    <row r="1087" spans="2:16" hidden="1" x14ac:dyDescent="0.25">
      <c r="B1087" s="98"/>
      <c r="C1087" s="66"/>
      <c r="D1087" s="87" t="s">
        <v>82</v>
      </c>
      <c r="E1087" s="66"/>
      <c r="F1087" s="77" t="str">
        <f>E1086</f>
        <v xml:space="preserve">  </v>
      </c>
      <c r="G1087" s="51"/>
      <c r="H1087" s="143"/>
      <c r="I1087" s="143"/>
      <c r="J1087" s="143"/>
      <c r="K1087" s="143"/>
      <c r="L1087" s="51"/>
      <c r="M1087" s="66"/>
      <c r="N1087" s="87" t="s">
        <v>82</v>
      </c>
      <c r="O1087" s="22"/>
      <c r="P1087" s="96" t="str">
        <f>O1086</f>
        <v xml:space="preserve">  </v>
      </c>
    </row>
    <row r="1088" spans="2:16" hidden="1" x14ac:dyDescent="0.25">
      <c r="B1088" s="98"/>
      <c r="C1088" s="66"/>
      <c r="D1088" s="87"/>
      <c r="E1088" s="22"/>
      <c r="F1088" s="22"/>
      <c r="G1088" s="51"/>
      <c r="H1088" s="66"/>
      <c r="I1088" s="87"/>
      <c r="J1088" s="22"/>
      <c r="K1088" s="22"/>
      <c r="L1088" s="51"/>
      <c r="M1088" s="65"/>
      <c r="N1088" s="87"/>
      <c r="O1088" s="22"/>
      <c r="P1088" s="96"/>
    </row>
    <row r="1089" spans="2:16" ht="15.6" hidden="1" x14ac:dyDescent="0.3">
      <c r="B1089" s="62" t="str">
        <f>B1086</f>
        <v xml:space="preserve">  </v>
      </c>
      <c r="C1089" s="144" t="s">
        <v>37</v>
      </c>
      <c r="D1089" s="144"/>
      <c r="E1089" s="144"/>
      <c r="F1089" s="144"/>
      <c r="G1089" s="51"/>
      <c r="H1089" s="87" t="s">
        <v>74</v>
      </c>
      <c r="I1089" s="66"/>
      <c r="J1089" s="22" t="str">
        <f>IFERROR(VLOOKUP(B1089,'Lessor Calculations'!$AE$10:$AG$448,3,FALSE),0)</f>
        <v xml:space="preserve">  </v>
      </c>
      <c r="K1089" s="22"/>
      <c r="L1089" s="51"/>
      <c r="M1089" s="87" t="s">
        <v>74</v>
      </c>
      <c r="N1089" s="66"/>
      <c r="O1089" s="22" t="str">
        <f>J1089</f>
        <v xml:space="preserve">  </v>
      </c>
      <c r="P1089" s="96"/>
    </row>
    <row r="1090" spans="2:16" ht="15.6" hidden="1" x14ac:dyDescent="0.3">
      <c r="B1090" s="74"/>
      <c r="C1090" s="144"/>
      <c r="D1090" s="144"/>
      <c r="E1090" s="144"/>
      <c r="F1090" s="144"/>
      <c r="G1090" s="51"/>
      <c r="H1090" s="52"/>
      <c r="I1090" s="87" t="s">
        <v>79</v>
      </c>
      <c r="J1090" s="22"/>
      <c r="K1090" s="22" t="str">
        <f>J1089</f>
        <v xml:space="preserve">  </v>
      </c>
      <c r="L1090" s="51"/>
      <c r="M1090" s="52"/>
      <c r="N1090" s="87" t="s">
        <v>79</v>
      </c>
      <c r="O1090" s="22"/>
      <c r="P1090" s="96" t="str">
        <f>O1089</f>
        <v xml:space="preserve">  </v>
      </c>
    </row>
    <row r="1091" spans="2:16" ht="15.6" hidden="1" x14ac:dyDescent="0.3">
      <c r="B1091" s="74"/>
      <c r="C1091" s="66"/>
      <c r="D1091" s="87"/>
      <c r="E1091" s="22"/>
      <c r="F1091" s="22"/>
      <c r="G1091" s="51"/>
      <c r="H1091" s="66"/>
      <c r="I1091" s="87"/>
      <c r="J1091" s="22"/>
      <c r="K1091" s="22"/>
      <c r="L1091" s="51"/>
      <c r="M1091" s="65"/>
      <c r="N1091" s="66"/>
      <c r="O1091" s="22"/>
      <c r="P1091" s="96"/>
    </row>
    <row r="1092" spans="2:16" ht="15.6" hidden="1" x14ac:dyDescent="0.3">
      <c r="B1092" s="62" t="str">
        <f>B1089</f>
        <v xml:space="preserve">  </v>
      </c>
      <c r="C1092" s="87" t="s">
        <v>36</v>
      </c>
      <c r="D1092" s="22"/>
      <c r="E1092" s="22" t="str">
        <f>F1093</f>
        <v xml:space="preserve">  </v>
      </c>
      <c r="F1092" s="22"/>
      <c r="G1092" s="51"/>
      <c r="H1092" s="143" t="s">
        <v>37</v>
      </c>
      <c r="I1092" s="143"/>
      <c r="J1092" s="143"/>
      <c r="K1092" s="143"/>
      <c r="L1092" s="51"/>
      <c r="M1092" s="87" t="s">
        <v>36</v>
      </c>
      <c r="N1092" s="22"/>
      <c r="O1092" s="22" t="str">
        <f>E1092</f>
        <v xml:space="preserve">  </v>
      </c>
      <c r="P1092" s="96"/>
    </row>
    <row r="1093" spans="2:16" ht="15.6" hidden="1" x14ac:dyDescent="0.3">
      <c r="B1093" s="75"/>
      <c r="C1093" s="79"/>
      <c r="D1093" s="90" t="s">
        <v>80</v>
      </c>
      <c r="E1093" s="90"/>
      <c r="F1093" s="91" t="str">
        <f>IFERROR(VLOOKUP(B1092,'Lessor Calculations'!$G$10:$W$448,17,FALSE),0)</f>
        <v xml:space="preserve">  </v>
      </c>
      <c r="G1093" s="70"/>
      <c r="H1093" s="146"/>
      <c r="I1093" s="146"/>
      <c r="J1093" s="146"/>
      <c r="K1093" s="146"/>
      <c r="L1093" s="70"/>
      <c r="M1093" s="79"/>
      <c r="N1093" s="90" t="s">
        <v>80</v>
      </c>
      <c r="O1093" s="91"/>
      <c r="P1093" s="94" t="str">
        <f>O1092</f>
        <v xml:space="preserve">  </v>
      </c>
    </row>
    <row r="1094" spans="2:16" ht="15.6" hidden="1" x14ac:dyDescent="0.3">
      <c r="B1094" s="59" t="str">
        <f>IFERROR(IF(EOMONTH(B1089,1)&gt;Questionnaire!$I$8,"  ",EOMONTH(B1089,1)),"  ")</f>
        <v xml:space="preserve">  </v>
      </c>
      <c r="C1094" s="82" t="s">
        <v>36</v>
      </c>
      <c r="D1094" s="83"/>
      <c r="E1094" s="83">
        <f>IFERROR(F1095+F1096,0)</f>
        <v>0</v>
      </c>
      <c r="F1094" s="83"/>
      <c r="G1094" s="61"/>
      <c r="H1094" s="142" t="s">
        <v>37</v>
      </c>
      <c r="I1094" s="142"/>
      <c r="J1094" s="142"/>
      <c r="K1094" s="142"/>
      <c r="L1094" s="61"/>
      <c r="M1094" s="82" t="s">
        <v>36</v>
      </c>
      <c r="N1094" s="83"/>
      <c r="O1094" s="83">
        <f>E1094</f>
        <v>0</v>
      </c>
      <c r="P1094" s="95"/>
    </row>
    <row r="1095" spans="2:16" hidden="1" x14ac:dyDescent="0.25">
      <c r="B1095" s="98"/>
      <c r="C1095" s="87"/>
      <c r="D1095" s="87" t="s">
        <v>71</v>
      </c>
      <c r="E1095" s="87"/>
      <c r="F1095" s="22">
        <f>IFERROR(-VLOOKUP(B1094,'Lessor Calculations'!$G$10:$N$448,8,FALSE),0)</f>
        <v>0</v>
      </c>
      <c r="G1095" s="51"/>
      <c r="H1095" s="143"/>
      <c r="I1095" s="143"/>
      <c r="J1095" s="143"/>
      <c r="K1095" s="143"/>
      <c r="L1095" s="51"/>
      <c r="M1095" s="87"/>
      <c r="N1095" s="87" t="s">
        <v>71</v>
      </c>
      <c r="O1095" s="22"/>
      <c r="P1095" s="96">
        <f>F1095</f>
        <v>0</v>
      </c>
    </row>
    <row r="1096" spans="2:16" hidden="1" x14ac:dyDescent="0.25">
      <c r="B1096" s="98"/>
      <c r="C1096" s="66"/>
      <c r="D1096" s="87" t="s">
        <v>72</v>
      </c>
      <c r="E1096" s="87"/>
      <c r="F1096" s="22" t="str">
        <f>IFERROR(VLOOKUP(B1094,'Lessor Calculations'!$G$10:$M$448,7,FALSE),0)</f>
        <v xml:space="preserve">  </v>
      </c>
      <c r="G1096" s="51"/>
      <c r="H1096" s="143"/>
      <c r="I1096" s="143"/>
      <c r="J1096" s="143"/>
      <c r="K1096" s="143"/>
      <c r="L1096" s="51"/>
      <c r="M1096" s="66"/>
      <c r="N1096" s="87" t="s">
        <v>72</v>
      </c>
      <c r="O1096" s="22"/>
      <c r="P1096" s="96" t="str">
        <f>F1096</f>
        <v xml:space="preserve">  </v>
      </c>
    </row>
    <row r="1097" spans="2:16" hidden="1" x14ac:dyDescent="0.25">
      <c r="B1097" s="98"/>
      <c r="C1097" s="66"/>
      <c r="D1097" s="87"/>
      <c r="E1097" s="22"/>
      <c r="F1097" s="22"/>
      <c r="G1097" s="51"/>
      <c r="H1097" s="66"/>
      <c r="I1097" s="87"/>
      <c r="J1097" s="22"/>
      <c r="K1097" s="22"/>
      <c r="L1097" s="51"/>
      <c r="M1097" s="65"/>
      <c r="N1097" s="87"/>
      <c r="O1097" s="22"/>
      <c r="P1097" s="96"/>
    </row>
    <row r="1098" spans="2:16" ht="15.6" hidden="1" x14ac:dyDescent="0.3">
      <c r="B1098" s="62" t="str">
        <f>B1094</f>
        <v xml:space="preserve">  </v>
      </c>
      <c r="C1098" s="66" t="s">
        <v>70</v>
      </c>
      <c r="D1098" s="66"/>
      <c r="E1098" s="22" t="str">
        <f>IFERROR(VLOOKUP(B1098,'Lessor Calculations'!$Z$10:$AB$448,3,FALSE),0)</f>
        <v xml:space="preserve">  </v>
      </c>
      <c r="F1098" s="66"/>
      <c r="G1098" s="51"/>
      <c r="H1098" s="143" t="s">
        <v>37</v>
      </c>
      <c r="I1098" s="143"/>
      <c r="J1098" s="143"/>
      <c r="K1098" s="143"/>
      <c r="L1098" s="51"/>
      <c r="M1098" s="66" t="s">
        <v>70</v>
      </c>
      <c r="N1098" s="66"/>
      <c r="O1098" s="22" t="str">
        <f>E1098</f>
        <v xml:space="preserve">  </v>
      </c>
      <c r="P1098" s="96"/>
    </row>
    <row r="1099" spans="2:16" hidden="1" x14ac:dyDescent="0.25">
      <c r="B1099" s="98"/>
      <c r="C1099" s="66"/>
      <c r="D1099" s="87" t="s">
        <v>82</v>
      </c>
      <c r="E1099" s="66"/>
      <c r="F1099" s="77" t="str">
        <f>E1098</f>
        <v xml:space="preserve">  </v>
      </c>
      <c r="G1099" s="51"/>
      <c r="H1099" s="143"/>
      <c r="I1099" s="143"/>
      <c r="J1099" s="143"/>
      <c r="K1099" s="143"/>
      <c r="L1099" s="51"/>
      <c r="M1099" s="66"/>
      <c r="N1099" s="87" t="s">
        <v>82</v>
      </c>
      <c r="O1099" s="22"/>
      <c r="P1099" s="96" t="str">
        <f>O1098</f>
        <v xml:space="preserve">  </v>
      </c>
    </row>
    <row r="1100" spans="2:16" hidden="1" x14ac:dyDescent="0.25">
      <c r="B1100" s="98"/>
      <c r="C1100" s="66"/>
      <c r="D1100" s="87"/>
      <c r="E1100" s="22"/>
      <c r="F1100" s="22"/>
      <c r="G1100" s="51"/>
      <c r="H1100" s="66"/>
      <c r="I1100" s="87"/>
      <c r="J1100" s="22"/>
      <c r="K1100" s="22"/>
      <c r="L1100" s="51"/>
      <c r="M1100" s="65"/>
      <c r="N1100" s="87"/>
      <c r="O1100" s="22"/>
      <c r="P1100" s="96"/>
    </row>
    <row r="1101" spans="2:16" ht="15.6" hidden="1" x14ac:dyDescent="0.3">
      <c r="B1101" s="62" t="str">
        <f>B1098</f>
        <v xml:space="preserve">  </v>
      </c>
      <c r="C1101" s="144" t="s">
        <v>37</v>
      </c>
      <c r="D1101" s="144"/>
      <c r="E1101" s="144"/>
      <c r="F1101" s="144"/>
      <c r="G1101" s="51"/>
      <c r="H1101" s="87" t="s">
        <v>74</v>
      </c>
      <c r="I1101" s="66"/>
      <c r="J1101" s="22" t="str">
        <f>IFERROR(VLOOKUP(B1101,'Lessor Calculations'!$AE$10:$AG$448,3,FALSE),0)</f>
        <v xml:space="preserve">  </v>
      </c>
      <c r="K1101" s="22"/>
      <c r="L1101" s="51"/>
      <c r="M1101" s="87" t="s">
        <v>74</v>
      </c>
      <c r="N1101" s="66"/>
      <c r="O1101" s="22" t="str">
        <f>J1101</f>
        <v xml:space="preserve">  </v>
      </c>
      <c r="P1101" s="96"/>
    </row>
    <row r="1102" spans="2:16" ht="15.6" hidden="1" x14ac:dyDescent="0.3">
      <c r="B1102" s="74"/>
      <c r="C1102" s="144"/>
      <c r="D1102" s="144"/>
      <c r="E1102" s="144"/>
      <c r="F1102" s="144"/>
      <c r="G1102" s="51"/>
      <c r="H1102" s="52"/>
      <c r="I1102" s="87" t="s">
        <v>79</v>
      </c>
      <c r="J1102" s="22"/>
      <c r="K1102" s="22" t="str">
        <f>J1101</f>
        <v xml:space="preserve">  </v>
      </c>
      <c r="L1102" s="51"/>
      <c r="M1102" s="52"/>
      <c r="N1102" s="87" t="s">
        <v>79</v>
      </c>
      <c r="O1102" s="22"/>
      <c r="P1102" s="96" t="str">
        <f>O1101</f>
        <v xml:space="preserve">  </v>
      </c>
    </row>
    <row r="1103" spans="2:16" ht="15.6" hidden="1" x14ac:dyDescent="0.3">
      <c r="B1103" s="74"/>
      <c r="C1103" s="66"/>
      <c r="D1103" s="87"/>
      <c r="E1103" s="22"/>
      <c r="F1103" s="22"/>
      <c r="G1103" s="51"/>
      <c r="H1103" s="66"/>
      <c r="I1103" s="87"/>
      <c r="J1103" s="22"/>
      <c r="K1103" s="22"/>
      <c r="L1103" s="51"/>
      <c r="M1103" s="65"/>
      <c r="N1103" s="66"/>
      <c r="O1103" s="22"/>
      <c r="P1103" s="96"/>
    </row>
    <row r="1104" spans="2:16" ht="15.6" hidden="1" x14ac:dyDescent="0.3">
      <c r="B1104" s="62" t="str">
        <f>B1101</f>
        <v xml:space="preserve">  </v>
      </c>
      <c r="C1104" s="87" t="s">
        <v>36</v>
      </c>
      <c r="D1104" s="22"/>
      <c r="E1104" s="22" t="str">
        <f>F1105</f>
        <v xml:space="preserve">  </v>
      </c>
      <c r="F1104" s="22"/>
      <c r="G1104" s="51"/>
      <c r="H1104" s="143" t="s">
        <v>37</v>
      </c>
      <c r="I1104" s="143"/>
      <c r="J1104" s="143"/>
      <c r="K1104" s="143"/>
      <c r="L1104" s="51"/>
      <c r="M1104" s="87" t="s">
        <v>36</v>
      </c>
      <c r="N1104" s="22"/>
      <c r="O1104" s="22" t="str">
        <f>E1104</f>
        <v xml:space="preserve">  </v>
      </c>
      <c r="P1104" s="96"/>
    </row>
    <row r="1105" spans="2:16" ht="15.6" hidden="1" x14ac:dyDescent="0.3">
      <c r="B1105" s="75"/>
      <c r="C1105" s="79"/>
      <c r="D1105" s="90" t="s">
        <v>80</v>
      </c>
      <c r="E1105" s="90"/>
      <c r="F1105" s="91" t="str">
        <f>IFERROR(VLOOKUP(B1104,'Lessor Calculations'!$G$10:$W$448,17,FALSE),0)</f>
        <v xml:space="preserve">  </v>
      </c>
      <c r="G1105" s="70"/>
      <c r="H1105" s="146"/>
      <c r="I1105" s="146"/>
      <c r="J1105" s="146"/>
      <c r="K1105" s="146"/>
      <c r="L1105" s="70"/>
      <c r="M1105" s="79"/>
      <c r="N1105" s="90" t="s">
        <v>80</v>
      </c>
      <c r="O1105" s="91"/>
      <c r="P1105" s="94" t="str">
        <f>O1104</f>
        <v xml:space="preserve">  </v>
      </c>
    </row>
    <row r="1106" spans="2:16" ht="15.6" hidden="1" x14ac:dyDescent="0.3">
      <c r="B1106" s="59" t="str">
        <f>IFERROR(IF(EOMONTH(B1101,1)&gt;Questionnaire!$I$8,"  ",EOMONTH(B1101,1)),"  ")</f>
        <v xml:space="preserve">  </v>
      </c>
      <c r="C1106" s="82" t="s">
        <v>36</v>
      </c>
      <c r="D1106" s="83"/>
      <c r="E1106" s="83">
        <f>IFERROR(F1107+F1108,0)</f>
        <v>0</v>
      </c>
      <c r="F1106" s="83"/>
      <c r="G1106" s="61"/>
      <c r="H1106" s="142" t="s">
        <v>37</v>
      </c>
      <c r="I1106" s="142"/>
      <c r="J1106" s="142"/>
      <c r="K1106" s="142"/>
      <c r="L1106" s="61"/>
      <c r="M1106" s="82" t="s">
        <v>36</v>
      </c>
      <c r="N1106" s="83"/>
      <c r="O1106" s="83">
        <f>E1106</f>
        <v>0</v>
      </c>
      <c r="P1106" s="95"/>
    </row>
    <row r="1107" spans="2:16" hidden="1" x14ac:dyDescent="0.25">
      <c r="B1107" s="98"/>
      <c r="C1107" s="87"/>
      <c r="D1107" s="87" t="s">
        <v>71</v>
      </c>
      <c r="E1107" s="87"/>
      <c r="F1107" s="22">
        <f>IFERROR(-VLOOKUP(B1106,'Lessor Calculations'!$G$10:$N$448,8,FALSE),0)</f>
        <v>0</v>
      </c>
      <c r="G1107" s="51"/>
      <c r="H1107" s="143"/>
      <c r="I1107" s="143"/>
      <c r="J1107" s="143"/>
      <c r="K1107" s="143"/>
      <c r="L1107" s="51"/>
      <c r="M1107" s="87"/>
      <c r="N1107" s="87" t="s">
        <v>71</v>
      </c>
      <c r="O1107" s="22"/>
      <c r="P1107" s="96">
        <f>F1107</f>
        <v>0</v>
      </c>
    </row>
    <row r="1108" spans="2:16" hidden="1" x14ac:dyDescent="0.25">
      <c r="B1108" s="98"/>
      <c r="C1108" s="66"/>
      <c r="D1108" s="87" t="s">
        <v>72</v>
      </c>
      <c r="E1108" s="87"/>
      <c r="F1108" s="22" t="str">
        <f>IFERROR(VLOOKUP(B1106,'Lessor Calculations'!$G$10:$M$448,7,FALSE),0)</f>
        <v xml:space="preserve">  </v>
      </c>
      <c r="G1108" s="51"/>
      <c r="H1108" s="143"/>
      <c r="I1108" s="143"/>
      <c r="J1108" s="143"/>
      <c r="K1108" s="143"/>
      <c r="L1108" s="51"/>
      <c r="M1108" s="66"/>
      <c r="N1108" s="87" t="s">
        <v>72</v>
      </c>
      <c r="O1108" s="22"/>
      <c r="P1108" s="96" t="str">
        <f>F1108</f>
        <v xml:space="preserve">  </v>
      </c>
    </row>
    <row r="1109" spans="2:16" hidden="1" x14ac:dyDescent="0.25">
      <c r="B1109" s="98"/>
      <c r="C1109" s="66"/>
      <c r="D1109" s="87"/>
      <c r="E1109" s="22"/>
      <c r="F1109" s="22"/>
      <c r="G1109" s="51"/>
      <c r="H1109" s="66"/>
      <c r="I1109" s="87"/>
      <c r="J1109" s="22"/>
      <c r="K1109" s="22"/>
      <c r="L1109" s="51"/>
      <c r="M1109" s="65"/>
      <c r="N1109" s="87"/>
      <c r="O1109" s="22"/>
      <c r="P1109" s="96"/>
    </row>
    <row r="1110" spans="2:16" ht="15.6" hidden="1" x14ac:dyDescent="0.3">
      <c r="B1110" s="62" t="str">
        <f>B1106</f>
        <v xml:space="preserve">  </v>
      </c>
      <c r="C1110" s="66" t="s">
        <v>70</v>
      </c>
      <c r="D1110" s="66"/>
      <c r="E1110" s="22" t="str">
        <f>IFERROR(VLOOKUP(B1110,'Lessor Calculations'!$Z$10:$AB$448,3,FALSE),0)</f>
        <v xml:space="preserve">  </v>
      </c>
      <c r="F1110" s="66"/>
      <c r="G1110" s="51"/>
      <c r="H1110" s="143" t="s">
        <v>37</v>
      </c>
      <c r="I1110" s="143"/>
      <c r="J1110" s="143"/>
      <c r="K1110" s="143"/>
      <c r="L1110" s="51"/>
      <c r="M1110" s="66" t="s">
        <v>70</v>
      </c>
      <c r="N1110" s="66"/>
      <c r="O1110" s="22" t="str">
        <f>E1110</f>
        <v xml:space="preserve">  </v>
      </c>
      <c r="P1110" s="96"/>
    </row>
    <row r="1111" spans="2:16" hidden="1" x14ac:dyDescent="0.25">
      <c r="B1111" s="98"/>
      <c r="C1111" s="66"/>
      <c r="D1111" s="87" t="s">
        <v>82</v>
      </c>
      <c r="E1111" s="66"/>
      <c r="F1111" s="77" t="str">
        <f>E1110</f>
        <v xml:space="preserve">  </v>
      </c>
      <c r="G1111" s="51"/>
      <c r="H1111" s="143"/>
      <c r="I1111" s="143"/>
      <c r="J1111" s="143"/>
      <c r="K1111" s="143"/>
      <c r="L1111" s="51"/>
      <c r="M1111" s="66"/>
      <c r="N1111" s="87" t="s">
        <v>82</v>
      </c>
      <c r="O1111" s="22"/>
      <c r="P1111" s="96" t="str">
        <f>O1110</f>
        <v xml:space="preserve">  </v>
      </c>
    </row>
    <row r="1112" spans="2:16" hidden="1" x14ac:dyDescent="0.25">
      <c r="B1112" s="98"/>
      <c r="C1112" s="66"/>
      <c r="D1112" s="87"/>
      <c r="E1112" s="22"/>
      <c r="F1112" s="22"/>
      <c r="G1112" s="51"/>
      <c r="H1112" s="66"/>
      <c r="I1112" s="87"/>
      <c r="J1112" s="22"/>
      <c r="K1112" s="22"/>
      <c r="L1112" s="51"/>
      <c r="M1112" s="65"/>
      <c r="N1112" s="87"/>
      <c r="O1112" s="22"/>
      <c r="P1112" s="96"/>
    </row>
    <row r="1113" spans="2:16" ht="15.6" hidden="1" x14ac:dyDescent="0.3">
      <c r="B1113" s="62" t="str">
        <f>B1110</f>
        <v xml:space="preserve">  </v>
      </c>
      <c r="C1113" s="144" t="s">
        <v>37</v>
      </c>
      <c r="D1113" s="144"/>
      <c r="E1113" s="144"/>
      <c r="F1113" s="144"/>
      <c r="G1113" s="51"/>
      <c r="H1113" s="87" t="s">
        <v>74</v>
      </c>
      <c r="I1113" s="66"/>
      <c r="J1113" s="22" t="str">
        <f>IFERROR(VLOOKUP(B1113,'Lessor Calculations'!$AE$10:$AG$448,3,FALSE),0)</f>
        <v xml:space="preserve">  </v>
      </c>
      <c r="K1113" s="22"/>
      <c r="L1113" s="51"/>
      <c r="M1113" s="87" t="s">
        <v>74</v>
      </c>
      <c r="N1113" s="66"/>
      <c r="O1113" s="22" t="str">
        <f>J1113</f>
        <v xml:space="preserve">  </v>
      </c>
      <c r="P1113" s="96"/>
    </row>
    <row r="1114" spans="2:16" ht="15.6" hidden="1" x14ac:dyDescent="0.3">
      <c r="B1114" s="74"/>
      <c r="C1114" s="144"/>
      <c r="D1114" s="144"/>
      <c r="E1114" s="144"/>
      <c r="F1114" s="144"/>
      <c r="G1114" s="51"/>
      <c r="H1114" s="52"/>
      <c r="I1114" s="87" t="s">
        <v>79</v>
      </c>
      <c r="J1114" s="22"/>
      <c r="K1114" s="22" t="str">
        <f>J1113</f>
        <v xml:space="preserve">  </v>
      </c>
      <c r="L1114" s="51"/>
      <c r="M1114" s="52"/>
      <c r="N1114" s="87" t="s">
        <v>79</v>
      </c>
      <c r="O1114" s="22"/>
      <c r="P1114" s="96" t="str">
        <f>O1113</f>
        <v xml:space="preserve">  </v>
      </c>
    </row>
    <row r="1115" spans="2:16" ht="15.6" hidden="1" x14ac:dyDescent="0.3">
      <c r="B1115" s="74"/>
      <c r="C1115" s="66"/>
      <c r="D1115" s="87"/>
      <c r="E1115" s="22"/>
      <c r="F1115" s="22"/>
      <c r="G1115" s="51"/>
      <c r="H1115" s="66"/>
      <c r="I1115" s="87"/>
      <c r="J1115" s="22"/>
      <c r="K1115" s="22"/>
      <c r="L1115" s="51"/>
      <c r="M1115" s="65"/>
      <c r="N1115" s="66"/>
      <c r="O1115" s="22"/>
      <c r="P1115" s="96"/>
    </row>
    <row r="1116" spans="2:16" ht="15.6" hidden="1" x14ac:dyDescent="0.3">
      <c r="B1116" s="62" t="str">
        <f>B1113</f>
        <v xml:space="preserve">  </v>
      </c>
      <c r="C1116" s="87" t="s">
        <v>36</v>
      </c>
      <c r="D1116" s="22"/>
      <c r="E1116" s="22" t="str">
        <f>F1117</f>
        <v xml:space="preserve">  </v>
      </c>
      <c r="F1116" s="22"/>
      <c r="G1116" s="51"/>
      <c r="H1116" s="143" t="s">
        <v>37</v>
      </c>
      <c r="I1116" s="143"/>
      <c r="J1116" s="143"/>
      <c r="K1116" s="143"/>
      <c r="L1116" s="51"/>
      <c r="M1116" s="87" t="s">
        <v>36</v>
      </c>
      <c r="N1116" s="22"/>
      <c r="O1116" s="22" t="str">
        <f>E1116</f>
        <v xml:space="preserve">  </v>
      </c>
      <c r="P1116" s="96"/>
    </row>
    <row r="1117" spans="2:16" ht="15.6" hidden="1" x14ac:dyDescent="0.3">
      <c r="B1117" s="75"/>
      <c r="C1117" s="79"/>
      <c r="D1117" s="90" t="s">
        <v>80</v>
      </c>
      <c r="E1117" s="90"/>
      <c r="F1117" s="91" t="str">
        <f>IFERROR(VLOOKUP(B1116,'Lessor Calculations'!$G$10:$W$448,17,FALSE),0)</f>
        <v xml:space="preserve">  </v>
      </c>
      <c r="G1117" s="70"/>
      <c r="H1117" s="146"/>
      <c r="I1117" s="146"/>
      <c r="J1117" s="146"/>
      <c r="K1117" s="146"/>
      <c r="L1117" s="70"/>
      <c r="M1117" s="79"/>
      <c r="N1117" s="90" t="s">
        <v>80</v>
      </c>
      <c r="O1117" s="91"/>
      <c r="P1117" s="94" t="str">
        <f>O1116</f>
        <v xml:space="preserve">  </v>
      </c>
    </row>
    <row r="1118" spans="2:16" ht="15.6" hidden="1" x14ac:dyDescent="0.3">
      <c r="B1118" s="59" t="str">
        <f>IFERROR(IF(EOMONTH(B1113,1)&gt;Questionnaire!$I$8,"  ",EOMONTH(B1113,1)),"  ")</f>
        <v xml:space="preserve">  </v>
      </c>
      <c r="C1118" s="82" t="s">
        <v>36</v>
      </c>
      <c r="D1118" s="83"/>
      <c r="E1118" s="83">
        <f>IFERROR(F1119+F1120,0)</f>
        <v>0</v>
      </c>
      <c r="F1118" s="83"/>
      <c r="G1118" s="61"/>
      <c r="H1118" s="142" t="s">
        <v>37</v>
      </c>
      <c r="I1118" s="142"/>
      <c r="J1118" s="142"/>
      <c r="K1118" s="142"/>
      <c r="L1118" s="61"/>
      <c r="M1118" s="82" t="s">
        <v>36</v>
      </c>
      <c r="N1118" s="83"/>
      <c r="O1118" s="83">
        <f>E1118</f>
        <v>0</v>
      </c>
      <c r="P1118" s="95"/>
    </row>
    <row r="1119" spans="2:16" hidden="1" x14ac:dyDescent="0.25">
      <c r="B1119" s="98"/>
      <c r="C1119" s="87"/>
      <c r="D1119" s="87" t="s">
        <v>71</v>
      </c>
      <c r="E1119" s="87"/>
      <c r="F1119" s="22">
        <f>IFERROR(-VLOOKUP(B1118,'Lessor Calculations'!$G$10:$N$448,8,FALSE),0)</f>
        <v>0</v>
      </c>
      <c r="G1119" s="51"/>
      <c r="H1119" s="143"/>
      <c r="I1119" s="143"/>
      <c r="J1119" s="143"/>
      <c r="K1119" s="143"/>
      <c r="L1119" s="51"/>
      <c r="M1119" s="87"/>
      <c r="N1119" s="87" t="s">
        <v>71</v>
      </c>
      <c r="O1119" s="22"/>
      <c r="P1119" s="96">
        <f>F1119</f>
        <v>0</v>
      </c>
    </row>
    <row r="1120" spans="2:16" hidden="1" x14ac:dyDescent="0.25">
      <c r="B1120" s="98"/>
      <c r="C1120" s="66"/>
      <c r="D1120" s="87" t="s">
        <v>72</v>
      </c>
      <c r="E1120" s="87"/>
      <c r="F1120" s="22" t="str">
        <f>IFERROR(VLOOKUP(B1118,'Lessor Calculations'!$G$10:$M$448,7,FALSE),0)</f>
        <v xml:space="preserve">  </v>
      </c>
      <c r="G1120" s="51"/>
      <c r="H1120" s="143"/>
      <c r="I1120" s="143"/>
      <c r="J1120" s="143"/>
      <c r="K1120" s="143"/>
      <c r="L1120" s="51"/>
      <c r="M1120" s="66"/>
      <c r="N1120" s="87" t="s">
        <v>72</v>
      </c>
      <c r="O1120" s="22"/>
      <c r="P1120" s="96" t="str">
        <f>F1120</f>
        <v xml:space="preserve">  </v>
      </c>
    </row>
    <row r="1121" spans="2:16" hidden="1" x14ac:dyDescent="0.25">
      <c r="B1121" s="98"/>
      <c r="C1121" s="66"/>
      <c r="D1121" s="87"/>
      <c r="E1121" s="22"/>
      <c r="F1121" s="22"/>
      <c r="G1121" s="51"/>
      <c r="H1121" s="66"/>
      <c r="I1121" s="87"/>
      <c r="J1121" s="22"/>
      <c r="K1121" s="22"/>
      <c r="L1121" s="51"/>
      <c r="M1121" s="65"/>
      <c r="N1121" s="87"/>
      <c r="O1121" s="22"/>
      <c r="P1121" s="96"/>
    </row>
    <row r="1122" spans="2:16" ht="15.6" hidden="1" x14ac:dyDescent="0.3">
      <c r="B1122" s="62" t="str">
        <f>B1118</f>
        <v xml:space="preserve">  </v>
      </c>
      <c r="C1122" s="66" t="s">
        <v>70</v>
      </c>
      <c r="D1122" s="66"/>
      <c r="E1122" s="22" t="str">
        <f>IFERROR(VLOOKUP(B1122,'Lessor Calculations'!$Z$10:$AB$448,3,FALSE),0)</f>
        <v xml:space="preserve">  </v>
      </c>
      <c r="F1122" s="66"/>
      <c r="G1122" s="51"/>
      <c r="H1122" s="143" t="s">
        <v>37</v>
      </c>
      <c r="I1122" s="143"/>
      <c r="J1122" s="143"/>
      <c r="K1122" s="143"/>
      <c r="L1122" s="51"/>
      <c r="M1122" s="66" t="s">
        <v>70</v>
      </c>
      <c r="N1122" s="66"/>
      <c r="O1122" s="22" t="str">
        <f>E1122</f>
        <v xml:space="preserve">  </v>
      </c>
      <c r="P1122" s="96"/>
    </row>
    <row r="1123" spans="2:16" hidden="1" x14ac:dyDescent="0.25">
      <c r="B1123" s="98"/>
      <c r="C1123" s="66"/>
      <c r="D1123" s="87" t="s">
        <v>82</v>
      </c>
      <c r="E1123" s="66"/>
      <c r="F1123" s="77" t="str">
        <f>E1122</f>
        <v xml:space="preserve">  </v>
      </c>
      <c r="G1123" s="51"/>
      <c r="H1123" s="143"/>
      <c r="I1123" s="143"/>
      <c r="J1123" s="143"/>
      <c r="K1123" s="143"/>
      <c r="L1123" s="51"/>
      <c r="M1123" s="66"/>
      <c r="N1123" s="87" t="s">
        <v>82</v>
      </c>
      <c r="O1123" s="22"/>
      <c r="P1123" s="96" t="str">
        <f>O1122</f>
        <v xml:space="preserve">  </v>
      </c>
    </row>
    <row r="1124" spans="2:16" hidden="1" x14ac:dyDescent="0.25">
      <c r="B1124" s="98"/>
      <c r="C1124" s="66"/>
      <c r="D1124" s="87"/>
      <c r="E1124" s="22"/>
      <c r="F1124" s="22"/>
      <c r="G1124" s="51"/>
      <c r="H1124" s="66"/>
      <c r="I1124" s="87"/>
      <c r="J1124" s="22"/>
      <c r="K1124" s="22"/>
      <c r="L1124" s="51"/>
      <c r="M1124" s="65"/>
      <c r="N1124" s="87"/>
      <c r="O1124" s="22"/>
      <c r="P1124" s="96"/>
    </row>
    <row r="1125" spans="2:16" ht="15.6" hidden="1" x14ac:dyDescent="0.3">
      <c r="B1125" s="62" t="str">
        <f>B1122</f>
        <v xml:space="preserve">  </v>
      </c>
      <c r="C1125" s="144" t="s">
        <v>37</v>
      </c>
      <c r="D1125" s="144"/>
      <c r="E1125" s="144"/>
      <c r="F1125" s="144"/>
      <c r="G1125" s="51"/>
      <c r="H1125" s="87" t="s">
        <v>74</v>
      </c>
      <c r="I1125" s="66"/>
      <c r="J1125" s="22" t="str">
        <f>IFERROR(VLOOKUP(B1125,'Lessor Calculations'!$AE$10:$AG$448,3,FALSE),0)</f>
        <v xml:space="preserve">  </v>
      </c>
      <c r="K1125" s="22"/>
      <c r="L1125" s="51"/>
      <c r="M1125" s="87" t="s">
        <v>74</v>
      </c>
      <c r="N1125" s="66"/>
      <c r="O1125" s="22" t="str">
        <f>J1125</f>
        <v xml:space="preserve">  </v>
      </c>
      <c r="P1125" s="96"/>
    </row>
    <row r="1126" spans="2:16" ht="15.6" hidden="1" x14ac:dyDescent="0.3">
      <c r="B1126" s="74"/>
      <c r="C1126" s="144"/>
      <c r="D1126" s="144"/>
      <c r="E1126" s="144"/>
      <c r="F1126" s="144"/>
      <c r="G1126" s="51"/>
      <c r="H1126" s="52"/>
      <c r="I1126" s="87" t="s">
        <v>79</v>
      </c>
      <c r="J1126" s="22"/>
      <c r="K1126" s="22" t="str">
        <f>J1125</f>
        <v xml:space="preserve">  </v>
      </c>
      <c r="L1126" s="51"/>
      <c r="M1126" s="52"/>
      <c r="N1126" s="87" t="s">
        <v>79</v>
      </c>
      <c r="O1126" s="22"/>
      <c r="P1126" s="96" t="str">
        <f>O1125</f>
        <v xml:space="preserve">  </v>
      </c>
    </row>
    <row r="1127" spans="2:16" ht="15.6" hidden="1" x14ac:dyDescent="0.3">
      <c r="B1127" s="74"/>
      <c r="C1127" s="66"/>
      <c r="D1127" s="87"/>
      <c r="E1127" s="22"/>
      <c r="F1127" s="22"/>
      <c r="G1127" s="51"/>
      <c r="H1127" s="66"/>
      <c r="I1127" s="87"/>
      <c r="J1127" s="22"/>
      <c r="K1127" s="22"/>
      <c r="L1127" s="51"/>
      <c r="M1127" s="65"/>
      <c r="N1127" s="66"/>
      <c r="O1127" s="22"/>
      <c r="P1127" s="96"/>
    </row>
    <row r="1128" spans="2:16" ht="15.6" hidden="1" x14ac:dyDescent="0.3">
      <c r="B1128" s="62" t="str">
        <f>B1125</f>
        <v xml:space="preserve">  </v>
      </c>
      <c r="C1128" s="87" t="s">
        <v>36</v>
      </c>
      <c r="D1128" s="22"/>
      <c r="E1128" s="22" t="str">
        <f>F1129</f>
        <v xml:space="preserve">  </v>
      </c>
      <c r="F1128" s="22"/>
      <c r="G1128" s="51"/>
      <c r="H1128" s="143" t="s">
        <v>37</v>
      </c>
      <c r="I1128" s="143"/>
      <c r="J1128" s="143"/>
      <c r="K1128" s="143"/>
      <c r="L1128" s="51"/>
      <c r="M1128" s="87" t="s">
        <v>36</v>
      </c>
      <c r="N1128" s="22"/>
      <c r="O1128" s="22" t="str">
        <f>E1128</f>
        <v xml:space="preserve">  </v>
      </c>
      <c r="P1128" s="96"/>
    </row>
    <row r="1129" spans="2:16" ht="15.6" hidden="1" x14ac:dyDescent="0.3">
      <c r="B1129" s="75"/>
      <c r="C1129" s="79"/>
      <c r="D1129" s="90" t="s">
        <v>80</v>
      </c>
      <c r="E1129" s="90"/>
      <c r="F1129" s="91" t="str">
        <f>IFERROR(VLOOKUP(B1128,'Lessor Calculations'!$G$10:$W$448,17,FALSE),0)</f>
        <v xml:space="preserve">  </v>
      </c>
      <c r="G1129" s="70"/>
      <c r="H1129" s="146"/>
      <c r="I1129" s="146"/>
      <c r="J1129" s="146"/>
      <c r="K1129" s="146"/>
      <c r="L1129" s="70"/>
      <c r="M1129" s="79"/>
      <c r="N1129" s="90" t="s">
        <v>80</v>
      </c>
      <c r="O1129" s="91"/>
      <c r="P1129" s="94" t="str">
        <f>O1128</f>
        <v xml:space="preserve">  </v>
      </c>
    </row>
    <row r="1130" spans="2:16" ht="15.6" hidden="1" x14ac:dyDescent="0.3">
      <c r="B1130" s="59" t="str">
        <f>IFERROR(IF(EOMONTH(B1125,1)&gt;Questionnaire!$I$8,"  ",EOMONTH(B1125,1)),"  ")</f>
        <v xml:space="preserve">  </v>
      </c>
      <c r="C1130" s="82" t="s">
        <v>36</v>
      </c>
      <c r="D1130" s="83"/>
      <c r="E1130" s="83">
        <f>IFERROR(F1131+F1132,0)</f>
        <v>0</v>
      </c>
      <c r="F1130" s="83"/>
      <c r="G1130" s="61"/>
      <c r="H1130" s="142" t="s">
        <v>37</v>
      </c>
      <c r="I1130" s="142"/>
      <c r="J1130" s="142"/>
      <c r="K1130" s="142"/>
      <c r="L1130" s="61"/>
      <c r="M1130" s="82" t="s">
        <v>36</v>
      </c>
      <c r="N1130" s="83"/>
      <c r="O1130" s="83">
        <f>E1130</f>
        <v>0</v>
      </c>
      <c r="P1130" s="95"/>
    </row>
    <row r="1131" spans="2:16" hidden="1" x14ac:dyDescent="0.25">
      <c r="B1131" s="98"/>
      <c r="C1131" s="87"/>
      <c r="D1131" s="87" t="s">
        <v>71</v>
      </c>
      <c r="E1131" s="87"/>
      <c r="F1131" s="22">
        <f>IFERROR(-VLOOKUP(B1130,'Lessor Calculations'!$G$10:$N$448,8,FALSE),0)</f>
        <v>0</v>
      </c>
      <c r="G1131" s="51"/>
      <c r="H1131" s="143"/>
      <c r="I1131" s="143"/>
      <c r="J1131" s="143"/>
      <c r="K1131" s="143"/>
      <c r="L1131" s="51"/>
      <c r="M1131" s="87"/>
      <c r="N1131" s="87" t="s">
        <v>71</v>
      </c>
      <c r="O1131" s="22"/>
      <c r="P1131" s="96">
        <f>F1131</f>
        <v>0</v>
      </c>
    </row>
    <row r="1132" spans="2:16" hidden="1" x14ac:dyDescent="0.25">
      <c r="B1132" s="98"/>
      <c r="C1132" s="66"/>
      <c r="D1132" s="87" t="s">
        <v>72</v>
      </c>
      <c r="E1132" s="87"/>
      <c r="F1132" s="22" t="str">
        <f>IFERROR(VLOOKUP(B1130,'Lessor Calculations'!$G$10:$M$448,7,FALSE),0)</f>
        <v xml:space="preserve">  </v>
      </c>
      <c r="G1132" s="51"/>
      <c r="H1132" s="143"/>
      <c r="I1132" s="143"/>
      <c r="J1132" s="143"/>
      <c r="K1132" s="143"/>
      <c r="L1132" s="51"/>
      <c r="M1132" s="66"/>
      <c r="N1132" s="87" t="s">
        <v>72</v>
      </c>
      <c r="O1132" s="22"/>
      <c r="P1132" s="96" t="str">
        <f>F1132</f>
        <v xml:space="preserve">  </v>
      </c>
    </row>
    <row r="1133" spans="2:16" hidden="1" x14ac:dyDescent="0.25">
      <c r="B1133" s="98"/>
      <c r="C1133" s="66"/>
      <c r="D1133" s="87"/>
      <c r="E1133" s="22"/>
      <c r="F1133" s="22"/>
      <c r="G1133" s="51"/>
      <c r="H1133" s="66"/>
      <c r="I1133" s="87"/>
      <c r="J1133" s="22"/>
      <c r="K1133" s="22"/>
      <c r="L1133" s="51"/>
      <c r="M1133" s="65"/>
      <c r="N1133" s="87"/>
      <c r="O1133" s="22"/>
      <c r="P1133" s="96"/>
    </row>
    <row r="1134" spans="2:16" ht="15.6" hidden="1" x14ac:dyDescent="0.3">
      <c r="B1134" s="62" t="str">
        <f>B1130</f>
        <v xml:space="preserve">  </v>
      </c>
      <c r="C1134" s="66" t="s">
        <v>70</v>
      </c>
      <c r="D1134" s="66"/>
      <c r="E1134" s="22" t="str">
        <f>IFERROR(VLOOKUP(B1134,'Lessor Calculations'!$Z$10:$AB$448,3,FALSE),0)</f>
        <v xml:space="preserve">  </v>
      </c>
      <c r="F1134" s="66"/>
      <c r="G1134" s="51"/>
      <c r="H1134" s="143" t="s">
        <v>37</v>
      </c>
      <c r="I1134" s="143"/>
      <c r="J1134" s="143"/>
      <c r="K1134" s="143"/>
      <c r="L1134" s="51"/>
      <c r="M1134" s="66" t="s">
        <v>70</v>
      </c>
      <c r="N1134" s="66"/>
      <c r="O1134" s="22" t="str">
        <f>E1134</f>
        <v xml:space="preserve">  </v>
      </c>
      <c r="P1134" s="96"/>
    </row>
    <row r="1135" spans="2:16" hidden="1" x14ac:dyDescent="0.25">
      <c r="B1135" s="98"/>
      <c r="C1135" s="66"/>
      <c r="D1135" s="87" t="s">
        <v>82</v>
      </c>
      <c r="E1135" s="66"/>
      <c r="F1135" s="77" t="str">
        <f>E1134</f>
        <v xml:space="preserve">  </v>
      </c>
      <c r="G1135" s="51"/>
      <c r="H1135" s="143"/>
      <c r="I1135" s="143"/>
      <c r="J1135" s="143"/>
      <c r="K1135" s="143"/>
      <c r="L1135" s="51"/>
      <c r="M1135" s="66"/>
      <c r="N1135" s="87" t="s">
        <v>82</v>
      </c>
      <c r="O1135" s="22"/>
      <c r="P1135" s="96" t="str">
        <f>O1134</f>
        <v xml:space="preserve">  </v>
      </c>
    </row>
    <row r="1136" spans="2:16" hidden="1" x14ac:dyDescent="0.25">
      <c r="B1136" s="98"/>
      <c r="C1136" s="66"/>
      <c r="D1136" s="87"/>
      <c r="E1136" s="22"/>
      <c r="F1136" s="22"/>
      <c r="G1136" s="51"/>
      <c r="H1136" s="66"/>
      <c r="I1136" s="87"/>
      <c r="J1136" s="22"/>
      <c r="K1136" s="22"/>
      <c r="L1136" s="51"/>
      <c r="M1136" s="65"/>
      <c r="N1136" s="87"/>
      <c r="O1136" s="22"/>
      <c r="P1136" s="96"/>
    </row>
    <row r="1137" spans="2:16" ht="15.6" hidden="1" x14ac:dyDescent="0.3">
      <c r="B1137" s="62" t="str">
        <f>B1134</f>
        <v xml:space="preserve">  </v>
      </c>
      <c r="C1137" s="144" t="s">
        <v>37</v>
      </c>
      <c r="D1137" s="144"/>
      <c r="E1137" s="144"/>
      <c r="F1137" s="144"/>
      <c r="G1137" s="51"/>
      <c r="H1137" s="87" t="s">
        <v>74</v>
      </c>
      <c r="I1137" s="66"/>
      <c r="J1137" s="22" t="str">
        <f>IFERROR(VLOOKUP(B1137,'Lessor Calculations'!$AE$10:$AG$448,3,FALSE),0)</f>
        <v xml:space="preserve">  </v>
      </c>
      <c r="K1137" s="22"/>
      <c r="L1137" s="51"/>
      <c r="M1137" s="87" t="s">
        <v>74</v>
      </c>
      <c r="N1137" s="66"/>
      <c r="O1137" s="22" t="str">
        <f>J1137</f>
        <v xml:space="preserve">  </v>
      </c>
      <c r="P1137" s="96"/>
    </row>
    <row r="1138" spans="2:16" ht="15.6" hidden="1" x14ac:dyDescent="0.3">
      <c r="B1138" s="74"/>
      <c r="C1138" s="144"/>
      <c r="D1138" s="144"/>
      <c r="E1138" s="144"/>
      <c r="F1138" s="144"/>
      <c r="G1138" s="51"/>
      <c r="H1138" s="52"/>
      <c r="I1138" s="87" t="s">
        <v>79</v>
      </c>
      <c r="J1138" s="22"/>
      <c r="K1138" s="22" t="str">
        <f>J1137</f>
        <v xml:space="preserve">  </v>
      </c>
      <c r="L1138" s="51"/>
      <c r="M1138" s="52"/>
      <c r="N1138" s="87" t="s">
        <v>79</v>
      </c>
      <c r="O1138" s="22"/>
      <c r="P1138" s="96" t="str">
        <f>O1137</f>
        <v xml:space="preserve">  </v>
      </c>
    </row>
    <row r="1139" spans="2:16" ht="15.6" hidden="1" x14ac:dyDescent="0.3">
      <c r="B1139" s="74"/>
      <c r="C1139" s="66"/>
      <c r="D1139" s="87"/>
      <c r="E1139" s="22"/>
      <c r="F1139" s="22"/>
      <c r="G1139" s="51"/>
      <c r="H1139" s="66"/>
      <c r="I1139" s="87"/>
      <c r="J1139" s="22"/>
      <c r="K1139" s="22"/>
      <c r="L1139" s="51"/>
      <c r="M1139" s="65"/>
      <c r="N1139" s="66"/>
      <c r="O1139" s="22"/>
      <c r="P1139" s="96"/>
    </row>
    <row r="1140" spans="2:16" ht="15.6" hidden="1" x14ac:dyDescent="0.3">
      <c r="B1140" s="62" t="str">
        <f>B1137</f>
        <v xml:space="preserve">  </v>
      </c>
      <c r="C1140" s="87" t="s">
        <v>36</v>
      </c>
      <c r="D1140" s="22"/>
      <c r="E1140" s="22" t="str">
        <f>F1141</f>
        <v xml:space="preserve">  </v>
      </c>
      <c r="F1140" s="22"/>
      <c r="G1140" s="51"/>
      <c r="H1140" s="143" t="s">
        <v>37</v>
      </c>
      <c r="I1140" s="143"/>
      <c r="J1140" s="143"/>
      <c r="K1140" s="143"/>
      <c r="L1140" s="51"/>
      <c r="M1140" s="87" t="s">
        <v>36</v>
      </c>
      <c r="N1140" s="22"/>
      <c r="O1140" s="22" t="str">
        <f>E1140</f>
        <v xml:space="preserve">  </v>
      </c>
      <c r="P1140" s="96"/>
    </row>
    <row r="1141" spans="2:16" ht="15.6" hidden="1" x14ac:dyDescent="0.3">
      <c r="B1141" s="75"/>
      <c r="C1141" s="79"/>
      <c r="D1141" s="90" t="s">
        <v>80</v>
      </c>
      <c r="E1141" s="90"/>
      <c r="F1141" s="91" t="str">
        <f>IFERROR(VLOOKUP(B1140,'Lessor Calculations'!$G$10:$W$448,17,FALSE),0)</f>
        <v xml:space="preserve">  </v>
      </c>
      <c r="G1141" s="70"/>
      <c r="H1141" s="146"/>
      <c r="I1141" s="146"/>
      <c r="J1141" s="146"/>
      <c r="K1141" s="146"/>
      <c r="L1141" s="70"/>
      <c r="M1141" s="79"/>
      <c r="N1141" s="90" t="s">
        <v>80</v>
      </c>
      <c r="O1141" s="91"/>
      <c r="P1141" s="94" t="str">
        <f>O1140</f>
        <v xml:space="preserve">  </v>
      </c>
    </row>
    <row r="1142" spans="2:16" ht="15.6" hidden="1" x14ac:dyDescent="0.3">
      <c r="B1142" s="59" t="str">
        <f>IFERROR(IF(EOMONTH(B1137,1)&gt;Questionnaire!$I$8,"  ",EOMONTH(B1137,1)),"  ")</f>
        <v xml:space="preserve">  </v>
      </c>
      <c r="C1142" s="82" t="s">
        <v>36</v>
      </c>
      <c r="D1142" s="83"/>
      <c r="E1142" s="83">
        <f>IFERROR(F1143+F1144,0)</f>
        <v>0</v>
      </c>
      <c r="F1142" s="83"/>
      <c r="G1142" s="61"/>
      <c r="H1142" s="142" t="s">
        <v>37</v>
      </c>
      <c r="I1142" s="142"/>
      <c r="J1142" s="142"/>
      <c r="K1142" s="142"/>
      <c r="L1142" s="61"/>
      <c r="M1142" s="82" t="s">
        <v>36</v>
      </c>
      <c r="N1142" s="83"/>
      <c r="O1142" s="83">
        <f>E1142</f>
        <v>0</v>
      </c>
      <c r="P1142" s="95"/>
    </row>
    <row r="1143" spans="2:16" hidden="1" x14ac:dyDescent="0.25">
      <c r="B1143" s="98"/>
      <c r="C1143" s="87"/>
      <c r="D1143" s="87" t="s">
        <v>71</v>
      </c>
      <c r="E1143" s="87"/>
      <c r="F1143" s="22">
        <f>IFERROR(-VLOOKUP(B1142,'Lessor Calculations'!$G$10:$N$448,8,FALSE),0)</f>
        <v>0</v>
      </c>
      <c r="G1143" s="51"/>
      <c r="H1143" s="143"/>
      <c r="I1143" s="143"/>
      <c r="J1143" s="143"/>
      <c r="K1143" s="143"/>
      <c r="L1143" s="51"/>
      <c r="M1143" s="87"/>
      <c r="N1143" s="87" t="s">
        <v>71</v>
      </c>
      <c r="O1143" s="22"/>
      <c r="P1143" s="96">
        <f>F1143</f>
        <v>0</v>
      </c>
    </row>
    <row r="1144" spans="2:16" hidden="1" x14ac:dyDescent="0.25">
      <c r="B1144" s="98"/>
      <c r="C1144" s="66"/>
      <c r="D1144" s="87" t="s">
        <v>72</v>
      </c>
      <c r="E1144" s="87"/>
      <c r="F1144" s="22" t="str">
        <f>IFERROR(VLOOKUP(B1142,'Lessor Calculations'!$G$10:$M$448,7,FALSE),0)</f>
        <v xml:space="preserve">  </v>
      </c>
      <c r="G1144" s="51"/>
      <c r="H1144" s="143"/>
      <c r="I1144" s="143"/>
      <c r="J1144" s="143"/>
      <c r="K1144" s="143"/>
      <c r="L1144" s="51"/>
      <c r="M1144" s="66"/>
      <c r="N1144" s="87" t="s">
        <v>72</v>
      </c>
      <c r="O1144" s="22"/>
      <c r="P1144" s="96" t="str">
        <f>F1144</f>
        <v xml:space="preserve">  </v>
      </c>
    </row>
    <row r="1145" spans="2:16" hidden="1" x14ac:dyDescent="0.25">
      <c r="B1145" s="98"/>
      <c r="C1145" s="66"/>
      <c r="D1145" s="87"/>
      <c r="E1145" s="22"/>
      <c r="F1145" s="22"/>
      <c r="G1145" s="51"/>
      <c r="H1145" s="66"/>
      <c r="I1145" s="87"/>
      <c r="J1145" s="22"/>
      <c r="K1145" s="22"/>
      <c r="L1145" s="51"/>
      <c r="M1145" s="65"/>
      <c r="N1145" s="87"/>
      <c r="O1145" s="22"/>
      <c r="P1145" s="96"/>
    </row>
    <row r="1146" spans="2:16" ht="15.6" hidden="1" x14ac:dyDescent="0.3">
      <c r="B1146" s="62" t="str">
        <f>B1142</f>
        <v xml:space="preserve">  </v>
      </c>
      <c r="C1146" s="66" t="s">
        <v>70</v>
      </c>
      <c r="D1146" s="66"/>
      <c r="E1146" s="22" t="str">
        <f>IFERROR(VLOOKUP(B1146,'Lessor Calculations'!$Z$10:$AB$448,3,FALSE),0)</f>
        <v xml:space="preserve">  </v>
      </c>
      <c r="F1146" s="66"/>
      <c r="G1146" s="51"/>
      <c r="H1146" s="143" t="s">
        <v>37</v>
      </c>
      <c r="I1146" s="143"/>
      <c r="J1146" s="143"/>
      <c r="K1146" s="143"/>
      <c r="L1146" s="51"/>
      <c r="M1146" s="66" t="s">
        <v>70</v>
      </c>
      <c r="N1146" s="66"/>
      <c r="O1146" s="22" t="str">
        <f>E1146</f>
        <v xml:space="preserve">  </v>
      </c>
      <c r="P1146" s="96"/>
    </row>
    <row r="1147" spans="2:16" hidden="1" x14ac:dyDescent="0.25">
      <c r="B1147" s="98"/>
      <c r="C1147" s="66"/>
      <c r="D1147" s="87" t="s">
        <v>82</v>
      </c>
      <c r="E1147" s="66"/>
      <c r="F1147" s="77" t="str">
        <f>E1146</f>
        <v xml:space="preserve">  </v>
      </c>
      <c r="G1147" s="51"/>
      <c r="H1147" s="143"/>
      <c r="I1147" s="143"/>
      <c r="J1147" s="143"/>
      <c r="K1147" s="143"/>
      <c r="L1147" s="51"/>
      <c r="M1147" s="66"/>
      <c r="N1147" s="87" t="s">
        <v>82</v>
      </c>
      <c r="O1147" s="22"/>
      <c r="P1147" s="96" t="str">
        <f>O1146</f>
        <v xml:space="preserve">  </v>
      </c>
    </row>
    <row r="1148" spans="2:16" hidden="1" x14ac:dyDescent="0.25">
      <c r="B1148" s="98"/>
      <c r="C1148" s="66"/>
      <c r="D1148" s="87"/>
      <c r="E1148" s="22"/>
      <c r="F1148" s="22"/>
      <c r="G1148" s="51"/>
      <c r="H1148" s="66"/>
      <c r="I1148" s="87"/>
      <c r="J1148" s="22"/>
      <c r="K1148" s="22"/>
      <c r="L1148" s="51"/>
      <c r="M1148" s="65"/>
      <c r="N1148" s="87"/>
      <c r="O1148" s="22"/>
      <c r="P1148" s="96"/>
    </row>
    <row r="1149" spans="2:16" ht="15.6" hidden="1" x14ac:dyDescent="0.3">
      <c r="B1149" s="62" t="str">
        <f>B1146</f>
        <v xml:space="preserve">  </v>
      </c>
      <c r="C1149" s="144" t="s">
        <v>37</v>
      </c>
      <c r="D1149" s="144"/>
      <c r="E1149" s="144"/>
      <c r="F1149" s="144"/>
      <c r="G1149" s="51"/>
      <c r="H1149" s="87" t="s">
        <v>74</v>
      </c>
      <c r="I1149" s="66"/>
      <c r="J1149" s="22" t="str">
        <f>IFERROR(VLOOKUP(B1149,'Lessor Calculations'!$AE$10:$AG$448,3,FALSE),0)</f>
        <v xml:space="preserve">  </v>
      </c>
      <c r="K1149" s="22"/>
      <c r="L1149" s="51"/>
      <c r="M1149" s="87" t="s">
        <v>74</v>
      </c>
      <c r="N1149" s="66"/>
      <c r="O1149" s="22" t="str">
        <f>J1149</f>
        <v xml:space="preserve">  </v>
      </c>
      <c r="P1149" s="96"/>
    </row>
    <row r="1150" spans="2:16" ht="15.6" hidden="1" x14ac:dyDescent="0.3">
      <c r="B1150" s="74"/>
      <c r="C1150" s="144"/>
      <c r="D1150" s="144"/>
      <c r="E1150" s="144"/>
      <c r="F1150" s="144"/>
      <c r="G1150" s="51"/>
      <c r="H1150" s="52"/>
      <c r="I1150" s="87" t="s">
        <v>79</v>
      </c>
      <c r="J1150" s="22"/>
      <c r="K1150" s="22" t="str">
        <f>J1149</f>
        <v xml:space="preserve">  </v>
      </c>
      <c r="L1150" s="51"/>
      <c r="M1150" s="52"/>
      <c r="N1150" s="87" t="s">
        <v>79</v>
      </c>
      <c r="O1150" s="22"/>
      <c r="P1150" s="96" t="str">
        <f>O1149</f>
        <v xml:space="preserve">  </v>
      </c>
    </row>
    <row r="1151" spans="2:16" ht="15.6" hidden="1" x14ac:dyDescent="0.3">
      <c r="B1151" s="74"/>
      <c r="C1151" s="66"/>
      <c r="D1151" s="87"/>
      <c r="E1151" s="22"/>
      <c r="F1151" s="22"/>
      <c r="G1151" s="51"/>
      <c r="H1151" s="66"/>
      <c r="I1151" s="87"/>
      <c r="J1151" s="22"/>
      <c r="K1151" s="22"/>
      <c r="L1151" s="51"/>
      <c r="M1151" s="65"/>
      <c r="N1151" s="66"/>
      <c r="O1151" s="22"/>
      <c r="P1151" s="96"/>
    </row>
    <row r="1152" spans="2:16" ht="15.6" hidden="1" x14ac:dyDescent="0.3">
      <c r="B1152" s="62" t="str">
        <f>B1149</f>
        <v xml:space="preserve">  </v>
      </c>
      <c r="C1152" s="87" t="s">
        <v>36</v>
      </c>
      <c r="D1152" s="22"/>
      <c r="E1152" s="22" t="str">
        <f>F1153</f>
        <v xml:space="preserve">  </v>
      </c>
      <c r="F1152" s="22"/>
      <c r="G1152" s="51"/>
      <c r="H1152" s="143" t="s">
        <v>37</v>
      </c>
      <c r="I1152" s="143"/>
      <c r="J1152" s="143"/>
      <c r="K1152" s="143"/>
      <c r="L1152" s="51"/>
      <c r="M1152" s="87" t="s">
        <v>36</v>
      </c>
      <c r="N1152" s="22"/>
      <c r="O1152" s="22" t="str">
        <f>E1152</f>
        <v xml:space="preserve">  </v>
      </c>
      <c r="P1152" s="96"/>
    </row>
    <row r="1153" spans="2:16" ht="15.6" hidden="1" x14ac:dyDescent="0.3">
      <c r="B1153" s="75"/>
      <c r="C1153" s="79"/>
      <c r="D1153" s="90" t="s">
        <v>80</v>
      </c>
      <c r="E1153" s="90"/>
      <c r="F1153" s="91" t="str">
        <f>IFERROR(VLOOKUP(B1152,'Lessor Calculations'!$G$10:$W$448,17,FALSE),0)</f>
        <v xml:space="preserve">  </v>
      </c>
      <c r="G1153" s="70"/>
      <c r="H1153" s="146"/>
      <c r="I1153" s="146"/>
      <c r="J1153" s="146"/>
      <c r="K1153" s="146"/>
      <c r="L1153" s="70"/>
      <c r="M1153" s="79"/>
      <c r="N1153" s="90" t="s">
        <v>80</v>
      </c>
      <c r="O1153" s="91"/>
      <c r="P1153" s="94" t="str">
        <f>O1152</f>
        <v xml:space="preserve">  </v>
      </c>
    </row>
    <row r="1154" spans="2:16" ht="15.6" hidden="1" x14ac:dyDescent="0.3">
      <c r="B1154" s="59" t="str">
        <f>IFERROR(IF(EOMONTH(B1149,1)&gt;Questionnaire!$I$8,"  ",EOMONTH(B1149,1)),"  ")</f>
        <v xml:space="preserve">  </v>
      </c>
      <c r="C1154" s="82" t="s">
        <v>36</v>
      </c>
      <c r="D1154" s="83"/>
      <c r="E1154" s="83">
        <f>IFERROR(F1155+F1156,0)</f>
        <v>0</v>
      </c>
      <c r="F1154" s="83"/>
      <c r="G1154" s="61"/>
      <c r="H1154" s="142" t="s">
        <v>37</v>
      </c>
      <c r="I1154" s="142"/>
      <c r="J1154" s="142"/>
      <c r="K1154" s="142"/>
      <c r="L1154" s="61"/>
      <c r="M1154" s="82" t="s">
        <v>36</v>
      </c>
      <c r="N1154" s="83"/>
      <c r="O1154" s="83">
        <f>E1154</f>
        <v>0</v>
      </c>
      <c r="P1154" s="95"/>
    </row>
    <row r="1155" spans="2:16" hidden="1" x14ac:dyDescent="0.25">
      <c r="B1155" s="98"/>
      <c r="C1155" s="87"/>
      <c r="D1155" s="87" t="s">
        <v>71</v>
      </c>
      <c r="E1155" s="87"/>
      <c r="F1155" s="22">
        <f>IFERROR(-VLOOKUP(B1154,'Lessor Calculations'!$G$10:$N$448,8,FALSE),0)</f>
        <v>0</v>
      </c>
      <c r="G1155" s="51"/>
      <c r="H1155" s="143"/>
      <c r="I1155" s="143"/>
      <c r="J1155" s="143"/>
      <c r="K1155" s="143"/>
      <c r="L1155" s="51"/>
      <c r="M1155" s="87"/>
      <c r="N1155" s="87" t="s">
        <v>71</v>
      </c>
      <c r="O1155" s="22"/>
      <c r="P1155" s="96">
        <f>F1155</f>
        <v>0</v>
      </c>
    </row>
    <row r="1156" spans="2:16" hidden="1" x14ac:dyDescent="0.25">
      <c r="B1156" s="98"/>
      <c r="C1156" s="66"/>
      <c r="D1156" s="87" t="s">
        <v>72</v>
      </c>
      <c r="E1156" s="87"/>
      <c r="F1156" s="22" t="str">
        <f>IFERROR(VLOOKUP(B1154,'Lessor Calculations'!$G$10:$M$448,7,FALSE),0)</f>
        <v xml:space="preserve">  </v>
      </c>
      <c r="G1156" s="51"/>
      <c r="H1156" s="143"/>
      <c r="I1156" s="143"/>
      <c r="J1156" s="143"/>
      <c r="K1156" s="143"/>
      <c r="L1156" s="51"/>
      <c r="M1156" s="66"/>
      <c r="N1156" s="87" t="s">
        <v>72</v>
      </c>
      <c r="O1156" s="22"/>
      <c r="P1156" s="96" t="str">
        <f>F1156</f>
        <v xml:space="preserve">  </v>
      </c>
    </row>
    <row r="1157" spans="2:16" hidden="1" x14ac:dyDescent="0.25">
      <c r="B1157" s="98"/>
      <c r="C1157" s="66"/>
      <c r="D1157" s="87"/>
      <c r="E1157" s="22"/>
      <c r="F1157" s="22"/>
      <c r="G1157" s="51"/>
      <c r="H1157" s="66"/>
      <c r="I1157" s="87"/>
      <c r="J1157" s="22"/>
      <c r="K1157" s="22"/>
      <c r="L1157" s="51"/>
      <c r="M1157" s="65"/>
      <c r="N1157" s="87"/>
      <c r="O1157" s="22"/>
      <c r="P1157" s="96"/>
    </row>
    <row r="1158" spans="2:16" ht="15.6" hidden="1" x14ac:dyDescent="0.3">
      <c r="B1158" s="62" t="str">
        <f>B1154</f>
        <v xml:space="preserve">  </v>
      </c>
      <c r="C1158" s="66" t="s">
        <v>70</v>
      </c>
      <c r="D1158" s="66"/>
      <c r="E1158" s="22" t="str">
        <f>IFERROR(VLOOKUP(B1158,'Lessor Calculations'!$Z$10:$AB$448,3,FALSE),0)</f>
        <v xml:space="preserve">  </v>
      </c>
      <c r="F1158" s="66"/>
      <c r="G1158" s="51"/>
      <c r="H1158" s="143" t="s">
        <v>37</v>
      </c>
      <c r="I1158" s="143"/>
      <c r="J1158" s="143"/>
      <c r="K1158" s="143"/>
      <c r="L1158" s="51"/>
      <c r="M1158" s="66" t="s">
        <v>70</v>
      </c>
      <c r="N1158" s="66"/>
      <c r="O1158" s="22" t="str">
        <f>E1158</f>
        <v xml:space="preserve">  </v>
      </c>
      <c r="P1158" s="96"/>
    </row>
    <row r="1159" spans="2:16" hidden="1" x14ac:dyDescent="0.25">
      <c r="B1159" s="98"/>
      <c r="C1159" s="66"/>
      <c r="D1159" s="87" t="s">
        <v>82</v>
      </c>
      <c r="E1159" s="66"/>
      <c r="F1159" s="77" t="str">
        <f>E1158</f>
        <v xml:space="preserve">  </v>
      </c>
      <c r="G1159" s="51"/>
      <c r="H1159" s="143"/>
      <c r="I1159" s="143"/>
      <c r="J1159" s="143"/>
      <c r="K1159" s="143"/>
      <c r="L1159" s="51"/>
      <c r="M1159" s="66"/>
      <c r="N1159" s="87" t="s">
        <v>82</v>
      </c>
      <c r="O1159" s="22"/>
      <c r="P1159" s="96" t="str">
        <f>O1158</f>
        <v xml:space="preserve">  </v>
      </c>
    </row>
    <row r="1160" spans="2:16" hidden="1" x14ac:dyDescent="0.25">
      <c r="B1160" s="98"/>
      <c r="C1160" s="66"/>
      <c r="D1160" s="87"/>
      <c r="E1160" s="22"/>
      <c r="F1160" s="22"/>
      <c r="G1160" s="51"/>
      <c r="H1160" s="66"/>
      <c r="I1160" s="87"/>
      <c r="J1160" s="22"/>
      <c r="K1160" s="22"/>
      <c r="L1160" s="51"/>
      <c r="M1160" s="65"/>
      <c r="N1160" s="87"/>
      <c r="O1160" s="22"/>
      <c r="P1160" s="96"/>
    </row>
    <row r="1161" spans="2:16" ht="15.6" hidden="1" x14ac:dyDescent="0.3">
      <c r="B1161" s="62" t="str">
        <f>B1158</f>
        <v xml:space="preserve">  </v>
      </c>
      <c r="C1161" s="144" t="s">
        <v>37</v>
      </c>
      <c r="D1161" s="144"/>
      <c r="E1161" s="144"/>
      <c r="F1161" s="144"/>
      <c r="G1161" s="51"/>
      <c r="H1161" s="87" t="s">
        <v>74</v>
      </c>
      <c r="I1161" s="66"/>
      <c r="J1161" s="22" t="str">
        <f>IFERROR(VLOOKUP(B1161,'Lessor Calculations'!$AE$10:$AG$448,3,FALSE),0)</f>
        <v xml:space="preserve">  </v>
      </c>
      <c r="K1161" s="22"/>
      <c r="L1161" s="51"/>
      <c r="M1161" s="87" t="s">
        <v>74</v>
      </c>
      <c r="N1161" s="66"/>
      <c r="O1161" s="22" t="str">
        <f>J1161</f>
        <v xml:space="preserve">  </v>
      </c>
      <c r="P1161" s="96"/>
    </row>
    <row r="1162" spans="2:16" ht="15.6" hidden="1" x14ac:dyDescent="0.3">
      <c r="B1162" s="74"/>
      <c r="C1162" s="144"/>
      <c r="D1162" s="144"/>
      <c r="E1162" s="144"/>
      <c r="F1162" s="144"/>
      <c r="G1162" s="51"/>
      <c r="H1162" s="52"/>
      <c r="I1162" s="87" t="s">
        <v>79</v>
      </c>
      <c r="J1162" s="22"/>
      <c r="K1162" s="22" t="str">
        <f>J1161</f>
        <v xml:space="preserve">  </v>
      </c>
      <c r="L1162" s="51"/>
      <c r="M1162" s="52"/>
      <c r="N1162" s="87" t="s">
        <v>79</v>
      </c>
      <c r="O1162" s="22"/>
      <c r="P1162" s="96" t="str">
        <f>O1161</f>
        <v xml:space="preserve">  </v>
      </c>
    </row>
    <row r="1163" spans="2:16" ht="15.6" hidden="1" x14ac:dyDescent="0.3">
      <c r="B1163" s="74"/>
      <c r="C1163" s="66"/>
      <c r="D1163" s="87"/>
      <c r="E1163" s="22"/>
      <c r="F1163" s="22"/>
      <c r="G1163" s="51"/>
      <c r="H1163" s="66"/>
      <c r="I1163" s="87"/>
      <c r="J1163" s="22"/>
      <c r="K1163" s="22"/>
      <c r="L1163" s="51"/>
      <c r="M1163" s="65"/>
      <c r="N1163" s="66"/>
      <c r="O1163" s="22"/>
      <c r="P1163" s="96"/>
    </row>
    <row r="1164" spans="2:16" ht="15.6" hidden="1" x14ac:dyDescent="0.3">
      <c r="B1164" s="62" t="str">
        <f>B1161</f>
        <v xml:space="preserve">  </v>
      </c>
      <c r="C1164" s="87" t="s">
        <v>36</v>
      </c>
      <c r="D1164" s="22"/>
      <c r="E1164" s="22" t="str">
        <f>F1165</f>
        <v xml:space="preserve">  </v>
      </c>
      <c r="F1164" s="22"/>
      <c r="G1164" s="51"/>
      <c r="H1164" s="143" t="s">
        <v>37</v>
      </c>
      <c r="I1164" s="143"/>
      <c r="J1164" s="143"/>
      <c r="K1164" s="143"/>
      <c r="L1164" s="51"/>
      <c r="M1164" s="87" t="s">
        <v>36</v>
      </c>
      <c r="N1164" s="22"/>
      <c r="O1164" s="22" t="str">
        <f>E1164</f>
        <v xml:space="preserve">  </v>
      </c>
      <c r="P1164" s="96"/>
    </row>
    <row r="1165" spans="2:16" ht="15.6" hidden="1" x14ac:dyDescent="0.3">
      <c r="B1165" s="75"/>
      <c r="C1165" s="79"/>
      <c r="D1165" s="90" t="s">
        <v>80</v>
      </c>
      <c r="E1165" s="90"/>
      <c r="F1165" s="91" t="str">
        <f>IFERROR(VLOOKUP(B1164,'Lessor Calculations'!$G$10:$W$448,17,FALSE),0)</f>
        <v xml:space="preserve">  </v>
      </c>
      <c r="G1165" s="70"/>
      <c r="H1165" s="146"/>
      <c r="I1165" s="146"/>
      <c r="J1165" s="146"/>
      <c r="K1165" s="146"/>
      <c r="L1165" s="70"/>
      <c r="M1165" s="79"/>
      <c r="N1165" s="90" t="s">
        <v>80</v>
      </c>
      <c r="O1165" s="91"/>
      <c r="P1165" s="94" t="str">
        <f>O1164</f>
        <v xml:space="preserve">  </v>
      </c>
    </row>
    <row r="1166" spans="2:16" ht="15.6" hidden="1" x14ac:dyDescent="0.3">
      <c r="B1166" s="59" t="str">
        <f>IFERROR(IF(EOMONTH(B1161,1)&gt;Questionnaire!$I$8,"  ",EOMONTH(B1161,1)),"  ")</f>
        <v xml:space="preserve">  </v>
      </c>
      <c r="C1166" s="82" t="s">
        <v>36</v>
      </c>
      <c r="D1166" s="83"/>
      <c r="E1166" s="83">
        <f>IFERROR(F1167+F1168,0)</f>
        <v>0</v>
      </c>
      <c r="F1166" s="83"/>
      <c r="G1166" s="61"/>
      <c r="H1166" s="142" t="s">
        <v>37</v>
      </c>
      <c r="I1166" s="142"/>
      <c r="J1166" s="142"/>
      <c r="K1166" s="142"/>
      <c r="L1166" s="61"/>
      <c r="M1166" s="82" t="s">
        <v>36</v>
      </c>
      <c r="N1166" s="83"/>
      <c r="O1166" s="83">
        <f>E1166</f>
        <v>0</v>
      </c>
      <c r="P1166" s="95"/>
    </row>
    <row r="1167" spans="2:16" hidden="1" x14ac:dyDescent="0.25">
      <c r="B1167" s="98"/>
      <c r="C1167" s="87"/>
      <c r="D1167" s="87" t="s">
        <v>71</v>
      </c>
      <c r="E1167" s="87"/>
      <c r="F1167" s="22">
        <f>IFERROR(-VLOOKUP(B1166,'Lessor Calculations'!$G$10:$N$448,8,FALSE),0)</f>
        <v>0</v>
      </c>
      <c r="G1167" s="51"/>
      <c r="H1167" s="143"/>
      <c r="I1167" s="143"/>
      <c r="J1167" s="143"/>
      <c r="K1167" s="143"/>
      <c r="L1167" s="51"/>
      <c r="M1167" s="87"/>
      <c r="N1167" s="87" t="s">
        <v>71</v>
      </c>
      <c r="O1167" s="22"/>
      <c r="P1167" s="96">
        <f>F1167</f>
        <v>0</v>
      </c>
    </row>
    <row r="1168" spans="2:16" hidden="1" x14ac:dyDescent="0.25">
      <c r="B1168" s="98"/>
      <c r="C1168" s="66"/>
      <c r="D1168" s="87" t="s">
        <v>72</v>
      </c>
      <c r="E1168" s="87"/>
      <c r="F1168" s="22" t="str">
        <f>IFERROR(VLOOKUP(B1166,'Lessor Calculations'!$G$10:$M$448,7,FALSE),0)</f>
        <v xml:space="preserve">  </v>
      </c>
      <c r="G1168" s="51"/>
      <c r="H1168" s="143"/>
      <c r="I1168" s="143"/>
      <c r="J1168" s="143"/>
      <c r="K1168" s="143"/>
      <c r="L1168" s="51"/>
      <c r="M1168" s="66"/>
      <c r="N1168" s="87" t="s">
        <v>72</v>
      </c>
      <c r="O1168" s="22"/>
      <c r="P1168" s="96" t="str">
        <f>F1168</f>
        <v xml:space="preserve">  </v>
      </c>
    </row>
    <row r="1169" spans="2:16" hidden="1" x14ac:dyDescent="0.25">
      <c r="B1169" s="98"/>
      <c r="C1169" s="66"/>
      <c r="D1169" s="87"/>
      <c r="E1169" s="22"/>
      <c r="F1169" s="22"/>
      <c r="G1169" s="51"/>
      <c r="H1169" s="66"/>
      <c r="I1169" s="87"/>
      <c r="J1169" s="22"/>
      <c r="K1169" s="22"/>
      <c r="L1169" s="51"/>
      <c r="M1169" s="65"/>
      <c r="N1169" s="87"/>
      <c r="O1169" s="22"/>
      <c r="P1169" s="96"/>
    </row>
    <row r="1170" spans="2:16" ht="15.6" hidden="1" x14ac:dyDescent="0.3">
      <c r="B1170" s="62" t="str">
        <f>B1166</f>
        <v xml:space="preserve">  </v>
      </c>
      <c r="C1170" s="66" t="s">
        <v>70</v>
      </c>
      <c r="D1170" s="66"/>
      <c r="E1170" s="22" t="str">
        <f>IFERROR(VLOOKUP(B1170,'Lessor Calculations'!$Z$10:$AB$448,3,FALSE),0)</f>
        <v xml:space="preserve">  </v>
      </c>
      <c r="F1170" s="66"/>
      <c r="G1170" s="51"/>
      <c r="H1170" s="143" t="s">
        <v>37</v>
      </c>
      <c r="I1170" s="143"/>
      <c r="J1170" s="143"/>
      <c r="K1170" s="143"/>
      <c r="L1170" s="51"/>
      <c r="M1170" s="66" t="s">
        <v>70</v>
      </c>
      <c r="N1170" s="66"/>
      <c r="O1170" s="22" t="str">
        <f>E1170</f>
        <v xml:space="preserve">  </v>
      </c>
      <c r="P1170" s="96"/>
    </row>
    <row r="1171" spans="2:16" hidden="1" x14ac:dyDescent="0.25">
      <c r="B1171" s="98"/>
      <c r="C1171" s="66"/>
      <c r="D1171" s="87" t="s">
        <v>82</v>
      </c>
      <c r="E1171" s="66"/>
      <c r="F1171" s="77" t="str">
        <f>E1170</f>
        <v xml:space="preserve">  </v>
      </c>
      <c r="G1171" s="51"/>
      <c r="H1171" s="143"/>
      <c r="I1171" s="143"/>
      <c r="J1171" s="143"/>
      <c r="K1171" s="143"/>
      <c r="L1171" s="51"/>
      <c r="M1171" s="66"/>
      <c r="N1171" s="87" t="s">
        <v>82</v>
      </c>
      <c r="O1171" s="22"/>
      <c r="P1171" s="96" t="str">
        <f>O1170</f>
        <v xml:space="preserve">  </v>
      </c>
    </row>
    <row r="1172" spans="2:16" hidden="1" x14ac:dyDescent="0.25">
      <c r="B1172" s="98"/>
      <c r="C1172" s="66"/>
      <c r="D1172" s="87"/>
      <c r="E1172" s="22"/>
      <c r="F1172" s="22"/>
      <c r="G1172" s="51"/>
      <c r="H1172" s="66"/>
      <c r="I1172" s="87"/>
      <c r="J1172" s="22"/>
      <c r="K1172" s="22"/>
      <c r="L1172" s="51"/>
      <c r="M1172" s="65"/>
      <c r="N1172" s="87"/>
      <c r="O1172" s="22"/>
      <c r="P1172" s="96"/>
    </row>
    <row r="1173" spans="2:16" ht="15.6" hidden="1" x14ac:dyDescent="0.3">
      <c r="B1173" s="62" t="str">
        <f>B1170</f>
        <v xml:space="preserve">  </v>
      </c>
      <c r="C1173" s="144" t="s">
        <v>37</v>
      </c>
      <c r="D1173" s="144"/>
      <c r="E1173" s="144"/>
      <c r="F1173" s="144"/>
      <c r="G1173" s="51"/>
      <c r="H1173" s="87" t="s">
        <v>74</v>
      </c>
      <c r="I1173" s="66"/>
      <c r="J1173" s="22" t="str">
        <f>IFERROR(VLOOKUP(B1173,'Lessor Calculations'!$AE$10:$AG$448,3,FALSE),0)</f>
        <v xml:space="preserve">  </v>
      </c>
      <c r="K1173" s="22"/>
      <c r="L1173" s="51"/>
      <c r="M1173" s="87" t="s">
        <v>74</v>
      </c>
      <c r="N1173" s="66"/>
      <c r="O1173" s="22" t="str">
        <f>J1173</f>
        <v xml:space="preserve">  </v>
      </c>
      <c r="P1173" s="96"/>
    </row>
    <row r="1174" spans="2:16" ht="15.6" hidden="1" x14ac:dyDescent="0.3">
      <c r="B1174" s="74"/>
      <c r="C1174" s="144"/>
      <c r="D1174" s="144"/>
      <c r="E1174" s="144"/>
      <c r="F1174" s="144"/>
      <c r="G1174" s="51"/>
      <c r="H1174" s="52"/>
      <c r="I1174" s="87" t="s">
        <v>79</v>
      </c>
      <c r="J1174" s="22"/>
      <c r="K1174" s="22" t="str">
        <f>J1173</f>
        <v xml:space="preserve">  </v>
      </c>
      <c r="L1174" s="51"/>
      <c r="M1174" s="52"/>
      <c r="N1174" s="87" t="s">
        <v>79</v>
      </c>
      <c r="O1174" s="22"/>
      <c r="P1174" s="96" t="str">
        <f>O1173</f>
        <v xml:space="preserve">  </v>
      </c>
    </row>
    <row r="1175" spans="2:16" ht="15.6" hidden="1" x14ac:dyDescent="0.3">
      <c r="B1175" s="74"/>
      <c r="C1175" s="66"/>
      <c r="D1175" s="87"/>
      <c r="E1175" s="22"/>
      <c r="F1175" s="22"/>
      <c r="G1175" s="51"/>
      <c r="H1175" s="66"/>
      <c r="I1175" s="87"/>
      <c r="J1175" s="22"/>
      <c r="K1175" s="22"/>
      <c r="L1175" s="51"/>
      <c r="M1175" s="65"/>
      <c r="N1175" s="66"/>
      <c r="O1175" s="22"/>
      <c r="P1175" s="96"/>
    </row>
    <row r="1176" spans="2:16" ht="15.6" hidden="1" x14ac:dyDescent="0.3">
      <c r="B1176" s="62" t="str">
        <f>B1173</f>
        <v xml:space="preserve">  </v>
      </c>
      <c r="C1176" s="87" t="s">
        <v>36</v>
      </c>
      <c r="D1176" s="22"/>
      <c r="E1176" s="22" t="str">
        <f>F1177</f>
        <v xml:space="preserve">  </v>
      </c>
      <c r="F1176" s="22"/>
      <c r="G1176" s="51"/>
      <c r="H1176" s="143" t="s">
        <v>37</v>
      </c>
      <c r="I1176" s="143"/>
      <c r="J1176" s="143"/>
      <c r="K1176" s="143"/>
      <c r="L1176" s="51"/>
      <c r="M1176" s="87" t="s">
        <v>36</v>
      </c>
      <c r="N1176" s="22"/>
      <c r="O1176" s="22" t="str">
        <f>E1176</f>
        <v xml:space="preserve">  </v>
      </c>
      <c r="P1176" s="96"/>
    </row>
    <row r="1177" spans="2:16" ht="15.6" hidden="1" x14ac:dyDescent="0.3">
      <c r="B1177" s="75"/>
      <c r="C1177" s="79"/>
      <c r="D1177" s="90" t="s">
        <v>80</v>
      </c>
      <c r="E1177" s="90"/>
      <c r="F1177" s="91" t="str">
        <f>IFERROR(VLOOKUP(B1176,'Lessor Calculations'!$G$10:$W$448,17,FALSE),0)</f>
        <v xml:space="preserve">  </v>
      </c>
      <c r="G1177" s="70"/>
      <c r="H1177" s="146"/>
      <c r="I1177" s="146"/>
      <c r="J1177" s="146"/>
      <c r="K1177" s="146"/>
      <c r="L1177" s="70"/>
      <c r="M1177" s="79"/>
      <c r="N1177" s="90" t="s">
        <v>80</v>
      </c>
      <c r="O1177" s="91"/>
      <c r="P1177" s="94" t="str">
        <f>O1176</f>
        <v xml:space="preserve">  </v>
      </c>
    </row>
    <row r="1178" spans="2:16" ht="15.6" hidden="1" x14ac:dyDescent="0.3">
      <c r="B1178" s="59" t="str">
        <f>IFERROR(IF(EOMONTH(B1173,1)&gt;Questionnaire!$I$8,"  ",EOMONTH(B1173,1)),"  ")</f>
        <v xml:space="preserve">  </v>
      </c>
      <c r="C1178" s="82" t="s">
        <v>36</v>
      </c>
      <c r="D1178" s="83"/>
      <c r="E1178" s="83">
        <f>IFERROR(F1179+F1180,0)</f>
        <v>0</v>
      </c>
      <c r="F1178" s="83"/>
      <c r="G1178" s="61"/>
      <c r="H1178" s="142" t="s">
        <v>37</v>
      </c>
      <c r="I1178" s="142"/>
      <c r="J1178" s="142"/>
      <c r="K1178" s="142"/>
      <c r="L1178" s="61"/>
      <c r="M1178" s="82" t="s">
        <v>36</v>
      </c>
      <c r="N1178" s="83"/>
      <c r="O1178" s="83">
        <f>E1178</f>
        <v>0</v>
      </c>
      <c r="P1178" s="95"/>
    </row>
    <row r="1179" spans="2:16" hidden="1" x14ac:dyDescent="0.25">
      <c r="B1179" s="98"/>
      <c r="C1179" s="87"/>
      <c r="D1179" s="87" t="s">
        <v>71</v>
      </c>
      <c r="E1179" s="87"/>
      <c r="F1179" s="22">
        <f>IFERROR(-VLOOKUP(B1178,'Lessor Calculations'!$G$10:$N$448,8,FALSE),0)</f>
        <v>0</v>
      </c>
      <c r="G1179" s="51"/>
      <c r="H1179" s="143"/>
      <c r="I1179" s="143"/>
      <c r="J1179" s="143"/>
      <c r="K1179" s="143"/>
      <c r="L1179" s="51"/>
      <c r="M1179" s="87"/>
      <c r="N1179" s="87" t="s">
        <v>71</v>
      </c>
      <c r="O1179" s="22"/>
      <c r="P1179" s="96">
        <f>F1179</f>
        <v>0</v>
      </c>
    </row>
    <row r="1180" spans="2:16" hidden="1" x14ac:dyDescent="0.25">
      <c r="B1180" s="98"/>
      <c r="C1180" s="66"/>
      <c r="D1180" s="87" t="s">
        <v>72</v>
      </c>
      <c r="E1180" s="87"/>
      <c r="F1180" s="22" t="str">
        <f>IFERROR(VLOOKUP(B1178,'Lessor Calculations'!$G$10:$M$448,7,FALSE),0)</f>
        <v xml:space="preserve">  </v>
      </c>
      <c r="G1180" s="51"/>
      <c r="H1180" s="143"/>
      <c r="I1180" s="143"/>
      <c r="J1180" s="143"/>
      <c r="K1180" s="143"/>
      <c r="L1180" s="51"/>
      <c r="M1180" s="66"/>
      <c r="N1180" s="87" t="s">
        <v>72</v>
      </c>
      <c r="O1180" s="22"/>
      <c r="P1180" s="96" t="str">
        <f>F1180</f>
        <v xml:space="preserve">  </v>
      </c>
    </row>
    <row r="1181" spans="2:16" hidden="1" x14ac:dyDescent="0.25">
      <c r="B1181" s="98"/>
      <c r="C1181" s="66"/>
      <c r="D1181" s="87"/>
      <c r="E1181" s="22"/>
      <c r="F1181" s="22"/>
      <c r="G1181" s="51"/>
      <c r="H1181" s="66"/>
      <c r="I1181" s="87"/>
      <c r="J1181" s="22"/>
      <c r="K1181" s="22"/>
      <c r="L1181" s="51"/>
      <c r="M1181" s="65"/>
      <c r="N1181" s="87"/>
      <c r="O1181" s="22"/>
      <c r="P1181" s="96"/>
    </row>
    <row r="1182" spans="2:16" ht="15.6" hidden="1" x14ac:dyDescent="0.3">
      <c r="B1182" s="62" t="str">
        <f>B1178</f>
        <v xml:space="preserve">  </v>
      </c>
      <c r="C1182" s="66" t="s">
        <v>70</v>
      </c>
      <c r="D1182" s="66"/>
      <c r="E1182" s="22" t="str">
        <f>IFERROR(VLOOKUP(B1182,'Lessor Calculations'!$Z$10:$AB$448,3,FALSE),0)</f>
        <v xml:space="preserve">  </v>
      </c>
      <c r="F1182" s="66"/>
      <c r="G1182" s="51"/>
      <c r="H1182" s="143" t="s">
        <v>37</v>
      </c>
      <c r="I1182" s="143"/>
      <c r="J1182" s="143"/>
      <c r="K1182" s="143"/>
      <c r="L1182" s="51"/>
      <c r="M1182" s="66" t="s">
        <v>70</v>
      </c>
      <c r="N1182" s="66"/>
      <c r="O1182" s="22" t="str">
        <f>E1182</f>
        <v xml:space="preserve">  </v>
      </c>
      <c r="P1182" s="96"/>
    </row>
    <row r="1183" spans="2:16" hidden="1" x14ac:dyDescent="0.25">
      <c r="B1183" s="98"/>
      <c r="C1183" s="66"/>
      <c r="D1183" s="87" t="s">
        <v>82</v>
      </c>
      <c r="E1183" s="66"/>
      <c r="F1183" s="77" t="str">
        <f>E1182</f>
        <v xml:space="preserve">  </v>
      </c>
      <c r="G1183" s="51"/>
      <c r="H1183" s="143"/>
      <c r="I1183" s="143"/>
      <c r="J1183" s="143"/>
      <c r="K1183" s="143"/>
      <c r="L1183" s="51"/>
      <c r="M1183" s="66"/>
      <c r="N1183" s="87" t="s">
        <v>82</v>
      </c>
      <c r="O1183" s="22"/>
      <c r="P1183" s="96" t="str">
        <f>O1182</f>
        <v xml:space="preserve">  </v>
      </c>
    </row>
    <row r="1184" spans="2:16" hidden="1" x14ac:dyDescent="0.25">
      <c r="B1184" s="98"/>
      <c r="C1184" s="66"/>
      <c r="D1184" s="87"/>
      <c r="E1184" s="22"/>
      <c r="F1184" s="22"/>
      <c r="G1184" s="51"/>
      <c r="H1184" s="66"/>
      <c r="I1184" s="87"/>
      <c r="J1184" s="22"/>
      <c r="K1184" s="22"/>
      <c r="L1184" s="51"/>
      <c r="M1184" s="65"/>
      <c r="N1184" s="87"/>
      <c r="O1184" s="22"/>
      <c r="P1184" s="96"/>
    </row>
    <row r="1185" spans="2:16" ht="15.6" hidden="1" x14ac:dyDescent="0.3">
      <c r="B1185" s="62" t="str">
        <f>B1182</f>
        <v xml:space="preserve">  </v>
      </c>
      <c r="C1185" s="144" t="s">
        <v>37</v>
      </c>
      <c r="D1185" s="144"/>
      <c r="E1185" s="144"/>
      <c r="F1185" s="144"/>
      <c r="G1185" s="51"/>
      <c r="H1185" s="87" t="s">
        <v>74</v>
      </c>
      <c r="I1185" s="66"/>
      <c r="J1185" s="22" t="str">
        <f>IFERROR(VLOOKUP(B1185,'Lessor Calculations'!$AE$10:$AG$448,3,FALSE),0)</f>
        <v xml:space="preserve">  </v>
      </c>
      <c r="K1185" s="22"/>
      <c r="L1185" s="51"/>
      <c r="M1185" s="87" t="s">
        <v>74</v>
      </c>
      <c r="N1185" s="66"/>
      <c r="O1185" s="22" t="str">
        <f>J1185</f>
        <v xml:space="preserve">  </v>
      </c>
      <c r="P1185" s="96"/>
    </row>
    <row r="1186" spans="2:16" ht="15.6" hidden="1" x14ac:dyDescent="0.3">
      <c r="B1186" s="74"/>
      <c r="C1186" s="144"/>
      <c r="D1186" s="144"/>
      <c r="E1186" s="144"/>
      <c r="F1186" s="144"/>
      <c r="G1186" s="51"/>
      <c r="H1186" s="52"/>
      <c r="I1186" s="87" t="s">
        <v>79</v>
      </c>
      <c r="J1186" s="22"/>
      <c r="K1186" s="22" t="str">
        <f>J1185</f>
        <v xml:space="preserve">  </v>
      </c>
      <c r="L1186" s="51"/>
      <c r="M1186" s="52"/>
      <c r="N1186" s="87" t="s">
        <v>79</v>
      </c>
      <c r="O1186" s="22"/>
      <c r="P1186" s="96" t="str">
        <f>O1185</f>
        <v xml:space="preserve">  </v>
      </c>
    </row>
    <row r="1187" spans="2:16" ht="15.6" hidden="1" x14ac:dyDescent="0.3">
      <c r="B1187" s="74"/>
      <c r="C1187" s="66"/>
      <c r="D1187" s="87"/>
      <c r="E1187" s="22"/>
      <c r="F1187" s="22"/>
      <c r="G1187" s="51"/>
      <c r="H1187" s="66"/>
      <c r="I1187" s="87"/>
      <c r="J1187" s="22"/>
      <c r="K1187" s="22"/>
      <c r="L1187" s="51"/>
      <c r="M1187" s="65"/>
      <c r="N1187" s="66"/>
      <c r="O1187" s="22"/>
      <c r="P1187" s="96"/>
    </row>
    <row r="1188" spans="2:16" ht="15.6" hidden="1" x14ac:dyDescent="0.3">
      <c r="B1188" s="62" t="str">
        <f>B1185</f>
        <v xml:space="preserve">  </v>
      </c>
      <c r="C1188" s="87" t="s">
        <v>36</v>
      </c>
      <c r="D1188" s="22"/>
      <c r="E1188" s="22" t="str">
        <f>F1189</f>
        <v xml:space="preserve">  </v>
      </c>
      <c r="F1188" s="22"/>
      <c r="G1188" s="51"/>
      <c r="H1188" s="143" t="s">
        <v>37</v>
      </c>
      <c r="I1188" s="143"/>
      <c r="J1188" s="143"/>
      <c r="K1188" s="143"/>
      <c r="L1188" s="51"/>
      <c r="M1188" s="87" t="s">
        <v>36</v>
      </c>
      <c r="N1188" s="22"/>
      <c r="O1188" s="22" t="str">
        <f>E1188</f>
        <v xml:space="preserve">  </v>
      </c>
      <c r="P1188" s="96"/>
    </row>
    <row r="1189" spans="2:16" ht="15.6" hidden="1" x14ac:dyDescent="0.3">
      <c r="B1189" s="75"/>
      <c r="C1189" s="79"/>
      <c r="D1189" s="90" t="s">
        <v>80</v>
      </c>
      <c r="E1189" s="90"/>
      <c r="F1189" s="91" t="str">
        <f>IFERROR(VLOOKUP(B1188,'Lessor Calculations'!$G$10:$W$448,17,FALSE),0)</f>
        <v xml:space="preserve">  </v>
      </c>
      <c r="G1189" s="70"/>
      <c r="H1189" s="146"/>
      <c r="I1189" s="146"/>
      <c r="J1189" s="146"/>
      <c r="K1189" s="146"/>
      <c r="L1189" s="70"/>
      <c r="M1189" s="79"/>
      <c r="N1189" s="90" t="s">
        <v>80</v>
      </c>
      <c r="O1189" s="91"/>
      <c r="P1189" s="94" t="str">
        <f>O1188</f>
        <v xml:space="preserve">  </v>
      </c>
    </row>
    <row r="1190" spans="2:16" ht="15.6" hidden="1" x14ac:dyDescent="0.3">
      <c r="B1190" s="59" t="str">
        <f>IFERROR(IF(EOMONTH(B1185,1)&gt;Questionnaire!$I$8,"  ",EOMONTH(B1185,1)),"  ")</f>
        <v xml:space="preserve">  </v>
      </c>
      <c r="C1190" s="82" t="s">
        <v>36</v>
      </c>
      <c r="D1190" s="83"/>
      <c r="E1190" s="83">
        <f>IFERROR(F1191+F1192,0)</f>
        <v>0</v>
      </c>
      <c r="F1190" s="83"/>
      <c r="G1190" s="61"/>
      <c r="H1190" s="142" t="s">
        <v>37</v>
      </c>
      <c r="I1190" s="142"/>
      <c r="J1190" s="142"/>
      <c r="K1190" s="142"/>
      <c r="L1190" s="61"/>
      <c r="M1190" s="82" t="s">
        <v>36</v>
      </c>
      <c r="N1190" s="83"/>
      <c r="O1190" s="83">
        <f>E1190</f>
        <v>0</v>
      </c>
      <c r="P1190" s="95"/>
    </row>
    <row r="1191" spans="2:16" hidden="1" x14ac:dyDescent="0.25">
      <c r="B1191" s="98"/>
      <c r="C1191" s="87"/>
      <c r="D1191" s="87" t="s">
        <v>71</v>
      </c>
      <c r="E1191" s="87"/>
      <c r="F1191" s="22">
        <f>IFERROR(-VLOOKUP(B1190,'Lessor Calculations'!$G$10:$N$448,8,FALSE),0)</f>
        <v>0</v>
      </c>
      <c r="G1191" s="51"/>
      <c r="H1191" s="143"/>
      <c r="I1191" s="143"/>
      <c r="J1191" s="143"/>
      <c r="K1191" s="143"/>
      <c r="L1191" s="51"/>
      <c r="M1191" s="87"/>
      <c r="N1191" s="87" t="s">
        <v>71</v>
      </c>
      <c r="O1191" s="22"/>
      <c r="P1191" s="96">
        <f>F1191</f>
        <v>0</v>
      </c>
    </row>
    <row r="1192" spans="2:16" hidden="1" x14ac:dyDescent="0.25">
      <c r="B1192" s="98"/>
      <c r="C1192" s="66"/>
      <c r="D1192" s="87" t="s">
        <v>72</v>
      </c>
      <c r="E1192" s="87"/>
      <c r="F1192" s="22" t="str">
        <f>IFERROR(VLOOKUP(B1190,'Lessor Calculations'!$G$10:$M$448,7,FALSE),0)</f>
        <v xml:space="preserve">  </v>
      </c>
      <c r="G1192" s="51"/>
      <c r="H1192" s="143"/>
      <c r="I1192" s="143"/>
      <c r="J1192" s="143"/>
      <c r="K1192" s="143"/>
      <c r="L1192" s="51"/>
      <c r="M1192" s="66"/>
      <c r="N1192" s="87" t="s">
        <v>72</v>
      </c>
      <c r="O1192" s="22"/>
      <c r="P1192" s="96" t="str">
        <f>F1192</f>
        <v xml:space="preserve">  </v>
      </c>
    </row>
    <row r="1193" spans="2:16" hidden="1" x14ac:dyDescent="0.25">
      <c r="B1193" s="98"/>
      <c r="C1193" s="66"/>
      <c r="D1193" s="87"/>
      <c r="E1193" s="22"/>
      <c r="F1193" s="22"/>
      <c r="G1193" s="51"/>
      <c r="H1193" s="66"/>
      <c r="I1193" s="87"/>
      <c r="J1193" s="22"/>
      <c r="K1193" s="22"/>
      <c r="L1193" s="51"/>
      <c r="M1193" s="65"/>
      <c r="N1193" s="87"/>
      <c r="O1193" s="22"/>
      <c r="P1193" s="96"/>
    </row>
    <row r="1194" spans="2:16" ht="15.6" hidden="1" x14ac:dyDescent="0.3">
      <c r="B1194" s="62" t="str">
        <f>B1190</f>
        <v xml:space="preserve">  </v>
      </c>
      <c r="C1194" s="66" t="s">
        <v>70</v>
      </c>
      <c r="D1194" s="66"/>
      <c r="E1194" s="22" t="str">
        <f>IFERROR(VLOOKUP(B1194,'Lessor Calculations'!$Z$10:$AB$448,3,FALSE),0)</f>
        <v xml:space="preserve">  </v>
      </c>
      <c r="F1194" s="66"/>
      <c r="G1194" s="51"/>
      <c r="H1194" s="143" t="s">
        <v>37</v>
      </c>
      <c r="I1194" s="143"/>
      <c r="J1194" s="143"/>
      <c r="K1194" s="143"/>
      <c r="L1194" s="51"/>
      <c r="M1194" s="66" t="s">
        <v>70</v>
      </c>
      <c r="N1194" s="66"/>
      <c r="O1194" s="22" t="str">
        <f>E1194</f>
        <v xml:space="preserve">  </v>
      </c>
      <c r="P1194" s="96"/>
    </row>
    <row r="1195" spans="2:16" hidden="1" x14ac:dyDescent="0.25">
      <c r="B1195" s="98"/>
      <c r="C1195" s="66"/>
      <c r="D1195" s="87" t="s">
        <v>82</v>
      </c>
      <c r="E1195" s="66"/>
      <c r="F1195" s="77" t="str">
        <f>E1194</f>
        <v xml:space="preserve">  </v>
      </c>
      <c r="G1195" s="51"/>
      <c r="H1195" s="143"/>
      <c r="I1195" s="143"/>
      <c r="J1195" s="143"/>
      <c r="K1195" s="143"/>
      <c r="L1195" s="51"/>
      <c r="M1195" s="66"/>
      <c r="N1195" s="87" t="s">
        <v>82</v>
      </c>
      <c r="O1195" s="22"/>
      <c r="P1195" s="96" t="str">
        <f>O1194</f>
        <v xml:space="preserve">  </v>
      </c>
    </row>
    <row r="1196" spans="2:16" hidden="1" x14ac:dyDescent="0.25">
      <c r="B1196" s="98"/>
      <c r="C1196" s="66"/>
      <c r="D1196" s="87"/>
      <c r="E1196" s="22"/>
      <c r="F1196" s="22"/>
      <c r="G1196" s="51"/>
      <c r="H1196" s="66"/>
      <c r="I1196" s="87"/>
      <c r="J1196" s="22"/>
      <c r="K1196" s="22"/>
      <c r="L1196" s="51"/>
      <c r="M1196" s="65"/>
      <c r="N1196" s="87"/>
      <c r="O1196" s="22"/>
      <c r="P1196" s="96"/>
    </row>
    <row r="1197" spans="2:16" ht="15.6" hidden="1" x14ac:dyDescent="0.3">
      <c r="B1197" s="62" t="str">
        <f>B1194</f>
        <v xml:space="preserve">  </v>
      </c>
      <c r="C1197" s="144" t="s">
        <v>37</v>
      </c>
      <c r="D1197" s="144"/>
      <c r="E1197" s="144"/>
      <c r="F1197" s="144"/>
      <c r="G1197" s="51"/>
      <c r="H1197" s="87" t="s">
        <v>74</v>
      </c>
      <c r="I1197" s="66"/>
      <c r="J1197" s="22" t="str">
        <f>IFERROR(VLOOKUP(B1197,'Lessor Calculations'!$AE$10:$AG$448,3,FALSE),0)</f>
        <v xml:space="preserve">  </v>
      </c>
      <c r="K1197" s="22"/>
      <c r="L1197" s="51"/>
      <c r="M1197" s="87" t="s">
        <v>74</v>
      </c>
      <c r="N1197" s="66"/>
      <c r="O1197" s="22" t="str">
        <f>J1197</f>
        <v xml:space="preserve">  </v>
      </c>
      <c r="P1197" s="96"/>
    </row>
    <row r="1198" spans="2:16" ht="15.6" hidden="1" x14ac:dyDescent="0.3">
      <c r="B1198" s="74"/>
      <c r="C1198" s="144"/>
      <c r="D1198" s="144"/>
      <c r="E1198" s="144"/>
      <c r="F1198" s="144"/>
      <c r="G1198" s="51"/>
      <c r="H1198" s="52"/>
      <c r="I1198" s="87" t="s">
        <v>79</v>
      </c>
      <c r="J1198" s="22"/>
      <c r="K1198" s="22" t="str">
        <f>J1197</f>
        <v xml:space="preserve">  </v>
      </c>
      <c r="L1198" s="51"/>
      <c r="M1198" s="52"/>
      <c r="N1198" s="87" t="s">
        <v>79</v>
      </c>
      <c r="O1198" s="22"/>
      <c r="P1198" s="96" t="str">
        <f>O1197</f>
        <v xml:space="preserve">  </v>
      </c>
    </row>
    <row r="1199" spans="2:16" ht="15.6" hidden="1" x14ac:dyDescent="0.3">
      <c r="B1199" s="74"/>
      <c r="C1199" s="66"/>
      <c r="D1199" s="87"/>
      <c r="E1199" s="22"/>
      <c r="F1199" s="22"/>
      <c r="G1199" s="51"/>
      <c r="H1199" s="66"/>
      <c r="I1199" s="87"/>
      <c r="J1199" s="22"/>
      <c r="K1199" s="22"/>
      <c r="L1199" s="51"/>
      <c r="M1199" s="65"/>
      <c r="N1199" s="66"/>
      <c r="O1199" s="22"/>
      <c r="P1199" s="96"/>
    </row>
    <row r="1200" spans="2:16" ht="15.6" hidden="1" x14ac:dyDescent="0.3">
      <c r="B1200" s="62" t="str">
        <f>B1197</f>
        <v xml:space="preserve">  </v>
      </c>
      <c r="C1200" s="87" t="s">
        <v>36</v>
      </c>
      <c r="D1200" s="22"/>
      <c r="E1200" s="22" t="str">
        <f>F1201</f>
        <v xml:space="preserve">  </v>
      </c>
      <c r="F1200" s="22"/>
      <c r="G1200" s="51"/>
      <c r="H1200" s="143" t="s">
        <v>37</v>
      </c>
      <c r="I1200" s="143"/>
      <c r="J1200" s="143"/>
      <c r="K1200" s="143"/>
      <c r="L1200" s="51"/>
      <c r="M1200" s="87" t="s">
        <v>36</v>
      </c>
      <c r="N1200" s="22"/>
      <c r="O1200" s="22" t="str">
        <f>E1200</f>
        <v xml:space="preserve">  </v>
      </c>
      <c r="P1200" s="96"/>
    </row>
    <row r="1201" spans="2:16" ht="15.6" hidden="1" x14ac:dyDescent="0.3">
      <c r="B1201" s="75"/>
      <c r="C1201" s="79"/>
      <c r="D1201" s="90" t="s">
        <v>80</v>
      </c>
      <c r="E1201" s="90"/>
      <c r="F1201" s="91" t="str">
        <f>IFERROR(VLOOKUP(B1200,'Lessor Calculations'!$G$10:$W$448,17,FALSE),0)</f>
        <v xml:space="preserve">  </v>
      </c>
      <c r="G1201" s="70"/>
      <c r="H1201" s="146"/>
      <c r="I1201" s="146"/>
      <c r="J1201" s="146"/>
      <c r="K1201" s="146"/>
      <c r="L1201" s="70"/>
      <c r="M1201" s="79"/>
      <c r="N1201" s="90" t="s">
        <v>80</v>
      </c>
      <c r="O1201" s="91"/>
      <c r="P1201" s="94" t="str">
        <f>O1200</f>
        <v xml:space="preserve">  </v>
      </c>
    </row>
    <row r="1202" spans="2:16" ht="15.6" hidden="1" x14ac:dyDescent="0.3">
      <c r="B1202" s="59" t="str">
        <f>IFERROR(IF(EOMONTH(B1197,1)&gt;Questionnaire!$I$8,"  ",EOMONTH(B1197,1)),"  ")</f>
        <v xml:space="preserve">  </v>
      </c>
      <c r="C1202" s="82" t="s">
        <v>36</v>
      </c>
      <c r="D1202" s="83"/>
      <c r="E1202" s="83">
        <f>IFERROR(F1203+F1204,0)</f>
        <v>0</v>
      </c>
      <c r="F1202" s="83"/>
      <c r="G1202" s="61"/>
      <c r="H1202" s="142" t="s">
        <v>37</v>
      </c>
      <c r="I1202" s="142"/>
      <c r="J1202" s="142"/>
      <c r="K1202" s="142"/>
      <c r="L1202" s="61"/>
      <c r="M1202" s="82" t="s">
        <v>36</v>
      </c>
      <c r="N1202" s="83"/>
      <c r="O1202" s="83">
        <f>E1202</f>
        <v>0</v>
      </c>
      <c r="P1202" s="95"/>
    </row>
    <row r="1203" spans="2:16" hidden="1" x14ac:dyDescent="0.25">
      <c r="B1203" s="98"/>
      <c r="C1203" s="87"/>
      <c r="D1203" s="87" t="s">
        <v>71</v>
      </c>
      <c r="E1203" s="87"/>
      <c r="F1203" s="22">
        <f>IFERROR(-VLOOKUP(B1202,'Lessor Calculations'!$G$10:$N$448,8,FALSE),0)</f>
        <v>0</v>
      </c>
      <c r="G1203" s="51"/>
      <c r="H1203" s="143"/>
      <c r="I1203" s="143"/>
      <c r="J1203" s="143"/>
      <c r="K1203" s="143"/>
      <c r="L1203" s="51"/>
      <c r="M1203" s="87"/>
      <c r="N1203" s="87" t="s">
        <v>71</v>
      </c>
      <c r="O1203" s="22"/>
      <c r="P1203" s="96">
        <f>F1203</f>
        <v>0</v>
      </c>
    </row>
    <row r="1204" spans="2:16" hidden="1" x14ac:dyDescent="0.25">
      <c r="B1204" s="98"/>
      <c r="C1204" s="66"/>
      <c r="D1204" s="87" t="s">
        <v>72</v>
      </c>
      <c r="E1204" s="87"/>
      <c r="F1204" s="22" t="str">
        <f>IFERROR(VLOOKUP(B1202,'Lessor Calculations'!$G$10:$M$448,7,FALSE),0)</f>
        <v xml:space="preserve">  </v>
      </c>
      <c r="G1204" s="51"/>
      <c r="H1204" s="143"/>
      <c r="I1204" s="143"/>
      <c r="J1204" s="143"/>
      <c r="K1204" s="143"/>
      <c r="L1204" s="51"/>
      <c r="M1204" s="66"/>
      <c r="N1204" s="87" t="s">
        <v>72</v>
      </c>
      <c r="O1204" s="22"/>
      <c r="P1204" s="96" t="str">
        <f>F1204</f>
        <v xml:space="preserve">  </v>
      </c>
    </row>
    <row r="1205" spans="2:16" hidden="1" x14ac:dyDescent="0.25">
      <c r="B1205" s="98"/>
      <c r="C1205" s="66"/>
      <c r="D1205" s="87"/>
      <c r="E1205" s="22"/>
      <c r="F1205" s="22"/>
      <c r="G1205" s="51"/>
      <c r="H1205" s="66"/>
      <c r="I1205" s="87"/>
      <c r="J1205" s="22"/>
      <c r="K1205" s="22"/>
      <c r="L1205" s="51"/>
      <c r="M1205" s="65"/>
      <c r="N1205" s="87"/>
      <c r="O1205" s="22"/>
      <c r="P1205" s="96"/>
    </row>
    <row r="1206" spans="2:16" ht="15.6" hidden="1" x14ac:dyDescent="0.3">
      <c r="B1206" s="62" t="str">
        <f>B1202</f>
        <v xml:space="preserve">  </v>
      </c>
      <c r="C1206" s="66" t="s">
        <v>70</v>
      </c>
      <c r="D1206" s="66"/>
      <c r="E1206" s="22" t="str">
        <f>IFERROR(VLOOKUP(B1206,'Lessor Calculations'!$Z$10:$AB$448,3,FALSE),0)</f>
        <v xml:space="preserve">  </v>
      </c>
      <c r="F1206" s="66"/>
      <c r="G1206" s="51"/>
      <c r="H1206" s="143" t="s">
        <v>37</v>
      </c>
      <c r="I1206" s="143"/>
      <c r="J1206" s="143"/>
      <c r="K1206" s="143"/>
      <c r="L1206" s="51"/>
      <c r="M1206" s="66" t="s">
        <v>70</v>
      </c>
      <c r="N1206" s="66"/>
      <c r="O1206" s="22" t="str">
        <f>E1206</f>
        <v xml:space="preserve">  </v>
      </c>
      <c r="P1206" s="96"/>
    </row>
    <row r="1207" spans="2:16" hidden="1" x14ac:dyDescent="0.25">
      <c r="B1207" s="98"/>
      <c r="C1207" s="66"/>
      <c r="D1207" s="87" t="s">
        <v>82</v>
      </c>
      <c r="E1207" s="66"/>
      <c r="F1207" s="77" t="str">
        <f>E1206</f>
        <v xml:space="preserve">  </v>
      </c>
      <c r="G1207" s="51"/>
      <c r="H1207" s="143"/>
      <c r="I1207" s="143"/>
      <c r="J1207" s="143"/>
      <c r="K1207" s="143"/>
      <c r="L1207" s="51"/>
      <c r="M1207" s="66"/>
      <c r="N1207" s="87" t="s">
        <v>82</v>
      </c>
      <c r="O1207" s="22"/>
      <c r="P1207" s="96" t="str">
        <f>O1206</f>
        <v xml:space="preserve">  </v>
      </c>
    </row>
    <row r="1208" spans="2:16" hidden="1" x14ac:dyDescent="0.25">
      <c r="B1208" s="98"/>
      <c r="C1208" s="66"/>
      <c r="D1208" s="87"/>
      <c r="E1208" s="22"/>
      <c r="F1208" s="22"/>
      <c r="G1208" s="51"/>
      <c r="H1208" s="66"/>
      <c r="I1208" s="87"/>
      <c r="J1208" s="22"/>
      <c r="K1208" s="22"/>
      <c r="L1208" s="51"/>
      <c r="M1208" s="65"/>
      <c r="N1208" s="87"/>
      <c r="O1208" s="22"/>
      <c r="P1208" s="96"/>
    </row>
    <row r="1209" spans="2:16" ht="15.6" hidden="1" x14ac:dyDescent="0.3">
      <c r="B1209" s="62" t="str">
        <f>B1206</f>
        <v xml:space="preserve">  </v>
      </c>
      <c r="C1209" s="144" t="s">
        <v>37</v>
      </c>
      <c r="D1209" s="144"/>
      <c r="E1209" s="144"/>
      <c r="F1209" s="144"/>
      <c r="G1209" s="51"/>
      <c r="H1209" s="87" t="s">
        <v>74</v>
      </c>
      <c r="I1209" s="66"/>
      <c r="J1209" s="22" t="str">
        <f>IFERROR(VLOOKUP(B1209,'Lessor Calculations'!$AE$10:$AG$448,3,FALSE),0)</f>
        <v xml:space="preserve">  </v>
      </c>
      <c r="K1209" s="22"/>
      <c r="L1209" s="51"/>
      <c r="M1209" s="87" t="s">
        <v>74</v>
      </c>
      <c r="N1209" s="66"/>
      <c r="O1209" s="22" t="str">
        <f>J1209</f>
        <v xml:space="preserve">  </v>
      </c>
      <c r="P1209" s="96"/>
    </row>
    <row r="1210" spans="2:16" ht="15.6" hidden="1" x14ac:dyDescent="0.3">
      <c r="B1210" s="74"/>
      <c r="C1210" s="144"/>
      <c r="D1210" s="144"/>
      <c r="E1210" s="144"/>
      <c r="F1210" s="144"/>
      <c r="G1210" s="51"/>
      <c r="H1210" s="52"/>
      <c r="I1210" s="87" t="s">
        <v>79</v>
      </c>
      <c r="J1210" s="22"/>
      <c r="K1210" s="22" t="str">
        <f>J1209</f>
        <v xml:space="preserve">  </v>
      </c>
      <c r="L1210" s="51"/>
      <c r="M1210" s="52"/>
      <c r="N1210" s="87" t="s">
        <v>79</v>
      </c>
      <c r="O1210" s="22"/>
      <c r="P1210" s="96" t="str">
        <f>O1209</f>
        <v xml:space="preserve">  </v>
      </c>
    </row>
    <row r="1211" spans="2:16" ht="15.6" hidden="1" x14ac:dyDescent="0.3">
      <c r="B1211" s="74"/>
      <c r="C1211" s="66"/>
      <c r="D1211" s="87"/>
      <c r="E1211" s="22"/>
      <c r="F1211" s="22"/>
      <c r="G1211" s="51"/>
      <c r="H1211" s="66"/>
      <c r="I1211" s="87"/>
      <c r="J1211" s="22"/>
      <c r="K1211" s="22"/>
      <c r="L1211" s="51"/>
      <c r="M1211" s="65"/>
      <c r="N1211" s="66"/>
      <c r="O1211" s="22"/>
      <c r="P1211" s="96"/>
    </row>
    <row r="1212" spans="2:16" ht="15.6" hidden="1" x14ac:dyDescent="0.3">
      <c r="B1212" s="62" t="str">
        <f>B1209</f>
        <v xml:space="preserve">  </v>
      </c>
      <c r="C1212" s="87" t="s">
        <v>36</v>
      </c>
      <c r="D1212" s="22"/>
      <c r="E1212" s="22" t="str">
        <f>F1213</f>
        <v xml:space="preserve">  </v>
      </c>
      <c r="F1212" s="22"/>
      <c r="G1212" s="51"/>
      <c r="H1212" s="143" t="s">
        <v>37</v>
      </c>
      <c r="I1212" s="143"/>
      <c r="J1212" s="143"/>
      <c r="K1212" s="143"/>
      <c r="L1212" s="51"/>
      <c r="M1212" s="87" t="s">
        <v>36</v>
      </c>
      <c r="N1212" s="22"/>
      <c r="O1212" s="22" t="str">
        <f>E1212</f>
        <v xml:space="preserve">  </v>
      </c>
      <c r="P1212" s="96"/>
    </row>
    <row r="1213" spans="2:16" ht="15.6" hidden="1" x14ac:dyDescent="0.3">
      <c r="B1213" s="75"/>
      <c r="C1213" s="79"/>
      <c r="D1213" s="90" t="s">
        <v>80</v>
      </c>
      <c r="E1213" s="90"/>
      <c r="F1213" s="91" t="str">
        <f>IFERROR(VLOOKUP(B1212,'Lessor Calculations'!$G$10:$W$448,17,FALSE),0)</f>
        <v xml:space="preserve">  </v>
      </c>
      <c r="G1213" s="70"/>
      <c r="H1213" s="146"/>
      <c r="I1213" s="146"/>
      <c r="J1213" s="146"/>
      <c r="K1213" s="146"/>
      <c r="L1213" s="70"/>
      <c r="M1213" s="79"/>
      <c r="N1213" s="90" t="s">
        <v>80</v>
      </c>
      <c r="O1213" s="91"/>
      <c r="P1213" s="94" t="str">
        <f>O1212</f>
        <v xml:space="preserve">  </v>
      </c>
    </row>
    <row r="1214" spans="2:16" ht="15.6" hidden="1" x14ac:dyDescent="0.3">
      <c r="B1214" s="59" t="str">
        <f>IFERROR(IF(EOMONTH(B1209,1)&gt;Questionnaire!$I$8,"  ",EOMONTH(B1209,1)),"  ")</f>
        <v xml:space="preserve">  </v>
      </c>
      <c r="C1214" s="82" t="s">
        <v>36</v>
      </c>
      <c r="D1214" s="83"/>
      <c r="E1214" s="83">
        <f>IFERROR(F1215+F1216,0)</f>
        <v>0</v>
      </c>
      <c r="F1214" s="83"/>
      <c r="G1214" s="61"/>
      <c r="H1214" s="142" t="s">
        <v>37</v>
      </c>
      <c r="I1214" s="142"/>
      <c r="J1214" s="142"/>
      <c r="K1214" s="142"/>
      <c r="L1214" s="61"/>
      <c r="M1214" s="82" t="s">
        <v>36</v>
      </c>
      <c r="N1214" s="83"/>
      <c r="O1214" s="83">
        <f>E1214</f>
        <v>0</v>
      </c>
      <c r="P1214" s="95"/>
    </row>
    <row r="1215" spans="2:16" hidden="1" x14ac:dyDescent="0.25">
      <c r="B1215" s="98"/>
      <c r="C1215" s="87"/>
      <c r="D1215" s="87" t="s">
        <v>71</v>
      </c>
      <c r="E1215" s="87"/>
      <c r="F1215" s="22">
        <f>IFERROR(-VLOOKUP(B1214,'Lessor Calculations'!$G$10:$N$448,8,FALSE),0)</f>
        <v>0</v>
      </c>
      <c r="G1215" s="51"/>
      <c r="H1215" s="143"/>
      <c r="I1215" s="143"/>
      <c r="J1215" s="143"/>
      <c r="K1215" s="143"/>
      <c r="L1215" s="51"/>
      <c r="M1215" s="87"/>
      <c r="N1215" s="87" t="s">
        <v>71</v>
      </c>
      <c r="O1215" s="22"/>
      <c r="P1215" s="96">
        <f>F1215</f>
        <v>0</v>
      </c>
    </row>
    <row r="1216" spans="2:16" hidden="1" x14ac:dyDescent="0.25">
      <c r="B1216" s="98"/>
      <c r="C1216" s="66"/>
      <c r="D1216" s="87" t="s">
        <v>72</v>
      </c>
      <c r="E1216" s="87"/>
      <c r="F1216" s="22" t="str">
        <f>IFERROR(VLOOKUP(B1214,'Lessor Calculations'!$G$10:$M$448,7,FALSE),0)</f>
        <v xml:space="preserve">  </v>
      </c>
      <c r="G1216" s="51"/>
      <c r="H1216" s="143"/>
      <c r="I1216" s="143"/>
      <c r="J1216" s="143"/>
      <c r="K1216" s="143"/>
      <c r="L1216" s="51"/>
      <c r="M1216" s="66"/>
      <c r="N1216" s="87" t="s">
        <v>72</v>
      </c>
      <c r="O1216" s="22"/>
      <c r="P1216" s="96" t="str">
        <f>F1216</f>
        <v xml:space="preserve">  </v>
      </c>
    </row>
    <row r="1217" spans="2:16" hidden="1" x14ac:dyDescent="0.25">
      <c r="B1217" s="98"/>
      <c r="C1217" s="66"/>
      <c r="D1217" s="87"/>
      <c r="E1217" s="22"/>
      <c r="F1217" s="22"/>
      <c r="G1217" s="51"/>
      <c r="H1217" s="66"/>
      <c r="I1217" s="87"/>
      <c r="J1217" s="22"/>
      <c r="K1217" s="22"/>
      <c r="L1217" s="51"/>
      <c r="M1217" s="65"/>
      <c r="N1217" s="87"/>
      <c r="O1217" s="22"/>
      <c r="P1217" s="96"/>
    </row>
    <row r="1218" spans="2:16" ht="15.6" hidden="1" x14ac:dyDescent="0.3">
      <c r="B1218" s="62" t="str">
        <f>B1214</f>
        <v xml:space="preserve">  </v>
      </c>
      <c r="C1218" s="66" t="s">
        <v>70</v>
      </c>
      <c r="D1218" s="66"/>
      <c r="E1218" s="22" t="str">
        <f>IFERROR(VLOOKUP(B1218,'Lessor Calculations'!$Z$10:$AB$448,3,FALSE),0)</f>
        <v xml:space="preserve">  </v>
      </c>
      <c r="F1218" s="66"/>
      <c r="G1218" s="51"/>
      <c r="H1218" s="143" t="s">
        <v>37</v>
      </c>
      <c r="I1218" s="143"/>
      <c r="J1218" s="143"/>
      <c r="K1218" s="143"/>
      <c r="L1218" s="51"/>
      <c r="M1218" s="66" t="s">
        <v>70</v>
      </c>
      <c r="N1218" s="66"/>
      <c r="O1218" s="22" t="str">
        <f>E1218</f>
        <v xml:space="preserve">  </v>
      </c>
      <c r="P1218" s="96"/>
    </row>
    <row r="1219" spans="2:16" hidden="1" x14ac:dyDescent="0.25">
      <c r="B1219" s="98"/>
      <c r="C1219" s="66"/>
      <c r="D1219" s="87" t="s">
        <v>82</v>
      </c>
      <c r="E1219" s="66"/>
      <c r="F1219" s="77" t="str">
        <f>E1218</f>
        <v xml:space="preserve">  </v>
      </c>
      <c r="G1219" s="51"/>
      <c r="H1219" s="143"/>
      <c r="I1219" s="143"/>
      <c r="J1219" s="143"/>
      <c r="K1219" s="143"/>
      <c r="L1219" s="51"/>
      <c r="M1219" s="66"/>
      <c r="N1219" s="87" t="s">
        <v>82</v>
      </c>
      <c r="O1219" s="22"/>
      <c r="P1219" s="96" t="str">
        <f>O1218</f>
        <v xml:space="preserve">  </v>
      </c>
    </row>
    <row r="1220" spans="2:16" hidden="1" x14ac:dyDescent="0.25">
      <c r="B1220" s="98"/>
      <c r="C1220" s="66"/>
      <c r="D1220" s="87"/>
      <c r="E1220" s="22"/>
      <c r="F1220" s="22"/>
      <c r="G1220" s="51"/>
      <c r="H1220" s="66"/>
      <c r="I1220" s="87"/>
      <c r="J1220" s="22"/>
      <c r="K1220" s="22"/>
      <c r="L1220" s="51"/>
      <c r="M1220" s="65"/>
      <c r="N1220" s="87"/>
      <c r="O1220" s="22"/>
      <c r="P1220" s="96"/>
    </row>
    <row r="1221" spans="2:16" ht="15.6" hidden="1" x14ac:dyDescent="0.3">
      <c r="B1221" s="62" t="str">
        <f>B1218</f>
        <v xml:space="preserve">  </v>
      </c>
      <c r="C1221" s="144" t="s">
        <v>37</v>
      </c>
      <c r="D1221" s="144"/>
      <c r="E1221" s="144"/>
      <c r="F1221" s="144"/>
      <c r="G1221" s="51"/>
      <c r="H1221" s="87" t="s">
        <v>74</v>
      </c>
      <c r="I1221" s="66"/>
      <c r="J1221" s="22" t="str">
        <f>IFERROR(VLOOKUP(B1221,'Lessor Calculations'!$AE$10:$AG$448,3,FALSE),0)</f>
        <v xml:space="preserve">  </v>
      </c>
      <c r="K1221" s="22"/>
      <c r="L1221" s="51"/>
      <c r="M1221" s="87" t="s">
        <v>74</v>
      </c>
      <c r="N1221" s="66"/>
      <c r="O1221" s="22" t="str">
        <f>J1221</f>
        <v xml:space="preserve">  </v>
      </c>
      <c r="P1221" s="96"/>
    </row>
    <row r="1222" spans="2:16" ht="15.6" hidden="1" x14ac:dyDescent="0.3">
      <c r="B1222" s="74"/>
      <c r="C1222" s="144"/>
      <c r="D1222" s="144"/>
      <c r="E1222" s="144"/>
      <c r="F1222" s="144"/>
      <c r="G1222" s="51"/>
      <c r="H1222" s="52"/>
      <c r="I1222" s="87" t="s">
        <v>79</v>
      </c>
      <c r="J1222" s="22"/>
      <c r="K1222" s="22" t="str">
        <f>J1221</f>
        <v xml:space="preserve">  </v>
      </c>
      <c r="L1222" s="51"/>
      <c r="M1222" s="52"/>
      <c r="N1222" s="87" t="s">
        <v>79</v>
      </c>
      <c r="O1222" s="22"/>
      <c r="P1222" s="96" t="str">
        <f>O1221</f>
        <v xml:space="preserve">  </v>
      </c>
    </row>
    <row r="1223" spans="2:16" ht="15.6" hidden="1" x14ac:dyDescent="0.3">
      <c r="B1223" s="74"/>
      <c r="C1223" s="66"/>
      <c r="D1223" s="87"/>
      <c r="E1223" s="22"/>
      <c r="F1223" s="22"/>
      <c r="G1223" s="51"/>
      <c r="H1223" s="66"/>
      <c r="I1223" s="87"/>
      <c r="J1223" s="22"/>
      <c r="K1223" s="22"/>
      <c r="L1223" s="51"/>
      <c r="M1223" s="65"/>
      <c r="N1223" s="66"/>
      <c r="O1223" s="22"/>
      <c r="P1223" s="96"/>
    </row>
    <row r="1224" spans="2:16" ht="15.6" hidden="1" x14ac:dyDescent="0.3">
      <c r="B1224" s="62" t="str">
        <f>B1221</f>
        <v xml:space="preserve">  </v>
      </c>
      <c r="C1224" s="87" t="s">
        <v>36</v>
      </c>
      <c r="D1224" s="22"/>
      <c r="E1224" s="22" t="str">
        <f>F1225</f>
        <v xml:space="preserve">  </v>
      </c>
      <c r="F1224" s="22"/>
      <c r="G1224" s="51"/>
      <c r="H1224" s="143" t="s">
        <v>37</v>
      </c>
      <c r="I1224" s="143"/>
      <c r="J1224" s="143"/>
      <c r="K1224" s="143"/>
      <c r="L1224" s="51"/>
      <c r="M1224" s="87" t="s">
        <v>36</v>
      </c>
      <c r="N1224" s="22"/>
      <c r="O1224" s="22" t="str">
        <f>E1224</f>
        <v xml:space="preserve">  </v>
      </c>
      <c r="P1224" s="96"/>
    </row>
    <row r="1225" spans="2:16" ht="15.6" hidden="1" x14ac:dyDescent="0.3">
      <c r="B1225" s="75"/>
      <c r="C1225" s="79"/>
      <c r="D1225" s="90" t="s">
        <v>80</v>
      </c>
      <c r="E1225" s="90"/>
      <c r="F1225" s="91" t="str">
        <f>IFERROR(VLOOKUP(B1224,'Lessor Calculations'!$G$10:$W$448,17,FALSE),0)</f>
        <v xml:space="preserve">  </v>
      </c>
      <c r="G1225" s="70"/>
      <c r="H1225" s="146"/>
      <c r="I1225" s="146"/>
      <c r="J1225" s="146"/>
      <c r="K1225" s="146"/>
      <c r="L1225" s="70"/>
      <c r="M1225" s="79"/>
      <c r="N1225" s="90" t="s">
        <v>80</v>
      </c>
      <c r="O1225" s="91"/>
      <c r="P1225" s="94" t="str">
        <f>O1224</f>
        <v xml:space="preserve">  </v>
      </c>
    </row>
    <row r="1226" spans="2:16" ht="15.6" hidden="1" x14ac:dyDescent="0.3">
      <c r="B1226" s="59" t="str">
        <f>IFERROR(IF(EOMONTH(B1221,1)&gt;Questionnaire!$I$8,"  ",EOMONTH(B1221,1)),"  ")</f>
        <v xml:space="preserve">  </v>
      </c>
      <c r="C1226" s="82" t="s">
        <v>36</v>
      </c>
      <c r="D1226" s="83"/>
      <c r="E1226" s="83">
        <f>IFERROR(F1227+F1228,0)</f>
        <v>0</v>
      </c>
      <c r="F1226" s="83"/>
      <c r="G1226" s="61"/>
      <c r="H1226" s="142" t="s">
        <v>37</v>
      </c>
      <c r="I1226" s="142"/>
      <c r="J1226" s="142"/>
      <c r="K1226" s="142"/>
      <c r="L1226" s="61"/>
      <c r="M1226" s="82" t="s">
        <v>36</v>
      </c>
      <c r="N1226" s="83"/>
      <c r="O1226" s="83">
        <f>E1226</f>
        <v>0</v>
      </c>
      <c r="P1226" s="95"/>
    </row>
    <row r="1227" spans="2:16" hidden="1" x14ac:dyDescent="0.25">
      <c r="B1227" s="98"/>
      <c r="C1227" s="87"/>
      <c r="D1227" s="87" t="s">
        <v>71</v>
      </c>
      <c r="E1227" s="87"/>
      <c r="F1227" s="22">
        <f>IFERROR(-VLOOKUP(B1226,'Lessor Calculations'!$G$10:$N$448,8,FALSE),0)</f>
        <v>0</v>
      </c>
      <c r="G1227" s="51"/>
      <c r="H1227" s="143"/>
      <c r="I1227" s="143"/>
      <c r="J1227" s="143"/>
      <c r="K1227" s="143"/>
      <c r="L1227" s="51"/>
      <c r="M1227" s="87"/>
      <c r="N1227" s="87" t="s">
        <v>71</v>
      </c>
      <c r="O1227" s="22"/>
      <c r="P1227" s="96">
        <f>F1227</f>
        <v>0</v>
      </c>
    </row>
    <row r="1228" spans="2:16" hidden="1" x14ac:dyDescent="0.25">
      <c r="B1228" s="98"/>
      <c r="C1228" s="66"/>
      <c r="D1228" s="87" t="s">
        <v>72</v>
      </c>
      <c r="E1228" s="87"/>
      <c r="F1228" s="22" t="str">
        <f>IFERROR(VLOOKUP(B1226,'Lessor Calculations'!$G$10:$M$448,7,FALSE),0)</f>
        <v xml:space="preserve">  </v>
      </c>
      <c r="G1228" s="51"/>
      <c r="H1228" s="143"/>
      <c r="I1228" s="143"/>
      <c r="J1228" s="143"/>
      <c r="K1228" s="143"/>
      <c r="L1228" s="51"/>
      <c r="M1228" s="66"/>
      <c r="N1228" s="87" t="s">
        <v>72</v>
      </c>
      <c r="O1228" s="22"/>
      <c r="P1228" s="96" t="str">
        <f>F1228</f>
        <v xml:space="preserve">  </v>
      </c>
    </row>
    <row r="1229" spans="2:16" hidden="1" x14ac:dyDescent="0.25">
      <c r="B1229" s="98"/>
      <c r="C1229" s="66"/>
      <c r="D1229" s="87"/>
      <c r="E1229" s="22"/>
      <c r="F1229" s="22"/>
      <c r="G1229" s="51"/>
      <c r="H1229" s="66"/>
      <c r="I1229" s="87"/>
      <c r="J1229" s="22"/>
      <c r="K1229" s="22"/>
      <c r="L1229" s="51"/>
      <c r="M1229" s="65"/>
      <c r="N1229" s="87"/>
      <c r="O1229" s="22"/>
      <c r="P1229" s="96"/>
    </row>
    <row r="1230" spans="2:16" ht="15.6" hidden="1" x14ac:dyDescent="0.3">
      <c r="B1230" s="62" t="str">
        <f>B1226</f>
        <v xml:space="preserve">  </v>
      </c>
      <c r="C1230" s="66" t="s">
        <v>70</v>
      </c>
      <c r="D1230" s="66"/>
      <c r="E1230" s="22" t="str">
        <f>IFERROR(VLOOKUP(B1230,'Lessor Calculations'!$Z$10:$AB$448,3,FALSE),0)</f>
        <v xml:space="preserve">  </v>
      </c>
      <c r="F1230" s="66"/>
      <c r="G1230" s="51"/>
      <c r="H1230" s="143" t="s">
        <v>37</v>
      </c>
      <c r="I1230" s="143"/>
      <c r="J1230" s="143"/>
      <c r="K1230" s="143"/>
      <c r="L1230" s="51"/>
      <c r="M1230" s="66" t="s">
        <v>70</v>
      </c>
      <c r="N1230" s="66"/>
      <c r="O1230" s="22" t="str">
        <f>E1230</f>
        <v xml:space="preserve">  </v>
      </c>
      <c r="P1230" s="96"/>
    </row>
    <row r="1231" spans="2:16" hidden="1" x14ac:dyDescent="0.25">
      <c r="B1231" s="98"/>
      <c r="C1231" s="66"/>
      <c r="D1231" s="87" t="s">
        <v>82</v>
      </c>
      <c r="E1231" s="66"/>
      <c r="F1231" s="77" t="str">
        <f>E1230</f>
        <v xml:space="preserve">  </v>
      </c>
      <c r="G1231" s="51"/>
      <c r="H1231" s="143"/>
      <c r="I1231" s="143"/>
      <c r="J1231" s="143"/>
      <c r="K1231" s="143"/>
      <c r="L1231" s="51"/>
      <c r="M1231" s="66"/>
      <c r="N1231" s="87" t="s">
        <v>82</v>
      </c>
      <c r="O1231" s="22"/>
      <c r="P1231" s="96" t="str">
        <f>O1230</f>
        <v xml:space="preserve">  </v>
      </c>
    </row>
    <row r="1232" spans="2:16" hidden="1" x14ac:dyDescent="0.25">
      <c r="B1232" s="98"/>
      <c r="C1232" s="66"/>
      <c r="D1232" s="87"/>
      <c r="E1232" s="22"/>
      <c r="F1232" s="22"/>
      <c r="G1232" s="51"/>
      <c r="H1232" s="66"/>
      <c r="I1232" s="87"/>
      <c r="J1232" s="22"/>
      <c r="K1232" s="22"/>
      <c r="L1232" s="51"/>
      <c r="M1232" s="65"/>
      <c r="N1232" s="87"/>
      <c r="O1232" s="22"/>
      <c r="P1232" s="96"/>
    </row>
    <row r="1233" spans="2:16" ht="15.6" hidden="1" x14ac:dyDescent="0.3">
      <c r="B1233" s="62" t="str">
        <f>B1230</f>
        <v xml:space="preserve">  </v>
      </c>
      <c r="C1233" s="144" t="s">
        <v>37</v>
      </c>
      <c r="D1233" s="144"/>
      <c r="E1233" s="144"/>
      <c r="F1233" s="144"/>
      <c r="G1233" s="51"/>
      <c r="H1233" s="87" t="s">
        <v>74</v>
      </c>
      <c r="I1233" s="66"/>
      <c r="J1233" s="22" t="str">
        <f>IFERROR(VLOOKUP(B1233,'Lessor Calculations'!$AE$10:$AG$448,3,FALSE),0)</f>
        <v xml:space="preserve">  </v>
      </c>
      <c r="K1233" s="22"/>
      <c r="L1233" s="51"/>
      <c r="M1233" s="87" t="s">
        <v>74</v>
      </c>
      <c r="N1233" s="66"/>
      <c r="O1233" s="22" t="str">
        <f>J1233</f>
        <v xml:space="preserve">  </v>
      </c>
      <c r="P1233" s="96"/>
    </row>
    <row r="1234" spans="2:16" ht="15.6" hidden="1" x14ac:dyDescent="0.3">
      <c r="B1234" s="74"/>
      <c r="C1234" s="144"/>
      <c r="D1234" s="144"/>
      <c r="E1234" s="144"/>
      <c r="F1234" s="144"/>
      <c r="G1234" s="51"/>
      <c r="H1234" s="52"/>
      <c r="I1234" s="87" t="s">
        <v>79</v>
      </c>
      <c r="J1234" s="22"/>
      <c r="K1234" s="22" t="str">
        <f>J1233</f>
        <v xml:space="preserve">  </v>
      </c>
      <c r="L1234" s="51"/>
      <c r="M1234" s="52"/>
      <c r="N1234" s="87" t="s">
        <v>79</v>
      </c>
      <c r="O1234" s="22"/>
      <c r="P1234" s="96" t="str">
        <f>O1233</f>
        <v xml:space="preserve">  </v>
      </c>
    </row>
    <row r="1235" spans="2:16" ht="15.6" hidden="1" x14ac:dyDescent="0.3">
      <c r="B1235" s="74"/>
      <c r="C1235" s="66"/>
      <c r="D1235" s="87"/>
      <c r="E1235" s="22"/>
      <c r="F1235" s="22"/>
      <c r="G1235" s="51"/>
      <c r="H1235" s="66"/>
      <c r="I1235" s="87"/>
      <c r="J1235" s="22"/>
      <c r="K1235" s="22"/>
      <c r="L1235" s="51"/>
      <c r="M1235" s="65"/>
      <c r="N1235" s="66"/>
      <c r="O1235" s="22"/>
      <c r="P1235" s="96"/>
    </row>
    <row r="1236" spans="2:16" ht="15.6" hidden="1" x14ac:dyDescent="0.3">
      <c r="B1236" s="62" t="str">
        <f>B1233</f>
        <v xml:space="preserve">  </v>
      </c>
      <c r="C1236" s="87" t="s">
        <v>36</v>
      </c>
      <c r="D1236" s="22"/>
      <c r="E1236" s="22" t="str">
        <f>F1237</f>
        <v xml:space="preserve">  </v>
      </c>
      <c r="F1236" s="22"/>
      <c r="G1236" s="51"/>
      <c r="H1236" s="143" t="s">
        <v>37</v>
      </c>
      <c r="I1236" s="143"/>
      <c r="J1236" s="143"/>
      <c r="K1236" s="143"/>
      <c r="L1236" s="51"/>
      <c r="M1236" s="87" t="s">
        <v>36</v>
      </c>
      <c r="N1236" s="22"/>
      <c r="O1236" s="22" t="str">
        <f>E1236</f>
        <v xml:space="preserve">  </v>
      </c>
      <c r="P1236" s="96"/>
    </row>
    <row r="1237" spans="2:16" ht="15.6" hidden="1" x14ac:dyDescent="0.3">
      <c r="B1237" s="75"/>
      <c r="C1237" s="79"/>
      <c r="D1237" s="90" t="s">
        <v>80</v>
      </c>
      <c r="E1237" s="90"/>
      <c r="F1237" s="91" t="str">
        <f>IFERROR(VLOOKUP(B1236,'Lessor Calculations'!$G$10:$W$448,17,FALSE),0)</f>
        <v xml:space="preserve">  </v>
      </c>
      <c r="G1237" s="70"/>
      <c r="H1237" s="146"/>
      <c r="I1237" s="146"/>
      <c r="J1237" s="146"/>
      <c r="K1237" s="146"/>
      <c r="L1237" s="70"/>
      <c r="M1237" s="79"/>
      <c r="N1237" s="90" t="s">
        <v>80</v>
      </c>
      <c r="O1237" s="91"/>
      <c r="P1237" s="94" t="str">
        <f>O1236</f>
        <v xml:space="preserve">  </v>
      </c>
    </row>
    <row r="1238" spans="2:16" ht="15.6" hidden="1" x14ac:dyDescent="0.3">
      <c r="B1238" s="59" t="str">
        <f>IFERROR(IF(EOMONTH(B1233,1)&gt;Questionnaire!$I$8,"  ",EOMONTH(B1233,1)),"  ")</f>
        <v xml:space="preserve">  </v>
      </c>
      <c r="C1238" s="82" t="s">
        <v>36</v>
      </c>
      <c r="D1238" s="83"/>
      <c r="E1238" s="83">
        <f>IFERROR(F1239+F1240,0)</f>
        <v>0</v>
      </c>
      <c r="F1238" s="83"/>
      <c r="G1238" s="61"/>
      <c r="H1238" s="142" t="s">
        <v>37</v>
      </c>
      <c r="I1238" s="142"/>
      <c r="J1238" s="142"/>
      <c r="K1238" s="142"/>
      <c r="L1238" s="61"/>
      <c r="M1238" s="82" t="s">
        <v>36</v>
      </c>
      <c r="N1238" s="83"/>
      <c r="O1238" s="83">
        <f>E1238</f>
        <v>0</v>
      </c>
      <c r="P1238" s="95"/>
    </row>
    <row r="1239" spans="2:16" hidden="1" x14ac:dyDescent="0.25">
      <c r="B1239" s="98"/>
      <c r="C1239" s="87"/>
      <c r="D1239" s="87" t="s">
        <v>71</v>
      </c>
      <c r="E1239" s="87"/>
      <c r="F1239" s="22">
        <f>IFERROR(-VLOOKUP(B1238,'Lessor Calculations'!$G$10:$N$448,8,FALSE),0)</f>
        <v>0</v>
      </c>
      <c r="G1239" s="51"/>
      <c r="H1239" s="143"/>
      <c r="I1239" s="143"/>
      <c r="J1239" s="143"/>
      <c r="K1239" s="143"/>
      <c r="L1239" s="51"/>
      <c r="M1239" s="87"/>
      <c r="N1239" s="87" t="s">
        <v>71</v>
      </c>
      <c r="O1239" s="22"/>
      <c r="P1239" s="96">
        <f>F1239</f>
        <v>0</v>
      </c>
    </row>
    <row r="1240" spans="2:16" hidden="1" x14ac:dyDescent="0.25">
      <c r="B1240" s="98"/>
      <c r="C1240" s="66"/>
      <c r="D1240" s="87" t="s">
        <v>72</v>
      </c>
      <c r="E1240" s="87"/>
      <c r="F1240" s="22" t="str">
        <f>IFERROR(VLOOKUP(B1238,'Lessor Calculations'!$G$10:$M$448,7,FALSE),0)</f>
        <v xml:space="preserve">  </v>
      </c>
      <c r="G1240" s="51"/>
      <c r="H1240" s="143"/>
      <c r="I1240" s="143"/>
      <c r="J1240" s="143"/>
      <c r="K1240" s="143"/>
      <c r="L1240" s="51"/>
      <c r="M1240" s="66"/>
      <c r="N1240" s="87" t="s">
        <v>72</v>
      </c>
      <c r="O1240" s="22"/>
      <c r="P1240" s="96" t="str">
        <f>F1240</f>
        <v xml:space="preserve">  </v>
      </c>
    </row>
    <row r="1241" spans="2:16" hidden="1" x14ac:dyDescent="0.25">
      <c r="B1241" s="98"/>
      <c r="C1241" s="66"/>
      <c r="D1241" s="87"/>
      <c r="E1241" s="22"/>
      <c r="F1241" s="22"/>
      <c r="G1241" s="51"/>
      <c r="H1241" s="66"/>
      <c r="I1241" s="87"/>
      <c r="J1241" s="22"/>
      <c r="K1241" s="22"/>
      <c r="L1241" s="51"/>
      <c r="M1241" s="65"/>
      <c r="N1241" s="87"/>
      <c r="O1241" s="22"/>
      <c r="P1241" s="96"/>
    </row>
    <row r="1242" spans="2:16" ht="15.6" hidden="1" x14ac:dyDescent="0.3">
      <c r="B1242" s="62" t="str">
        <f>B1238</f>
        <v xml:space="preserve">  </v>
      </c>
      <c r="C1242" s="66" t="s">
        <v>70</v>
      </c>
      <c r="D1242" s="66"/>
      <c r="E1242" s="22" t="str">
        <f>IFERROR(VLOOKUP(B1242,'Lessor Calculations'!$Z$10:$AB$448,3,FALSE),0)</f>
        <v xml:space="preserve">  </v>
      </c>
      <c r="F1242" s="66"/>
      <c r="G1242" s="51"/>
      <c r="H1242" s="143" t="s">
        <v>37</v>
      </c>
      <c r="I1242" s="143"/>
      <c r="J1242" s="143"/>
      <c r="K1242" s="143"/>
      <c r="L1242" s="51"/>
      <c r="M1242" s="66" t="s">
        <v>70</v>
      </c>
      <c r="N1242" s="66"/>
      <c r="O1242" s="22" t="str">
        <f>E1242</f>
        <v xml:space="preserve">  </v>
      </c>
      <c r="P1242" s="96"/>
    </row>
    <row r="1243" spans="2:16" hidden="1" x14ac:dyDescent="0.25">
      <c r="B1243" s="98"/>
      <c r="C1243" s="66"/>
      <c r="D1243" s="87" t="s">
        <v>82</v>
      </c>
      <c r="E1243" s="66"/>
      <c r="F1243" s="77" t="str">
        <f>E1242</f>
        <v xml:space="preserve">  </v>
      </c>
      <c r="G1243" s="51"/>
      <c r="H1243" s="143"/>
      <c r="I1243" s="143"/>
      <c r="J1243" s="143"/>
      <c r="K1243" s="143"/>
      <c r="L1243" s="51"/>
      <c r="M1243" s="66"/>
      <c r="N1243" s="87" t="s">
        <v>82</v>
      </c>
      <c r="O1243" s="22"/>
      <c r="P1243" s="96" t="str">
        <f>O1242</f>
        <v xml:space="preserve">  </v>
      </c>
    </row>
    <row r="1244" spans="2:16" hidden="1" x14ac:dyDescent="0.25">
      <c r="B1244" s="98"/>
      <c r="C1244" s="66"/>
      <c r="D1244" s="87"/>
      <c r="E1244" s="22"/>
      <c r="F1244" s="22"/>
      <c r="G1244" s="51"/>
      <c r="H1244" s="66"/>
      <c r="I1244" s="87"/>
      <c r="J1244" s="22"/>
      <c r="K1244" s="22"/>
      <c r="L1244" s="51"/>
      <c r="M1244" s="65"/>
      <c r="N1244" s="87"/>
      <c r="O1244" s="22"/>
      <c r="P1244" s="96"/>
    </row>
    <row r="1245" spans="2:16" ht="15.6" hidden="1" x14ac:dyDescent="0.3">
      <c r="B1245" s="62" t="str">
        <f>B1242</f>
        <v xml:space="preserve">  </v>
      </c>
      <c r="C1245" s="144" t="s">
        <v>37</v>
      </c>
      <c r="D1245" s="144"/>
      <c r="E1245" s="144"/>
      <c r="F1245" s="144"/>
      <c r="G1245" s="51"/>
      <c r="H1245" s="87" t="s">
        <v>74</v>
      </c>
      <c r="I1245" s="66"/>
      <c r="J1245" s="22" t="str">
        <f>IFERROR(VLOOKUP(B1245,'Lessor Calculations'!$AE$10:$AG$448,3,FALSE),0)</f>
        <v xml:space="preserve">  </v>
      </c>
      <c r="K1245" s="22"/>
      <c r="L1245" s="51"/>
      <c r="M1245" s="87" t="s">
        <v>74</v>
      </c>
      <c r="N1245" s="66"/>
      <c r="O1245" s="22" t="str">
        <f>J1245</f>
        <v xml:space="preserve">  </v>
      </c>
      <c r="P1245" s="96"/>
    </row>
    <row r="1246" spans="2:16" ht="15.6" hidden="1" x14ac:dyDescent="0.3">
      <c r="B1246" s="74"/>
      <c r="C1246" s="144"/>
      <c r="D1246" s="144"/>
      <c r="E1246" s="144"/>
      <c r="F1246" s="144"/>
      <c r="G1246" s="51"/>
      <c r="H1246" s="52"/>
      <c r="I1246" s="87" t="s">
        <v>79</v>
      </c>
      <c r="J1246" s="22"/>
      <c r="K1246" s="22" t="str">
        <f>J1245</f>
        <v xml:space="preserve">  </v>
      </c>
      <c r="L1246" s="51"/>
      <c r="M1246" s="52"/>
      <c r="N1246" s="87" t="s">
        <v>79</v>
      </c>
      <c r="O1246" s="22"/>
      <c r="P1246" s="96" t="str">
        <f>O1245</f>
        <v xml:space="preserve">  </v>
      </c>
    </row>
    <row r="1247" spans="2:16" ht="15.6" hidden="1" x14ac:dyDescent="0.3">
      <c r="B1247" s="74"/>
      <c r="C1247" s="66"/>
      <c r="D1247" s="87"/>
      <c r="E1247" s="22"/>
      <c r="F1247" s="22"/>
      <c r="G1247" s="51"/>
      <c r="H1247" s="66"/>
      <c r="I1247" s="87"/>
      <c r="J1247" s="22"/>
      <c r="K1247" s="22"/>
      <c r="L1247" s="51"/>
      <c r="M1247" s="65"/>
      <c r="N1247" s="66"/>
      <c r="O1247" s="22"/>
      <c r="P1247" s="96"/>
    </row>
    <row r="1248" spans="2:16" ht="15.6" hidden="1" x14ac:dyDescent="0.3">
      <c r="B1248" s="62" t="str">
        <f>B1245</f>
        <v xml:space="preserve">  </v>
      </c>
      <c r="C1248" s="87" t="s">
        <v>36</v>
      </c>
      <c r="D1248" s="22"/>
      <c r="E1248" s="22" t="str">
        <f>F1249</f>
        <v xml:space="preserve">  </v>
      </c>
      <c r="F1248" s="22"/>
      <c r="G1248" s="51"/>
      <c r="H1248" s="143" t="s">
        <v>37</v>
      </c>
      <c r="I1248" s="143"/>
      <c r="J1248" s="143"/>
      <c r="K1248" s="143"/>
      <c r="L1248" s="51"/>
      <c r="M1248" s="87" t="s">
        <v>36</v>
      </c>
      <c r="N1248" s="22"/>
      <c r="O1248" s="22" t="str">
        <f>E1248</f>
        <v xml:space="preserve">  </v>
      </c>
      <c r="P1248" s="96"/>
    </row>
    <row r="1249" spans="2:16" ht="15.6" hidden="1" x14ac:dyDescent="0.3">
      <c r="B1249" s="75"/>
      <c r="C1249" s="79"/>
      <c r="D1249" s="90" t="s">
        <v>80</v>
      </c>
      <c r="E1249" s="90"/>
      <c r="F1249" s="91" t="str">
        <f>IFERROR(VLOOKUP(B1248,'Lessor Calculations'!$G$10:$W$448,17,FALSE),0)</f>
        <v xml:space="preserve">  </v>
      </c>
      <c r="G1249" s="70"/>
      <c r="H1249" s="146"/>
      <c r="I1249" s="146"/>
      <c r="J1249" s="146"/>
      <c r="K1249" s="146"/>
      <c r="L1249" s="70"/>
      <c r="M1249" s="79"/>
      <c r="N1249" s="90" t="s">
        <v>80</v>
      </c>
      <c r="O1249" s="91"/>
      <c r="P1249" s="94" t="str">
        <f>O1248</f>
        <v xml:space="preserve">  </v>
      </c>
    </row>
    <row r="1250" spans="2:16" ht="15.6" hidden="1" x14ac:dyDescent="0.3">
      <c r="B1250" s="59" t="str">
        <f>IFERROR(IF(EOMONTH(B1245,1)&gt;Questionnaire!$I$8,"  ",EOMONTH(B1245,1)),"  ")</f>
        <v xml:space="preserve">  </v>
      </c>
      <c r="C1250" s="82" t="s">
        <v>36</v>
      </c>
      <c r="D1250" s="83"/>
      <c r="E1250" s="83">
        <f>IFERROR(F1251+F1252,0)</f>
        <v>0</v>
      </c>
      <c r="F1250" s="83"/>
      <c r="G1250" s="61"/>
      <c r="H1250" s="142" t="s">
        <v>37</v>
      </c>
      <c r="I1250" s="142"/>
      <c r="J1250" s="142"/>
      <c r="K1250" s="142"/>
      <c r="L1250" s="61"/>
      <c r="M1250" s="82" t="s">
        <v>36</v>
      </c>
      <c r="N1250" s="83"/>
      <c r="O1250" s="83">
        <f>E1250</f>
        <v>0</v>
      </c>
      <c r="P1250" s="95"/>
    </row>
    <row r="1251" spans="2:16" hidden="1" x14ac:dyDescent="0.25">
      <c r="B1251" s="98"/>
      <c r="C1251" s="87"/>
      <c r="D1251" s="87" t="s">
        <v>71</v>
      </c>
      <c r="E1251" s="87"/>
      <c r="F1251" s="22">
        <f>IFERROR(-VLOOKUP(B1250,'Lessor Calculations'!$G$10:$N$448,8,FALSE),0)</f>
        <v>0</v>
      </c>
      <c r="G1251" s="51"/>
      <c r="H1251" s="143"/>
      <c r="I1251" s="143"/>
      <c r="J1251" s="143"/>
      <c r="K1251" s="143"/>
      <c r="L1251" s="51"/>
      <c r="M1251" s="87"/>
      <c r="N1251" s="87" t="s">
        <v>71</v>
      </c>
      <c r="O1251" s="22"/>
      <c r="P1251" s="96">
        <f>F1251</f>
        <v>0</v>
      </c>
    </row>
    <row r="1252" spans="2:16" hidden="1" x14ac:dyDescent="0.25">
      <c r="B1252" s="98"/>
      <c r="C1252" s="66"/>
      <c r="D1252" s="87" t="s">
        <v>72</v>
      </c>
      <c r="E1252" s="87"/>
      <c r="F1252" s="22" t="str">
        <f>IFERROR(VLOOKUP(B1250,'Lessor Calculations'!$G$10:$M$448,7,FALSE),0)</f>
        <v xml:space="preserve">  </v>
      </c>
      <c r="G1252" s="51"/>
      <c r="H1252" s="143"/>
      <c r="I1252" s="143"/>
      <c r="J1252" s="143"/>
      <c r="K1252" s="143"/>
      <c r="L1252" s="51"/>
      <c r="M1252" s="66"/>
      <c r="N1252" s="87" t="s">
        <v>72</v>
      </c>
      <c r="O1252" s="22"/>
      <c r="P1252" s="96" t="str">
        <f>F1252</f>
        <v xml:space="preserve">  </v>
      </c>
    </row>
    <row r="1253" spans="2:16" hidden="1" x14ac:dyDescent="0.25">
      <c r="B1253" s="98"/>
      <c r="C1253" s="66"/>
      <c r="D1253" s="87"/>
      <c r="E1253" s="22"/>
      <c r="F1253" s="22"/>
      <c r="G1253" s="51"/>
      <c r="H1253" s="66"/>
      <c r="I1253" s="87"/>
      <c r="J1253" s="22"/>
      <c r="K1253" s="22"/>
      <c r="L1253" s="51"/>
      <c r="M1253" s="65"/>
      <c r="N1253" s="87"/>
      <c r="O1253" s="22"/>
      <c r="P1253" s="96"/>
    </row>
    <row r="1254" spans="2:16" ht="15.6" hidden="1" x14ac:dyDescent="0.3">
      <c r="B1254" s="62" t="str">
        <f>B1250</f>
        <v xml:space="preserve">  </v>
      </c>
      <c r="C1254" s="66" t="s">
        <v>70</v>
      </c>
      <c r="D1254" s="66"/>
      <c r="E1254" s="22" t="str">
        <f>IFERROR(VLOOKUP(B1254,'Lessor Calculations'!$Z$10:$AB$448,3,FALSE),0)</f>
        <v xml:space="preserve">  </v>
      </c>
      <c r="F1254" s="66"/>
      <c r="G1254" s="51"/>
      <c r="H1254" s="143" t="s">
        <v>37</v>
      </c>
      <c r="I1254" s="143"/>
      <c r="J1254" s="143"/>
      <c r="K1254" s="143"/>
      <c r="L1254" s="51"/>
      <c r="M1254" s="66" t="s">
        <v>70</v>
      </c>
      <c r="N1254" s="66"/>
      <c r="O1254" s="22" t="str">
        <f>E1254</f>
        <v xml:space="preserve">  </v>
      </c>
      <c r="P1254" s="96"/>
    </row>
    <row r="1255" spans="2:16" hidden="1" x14ac:dyDescent="0.25">
      <c r="B1255" s="98"/>
      <c r="C1255" s="66"/>
      <c r="D1255" s="87" t="s">
        <v>82</v>
      </c>
      <c r="E1255" s="66"/>
      <c r="F1255" s="77" t="str">
        <f>E1254</f>
        <v xml:space="preserve">  </v>
      </c>
      <c r="G1255" s="51"/>
      <c r="H1255" s="143"/>
      <c r="I1255" s="143"/>
      <c r="J1255" s="143"/>
      <c r="K1255" s="143"/>
      <c r="L1255" s="51"/>
      <c r="M1255" s="66"/>
      <c r="N1255" s="87" t="s">
        <v>82</v>
      </c>
      <c r="O1255" s="22"/>
      <c r="P1255" s="96" t="str">
        <f>O1254</f>
        <v xml:space="preserve">  </v>
      </c>
    </row>
    <row r="1256" spans="2:16" hidden="1" x14ac:dyDescent="0.25">
      <c r="B1256" s="98"/>
      <c r="C1256" s="66"/>
      <c r="D1256" s="87"/>
      <c r="E1256" s="22"/>
      <c r="F1256" s="22"/>
      <c r="G1256" s="51"/>
      <c r="H1256" s="66"/>
      <c r="I1256" s="87"/>
      <c r="J1256" s="22"/>
      <c r="K1256" s="22"/>
      <c r="L1256" s="51"/>
      <c r="M1256" s="65"/>
      <c r="N1256" s="87"/>
      <c r="O1256" s="22"/>
      <c r="P1256" s="96"/>
    </row>
    <row r="1257" spans="2:16" ht="15.6" hidden="1" x14ac:dyDescent="0.3">
      <c r="B1257" s="62" t="str">
        <f>B1254</f>
        <v xml:space="preserve">  </v>
      </c>
      <c r="C1257" s="144" t="s">
        <v>37</v>
      </c>
      <c r="D1257" s="144"/>
      <c r="E1257" s="144"/>
      <c r="F1257" s="144"/>
      <c r="G1257" s="51"/>
      <c r="H1257" s="87" t="s">
        <v>74</v>
      </c>
      <c r="I1257" s="66"/>
      <c r="J1257" s="22" t="str">
        <f>IFERROR(VLOOKUP(B1257,'Lessor Calculations'!$AE$10:$AG$448,3,FALSE),0)</f>
        <v xml:space="preserve">  </v>
      </c>
      <c r="K1257" s="22"/>
      <c r="L1257" s="51"/>
      <c r="M1257" s="87" t="s">
        <v>74</v>
      </c>
      <c r="N1257" s="66"/>
      <c r="O1257" s="22" t="str">
        <f>J1257</f>
        <v xml:space="preserve">  </v>
      </c>
      <c r="P1257" s="96"/>
    </row>
    <row r="1258" spans="2:16" ht="15.6" hidden="1" x14ac:dyDescent="0.3">
      <c r="B1258" s="74"/>
      <c r="C1258" s="144"/>
      <c r="D1258" s="144"/>
      <c r="E1258" s="144"/>
      <c r="F1258" s="144"/>
      <c r="G1258" s="51"/>
      <c r="H1258" s="52"/>
      <c r="I1258" s="87" t="s">
        <v>79</v>
      </c>
      <c r="J1258" s="22"/>
      <c r="K1258" s="22" t="str">
        <f>J1257</f>
        <v xml:space="preserve">  </v>
      </c>
      <c r="L1258" s="51"/>
      <c r="M1258" s="52"/>
      <c r="N1258" s="87" t="s">
        <v>79</v>
      </c>
      <c r="O1258" s="22"/>
      <c r="P1258" s="96" t="str">
        <f>O1257</f>
        <v xml:space="preserve">  </v>
      </c>
    </row>
    <row r="1259" spans="2:16" ht="15.6" hidden="1" x14ac:dyDescent="0.3">
      <c r="B1259" s="74"/>
      <c r="C1259" s="66"/>
      <c r="D1259" s="87"/>
      <c r="E1259" s="22"/>
      <c r="F1259" s="22"/>
      <c r="G1259" s="51"/>
      <c r="H1259" s="66"/>
      <c r="I1259" s="87"/>
      <c r="J1259" s="22"/>
      <c r="K1259" s="22"/>
      <c r="L1259" s="51"/>
      <c r="M1259" s="65"/>
      <c r="N1259" s="66"/>
      <c r="O1259" s="22"/>
      <c r="P1259" s="96"/>
    </row>
    <row r="1260" spans="2:16" ht="15.6" hidden="1" x14ac:dyDescent="0.3">
      <c r="B1260" s="62" t="str">
        <f>B1257</f>
        <v xml:space="preserve">  </v>
      </c>
      <c r="C1260" s="87" t="s">
        <v>36</v>
      </c>
      <c r="D1260" s="22"/>
      <c r="E1260" s="22" t="str">
        <f>F1261</f>
        <v xml:space="preserve">  </v>
      </c>
      <c r="F1260" s="22"/>
      <c r="G1260" s="51"/>
      <c r="H1260" s="143" t="s">
        <v>37</v>
      </c>
      <c r="I1260" s="143"/>
      <c r="J1260" s="143"/>
      <c r="K1260" s="143"/>
      <c r="L1260" s="51"/>
      <c r="M1260" s="87" t="s">
        <v>36</v>
      </c>
      <c r="N1260" s="22"/>
      <c r="O1260" s="22" t="str">
        <f>E1260</f>
        <v xml:space="preserve">  </v>
      </c>
      <c r="P1260" s="96"/>
    </row>
    <row r="1261" spans="2:16" ht="15.6" hidden="1" x14ac:dyDescent="0.3">
      <c r="B1261" s="75"/>
      <c r="C1261" s="79"/>
      <c r="D1261" s="90" t="s">
        <v>80</v>
      </c>
      <c r="E1261" s="90"/>
      <c r="F1261" s="91" t="str">
        <f>IFERROR(VLOOKUP(B1260,'Lessor Calculations'!$G$10:$W$448,17,FALSE),0)</f>
        <v xml:space="preserve">  </v>
      </c>
      <c r="G1261" s="70"/>
      <c r="H1261" s="146"/>
      <c r="I1261" s="146"/>
      <c r="J1261" s="146"/>
      <c r="K1261" s="146"/>
      <c r="L1261" s="70"/>
      <c r="M1261" s="79"/>
      <c r="N1261" s="90" t="s">
        <v>80</v>
      </c>
      <c r="O1261" s="91"/>
      <c r="P1261" s="94" t="str">
        <f>O1260</f>
        <v xml:space="preserve">  </v>
      </c>
    </row>
    <row r="1262" spans="2:16" ht="15.6" hidden="1" x14ac:dyDescent="0.3">
      <c r="B1262" s="59" t="str">
        <f>IFERROR(IF(EOMONTH(B1257,1)&gt;Questionnaire!$I$8,"  ",EOMONTH(B1257,1)),"  ")</f>
        <v xml:space="preserve">  </v>
      </c>
      <c r="C1262" s="82" t="s">
        <v>36</v>
      </c>
      <c r="D1262" s="83"/>
      <c r="E1262" s="83">
        <f>IFERROR(F1263+F1264,0)</f>
        <v>0</v>
      </c>
      <c r="F1262" s="83"/>
      <c r="G1262" s="61"/>
      <c r="H1262" s="142" t="s">
        <v>37</v>
      </c>
      <c r="I1262" s="142"/>
      <c r="J1262" s="142"/>
      <c r="K1262" s="142"/>
      <c r="L1262" s="61"/>
      <c r="M1262" s="82" t="s">
        <v>36</v>
      </c>
      <c r="N1262" s="83"/>
      <c r="O1262" s="83">
        <f>E1262</f>
        <v>0</v>
      </c>
      <c r="P1262" s="95"/>
    </row>
    <row r="1263" spans="2:16" hidden="1" x14ac:dyDescent="0.25">
      <c r="B1263" s="98"/>
      <c r="C1263" s="87"/>
      <c r="D1263" s="87" t="s">
        <v>71</v>
      </c>
      <c r="E1263" s="87"/>
      <c r="F1263" s="22">
        <f>IFERROR(-VLOOKUP(B1262,'Lessor Calculations'!$G$10:$N$448,8,FALSE),0)</f>
        <v>0</v>
      </c>
      <c r="G1263" s="51"/>
      <c r="H1263" s="143"/>
      <c r="I1263" s="143"/>
      <c r="J1263" s="143"/>
      <c r="K1263" s="143"/>
      <c r="L1263" s="51"/>
      <c r="M1263" s="87"/>
      <c r="N1263" s="87" t="s">
        <v>71</v>
      </c>
      <c r="O1263" s="22"/>
      <c r="P1263" s="96">
        <f>F1263</f>
        <v>0</v>
      </c>
    </row>
    <row r="1264" spans="2:16" hidden="1" x14ac:dyDescent="0.25">
      <c r="B1264" s="98"/>
      <c r="C1264" s="66"/>
      <c r="D1264" s="87" t="s">
        <v>72</v>
      </c>
      <c r="E1264" s="87"/>
      <c r="F1264" s="22" t="str">
        <f>IFERROR(VLOOKUP(B1262,'Lessor Calculations'!$G$10:$M$448,7,FALSE),0)</f>
        <v xml:space="preserve">  </v>
      </c>
      <c r="G1264" s="51"/>
      <c r="H1264" s="143"/>
      <c r="I1264" s="143"/>
      <c r="J1264" s="143"/>
      <c r="K1264" s="143"/>
      <c r="L1264" s="51"/>
      <c r="M1264" s="66"/>
      <c r="N1264" s="87" t="s">
        <v>72</v>
      </c>
      <c r="O1264" s="22"/>
      <c r="P1264" s="96" t="str">
        <f>F1264</f>
        <v xml:space="preserve">  </v>
      </c>
    </row>
    <row r="1265" spans="2:16" hidden="1" x14ac:dyDescent="0.25">
      <c r="B1265" s="98"/>
      <c r="C1265" s="66"/>
      <c r="D1265" s="87"/>
      <c r="E1265" s="22"/>
      <c r="F1265" s="22"/>
      <c r="G1265" s="51"/>
      <c r="H1265" s="66"/>
      <c r="I1265" s="87"/>
      <c r="J1265" s="22"/>
      <c r="K1265" s="22"/>
      <c r="L1265" s="51"/>
      <c r="M1265" s="65"/>
      <c r="N1265" s="87"/>
      <c r="O1265" s="22"/>
      <c r="P1265" s="96"/>
    </row>
    <row r="1266" spans="2:16" ht="15.6" hidden="1" x14ac:dyDescent="0.3">
      <c r="B1266" s="62" t="str">
        <f>B1262</f>
        <v xml:space="preserve">  </v>
      </c>
      <c r="C1266" s="66" t="s">
        <v>70</v>
      </c>
      <c r="D1266" s="66"/>
      <c r="E1266" s="22" t="str">
        <f>IFERROR(VLOOKUP(B1266,'Lessor Calculations'!$Z$10:$AB$448,3,FALSE),0)</f>
        <v xml:space="preserve">  </v>
      </c>
      <c r="F1266" s="66"/>
      <c r="G1266" s="51"/>
      <c r="H1266" s="143" t="s">
        <v>37</v>
      </c>
      <c r="I1266" s="143"/>
      <c r="J1266" s="143"/>
      <c r="K1266" s="143"/>
      <c r="L1266" s="51"/>
      <c r="M1266" s="66" t="s">
        <v>70</v>
      </c>
      <c r="N1266" s="66"/>
      <c r="O1266" s="22" t="str">
        <f>E1266</f>
        <v xml:space="preserve">  </v>
      </c>
      <c r="P1266" s="96"/>
    </row>
    <row r="1267" spans="2:16" hidden="1" x14ac:dyDescent="0.25">
      <c r="B1267" s="98"/>
      <c r="C1267" s="66"/>
      <c r="D1267" s="87" t="s">
        <v>82</v>
      </c>
      <c r="E1267" s="66"/>
      <c r="F1267" s="77" t="str">
        <f>E1266</f>
        <v xml:space="preserve">  </v>
      </c>
      <c r="G1267" s="51"/>
      <c r="H1267" s="143"/>
      <c r="I1267" s="143"/>
      <c r="J1267" s="143"/>
      <c r="K1267" s="143"/>
      <c r="L1267" s="51"/>
      <c r="M1267" s="66"/>
      <c r="N1267" s="87" t="s">
        <v>82</v>
      </c>
      <c r="O1267" s="22"/>
      <c r="P1267" s="96" t="str">
        <f>O1266</f>
        <v xml:space="preserve">  </v>
      </c>
    </row>
    <row r="1268" spans="2:16" hidden="1" x14ac:dyDescent="0.25">
      <c r="B1268" s="98"/>
      <c r="C1268" s="66"/>
      <c r="D1268" s="87"/>
      <c r="E1268" s="22"/>
      <c r="F1268" s="22"/>
      <c r="G1268" s="51"/>
      <c r="H1268" s="66"/>
      <c r="I1268" s="87"/>
      <c r="J1268" s="22"/>
      <c r="K1268" s="22"/>
      <c r="L1268" s="51"/>
      <c r="M1268" s="65"/>
      <c r="N1268" s="87"/>
      <c r="O1268" s="22"/>
      <c r="P1268" s="96"/>
    </row>
    <row r="1269" spans="2:16" ht="15.6" hidden="1" x14ac:dyDescent="0.3">
      <c r="B1269" s="62" t="str">
        <f>B1266</f>
        <v xml:space="preserve">  </v>
      </c>
      <c r="C1269" s="144" t="s">
        <v>37</v>
      </c>
      <c r="D1269" s="144"/>
      <c r="E1269" s="144"/>
      <c r="F1269" s="144"/>
      <c r="G1269" s="51"/>
      <c r="H1269" s="87" t="s">
        <v>74</v>
      </c>
      <c r="I1269" s="66"/>
      <c r="J1269" s="22" t="str">
        <f>IFERROR(VLOOKUP(B1269,'Lessor Calculations'!$AE$10:$AG$448,3,FALSE),0)</f>
        <v xml:space="preserve">  </v>
      </c>
      <c r="K1269" s="22"/>
      <c r="L1269" s="51"/>
      <c r="M1269" s="87" t="s">
        <v>74</v>
      </c>
      <c r="N1269" s="66"/>
      <c r="O1269" s="22" t="str">
        <f>J1269</f>
        <v xml:space="preserve">  </v>
      </c>
      <c r="P1269" s="96"/>
    </row>
    <row r="1270" spans="2:16" ht="15.6" hidden="1" x14ac:dyDescent="0.3">
      <c r="B1270" s="74"/>
      <c r="C1270" s="144"/>
      <c r="D1270" s="144"/>
      <c r="E1270" s="144"/>
      <c r="F1270" s="144"/>
      <c r="G1270" s="51"/>
      <c r="H1270" s="52"/>
      <c r="I1270" s="87" t="s">
        <v>79</v>
      </c>
      <c r="J1270" s="22"/>
      <c r="K1270" s="22" t="str">
        <f>J1269</f>
        <v xml:space="preserve">  </v>
      </c>
      <c r="L1270" s="51"/>
      <c r="M1270" s="52"/>
      <c r="N1270" s="87" t="s">
        <v>79</v>
      </c>
      <c r="O1270" s="22"/>
      <c r="P1270" s="96" t="str">
        <f>O1269</f>
        <v xml:space="preserve">  </v>
      </c>
    </row>
    <row r="1271" spans="2:16" ht="15.6" hidden="1" x14ac:dyDescent="0.3">
      <c r="B1271" s="74"/>
      <c r="C1271" s="66"/>
      <c r="D1271" s="87"/>
      <c r="E1271" s="22"/>
      <c r="F1271" s="22"/>
      <c r="G1271" s="51"/>
      <c r="H1271" s="66"/>
      <c r="I1271" s="87"/>
      <c r="J1271" s="22"/>
      <c r="K1271" s="22"/>
      <c r="L1271" s="51"/>
      <c r="M1271" s="65"/>
      <c r="N1271" s="66"/>
      <c r="O1271" s="22"/>
      <c r="P1271" s="96"/>
    </row>
    <row r="1272" spans="2:16" ht="15.6" hidden="1" x14ac:dyDescent="0.3">
      <c r="B1272" s="62" t="str">
        <f>B1269</f>
        <v xml:space="preserve">  </v>
      </c>
      <c r="C1272" s="87" t="s">
        <v>36</v>
      </c>
      <c r="D1272" s="22"/>
      <c r="E1272" s="22" t="str">
        <f>F1273</f>
        <v xml:space="preserve">  </v>
      </c>
      <c r="F1272" s="22"/>
      <c r="G1272" s="51"/>
      <c r="H1272" s="143" t="s">
        <v>37</v>
      </c>
      <c r="I1272" s="143"/>
      <c r="J1272" s="143"/>
      <c r="K1272" s="143"/>
      <c r="L1272" s="51"/>
      <c r="M1272" s="87" t="s">
        <v>36</v>
      </c>
      <c r="N1272" s="22"/>
      <c r="O1272" s="22" t="str">
        <f>E1272</f>
        <v xml:space="preserve">  </v>
      </c>
      <c r="P1272" s="96"/>
    </row>
    <row r="1273" spans="2:16" ht="15.6" hidden="1" x14ac:dyDescent="0.3">
      <c r="B1273" s="75"/>
      <c r="C1273" s="79"/>
      <c r="D1273" s="90" t="s">
        <v>80</v>
      </c>
      <c r="E1273" s="90"/>
      <c r="F1273" s="91" t="str">
        <f>IFERROR(VLOOKUP(B1272,'Lessor Calculations'!$G$10:$W$448,17,FALSE),0)</f>
        <v xml:space="preserve">  </v>
      </c>
      <c r="G1273" s="70"/>
      <c r="H1273" s="146"/>
      <c r="I1273" s="146"/>
      <c r="J1273" s="146"/>
      <c r="K1273" s="146"/>
      <c r="L1273" s="70"/>
      <c r="M1273" s="79"/>
      <c r="N1273" s="90" t="s">
        <v>80</v>
      </c>
      <c r="O1273" s="91"/>
      <c r="P1273" s="94" t="str">
        <f>O1272</f>
        <v xml:space="preserve">  </v>
      </c>
    </row>
    <row r="1274" spans="2:16" ht="15.6" hidden="1" x14ac:dyDescent="0.3">
      <c r="B1274" s="59" t="str">
        <f>IFERROR(IF(EOMONTH(B1269,1)&gt;Questionnaire!$I$8,"  ",EOMONTH(B1269,1)),"  ")</f>
        <v xml:space="preserve">  </v>
      </c>
      <c r="C1274" s="82" t="s">
        <v>36</v>
      </c>
      <c r="D1274" s="83"/>
      <c r="E1274" s="83">
        <f>IFERROR(F1275+F1276,0)</f>
        <v>0</v>
      </c>
      <c r="F1274" s="83"/>
      <c r="G1274" s="61"/>
      <c r="H1274" s="142" t="s">
        <v>37</v>
      </c>
      <c r="I1274" s="142"/>
      <c r="J1274" s="142"/>
      <c r="K1274" s="142"/>
      <c r="L1274" s="61"/>
      <c r="M1274" s="82" t="s">
        <v>36</v>
      </c>
      <c r="N1274" s="83"/>
      <c r="O1274" s="83">
        <f>E1274</f>
        <v>0</v>
      </c>
      <c r="P1274" s="95"/>
    </row>
    <row r="1275" spans="2:16" hidden="1" x14ac:dyDescent="0.25">
      <c r="B1275" s="98"/>
      <c r="C1275" s="87"/>
      <c r="D1275" s="87" t="s">
        <v>71</v>
      </c>
      <c r="E1275" s="87"/>
      <c r="F1275" s="22">
        <f>IFERROR(-VLOOKUP(B1274,'Lessor Calculations'!$G$10:$N$448,8,FALSE),0)</f>
        <v>0</v>
      </c>
      <c r="G1275" s="51"/>
      <c r="H1275" s="143"/>
      <c r="I1275" s="143"/>
      <c r="J1275" s="143"/>
      <c r="K1275" s="143"/>
      <c r="L1275" s="51"/>
      <c r="M1275" s="87"/>
      <c r="N1275" s="87" t="s">
        <v>71</v>
      </c>
      <c r="O1275" s="22"/>
      <c r="P1275" s="96">
        <f>F1275</f>
        <v>0</v>
      </c>
    </row>
    <row r="1276" spans="2:16" hidden="1" x14ac:dyDescent="0.25">
      <c r="B1276" s="98"/>
      <c r="C1276" s="66"/>
      <c r="D1276" s="87" t="s">
        <v>72</v>
      </c>
      <c r="E1276" s="87"/>
      <c r="F1276" s="22" t="str">
        <f>IFERROR(VLOOKUP(B1274,'Lessor Calculations'!$G$10:$M$448,7,FALSE),0)</f>
        <v xml:space="preserve">  </v>
      </c>
      <c r="G1276" s="51"/>
      <c r="H1276" s="143"/>
      <c r="I1276" s="143"/>
      <c r="J1276" s="143"/>
      <c r="K1276" s="143"/>
      <c r="L1276" s="51"/>
      <c r="M1276" s="66"/>
      <c r="N1276" s="87" t="s">
        <v>72</v>
      </c>
      <c r="O1276" s="22"/>
      <c r="P1276" s="96" t="str">
        <f>F1276</f>
        <v xml:space="preserve">  </v>
      </c>
    </row>
    <row r="1277" spans="2:16" hidden="1" x14ac:dyDescent="0.25">
      <c r="B1277" s="98"/>
      <c r="C1277" s="66"/>
      <c r="D1277" s="87"/>
      <c r="E1277" s="22"/>
      <c r="F1277" s="22"/>
      <c r="G1277" s="51"/>
      <c r="H1277" s="66"/>
      <c r="I1277" s="87"/>
      <c r="J1277" s="22"/>
      <c r="K1277" s="22"/>
      <c r="L1277" s="51"/>
      <c r="M1277" s="65"/>
      <c r="N1277" s="87"/>
      <c r="O1277" s="22"/>
      <c r="P1277" s="96"/>
    </row>
    <row r="1278" spans="2:16" ht="15.6" hidden="1" x14ac:dyDescent="0.3">
      <c r="B1278" s="62" t="str">
        <f>B1274</f>
        <v xml:space="preserve">  </v>
      </c>
      <c r="C1278" s="66" t="s">
        <v>70</v>
      </c>
      <c r="D1278" s="66"/>
      <c r="E1278" s="22" t="str">
        <f>IFERROR(VLOOKUP(B1278,'Lessor Calculations'!$Z$10:$AB$448,3,FALSE),0)</f>
        <v xml:space="preserve">  </v>
      </c>
      <c r="F1278" s="66"/>
      <c r="G1278" s="51"/>
      <c r="H1278" s="143" t="s">
        <v>37</v>
      </c>
      <c r="I1278" s="143"/>
      <c r="J1278" s="143"/>
      <c r="K1278" s="143"/>
      <c r="L1278" s="51"/>
      <c r="M1278" s="66" t="s">
        <v>70</v>
      </c>
      <c r="N1278" s="66"/>
      <c r="O1278" s="22" t="str">
        <f>E1278</f>
        <v xml:space="preserve">  </v>
      </c>
      <c r="P1278" s="96"/>
    </row>
    <row r="1279" spans="2:16" hidden="1" x14ac:dyDescent="0.25">
      <c r="B1279" s="98"/>
      <c r="C1279" s="66"/>
      <c r="D1279" s="87" t="s">
        <v>82</v>
      </c>
      <c r="E1279" s="66"/>
      <c r="F1279" s="77" t="str">
        <f>E1278</f>
        <v xml:space="preserve">  </v>
      </c>
      <c r="G1279" s="51"/>
      <c r="H1279" s="143"/>
      <c r="I1279" s="143"/>
      <c r="J1279" s="143"/>
      <c r="K1279" s="143"/>
      <c r="L1279" s="51"/>
      <c r="M1279" s="66"/>
      <c r="N1279" s="87" t="s">
        <v>82</v>
      </c>
      <c r="O1279" s="22"/>
      <c r="P1279" s="96" t="str">
        <f>O1278</f>
        <v xml:space="preserve">  </v>
      </c>
    </row>
    <row r="1280" spans="2:16" hidden="1" x14ac:dyDescent="0.25">
      <c r="B1280" s="98"/>
      <c r="C1280" s="66"/>
      <c r="D1280" s="87"/>
      <c r="E1280" s="22"/>
      <c r="F1280" s="22"/>
      <c r="G1280" s="51"/>
      <c r="H1280" s="66"/>
      <c r="I1280" s="87"/>
      <c r="J1280" s="22"/>
      <c r="K1280" s="22"/>
      <c r="L1280" s="51"/>
      <c r="M1280" s="65"/>
      <c r="N1280" s="87"/>
      <c r="O1280" s="22"/>
      <c r="P1280" s="96"/>
    </row>
    <row r="1281" spans="2:16" ht="15.6" hidden="1" x14ac:dyDescent="0.3">
      <c r="B1281" s="62" t="str">
        <f>B1278</f>
        <v xml:space="preserve">  </v>
      </c>
      <c r="C1281" s="144" t="s">
        <v>37</v>
      </c>
      <c r="D1281" s="144"/>
      <c r="E1281" s="144"/>
      <c r="F1281" s="144"/>
      <c r="G1281" s="51"/>
      <c r="H1281" s="87" t="s">
        <v>74</v>
      </c>
      <c r="I1281" s="66"/>
      <c r="J1281" s="22" t="str">
        <f>IFERROR(VLOOKUP(B1281,'Lessor Calculations'!$AE$10:$AG$448,3,FALSE),0)</f>
        <v xml:space="preserve">  </v>
      </c>
      <c r="K1281" s="22"/>
      <c r="L1281" s="51"/>
      <c r="M1281" s="87" t="s">
        <v>74</v>
      </c>
      <c r="N1281" s="66"/>
      <c r="O1281" s="22" t="str">
        <f>J1281</f>
        <v xml:space="preserve">  </v>
      </c>
      <c r="P1281" s="96"/>
    </row>
    <row r="1282" spans="2:16" ht="15.6" hidden="1" x14ac:dyDescent="0.3">
      <c r="B1282" s="74"/>
      <c r="C1282" s="144"/>
      <c r="D1282" s="144"/>
      <c r="E1282" s="144"/>
      <c r="F1282" s="144"/>
      <c r="G1282" s="51"/>
      <c r="H1282" s="52"/>
      <c r="I1282" s="87" t="s">
        <v>79</v>
      </c>
      <c r="J1282" s="22"/>
      <c r="K1282" s="22" t="str">
        <f>J1281</f>
        <v xml:space="preserve">  </v>
      </c>
      <c r="L1282" s="51"/>
      <c r="M1282" s="52"/>
      <c r="N1282" s="87" t="s">
        <v>79</v>
      </c>
      <c r="O1282" s="22"/>
      <c r="P1282" s="96" t="str">
        <f>O1281</f>
        <v xml:space="preserve">  </v>
      </c>
    </row>
    <row r="1283" spans="2:16" ht="15.6" hidden="1" x14ac:dyDescent="0.3">
      <c r="B1283" s="74"/>
      <c r="C1283" s="66"/>
      <c r="D1283" s="87"/>
      <c r="E1283" s="22"/>
      <c r="F1283" s="22"/>
      <c r="G1283" s="51"/>
      <c r="H1283" s="66"/>
      <c r="I1283" s="87"/>
      <c r="J1283" s="22"/>
      <c r="K1283" s="22"/>
      <c r="L1283" s="51"/>
      <c r="M1283" s="65"/>
      <c r="N1283" s="66"/>
      <c r="O1283" s="22"/>
      <c r="P1283" s="96"/>
    </row>
    <row r="1284" spans="2:16" ht="15.6" hidden="1" x14ac:dyDescent="0.3">
      <c r="B1284" s="62" t="str">
        <f>B1281</f>
        <v xml:space="preserve">  </v>
      </c>
      <c r="C1284" s="87" t="s">
        <v>36</v>
      </c>
      <c r="D1284" s="22"/>
      <c r="E1284" s="22" t="str">
        <f>F1285</f>
        <v xml:space="preserve">  </v>
      </c>
      <c r="F1284" s="22"/>
      <c r="G1284" s="51"/>
      <c r="H1284" s="143" t="s">
        <v>37</v>
      </c>
      <c r="I1284" s="143"/>
      <c r="J1284" s="143"/>
      <c r="K1284" s="143"/>
      <c r="L1284" s="51"/>
      <c r="M1284" s="87" t="s">
        <v>36</v>
      </c>
      <c r="N1284" s="22"/>
      <c r="O1284" s="22" t="str">
        <f>E1284</f>
        <v xml:space="preserve">  </v>
      </c>
      <c r="P1284" s="96"/>
    </row>
    <row r="1285" spans="2:16" ht="15.6" hidden="1" x14ac:dyDescent="0.3">
      <c r="B1285" s="75"/>
      <c r="C1285" s="79"/>
      <c r="D1285" s="90" t="s">
        <v>80</v>
      </c>
      <c r="E1285" s="90"/>
      <c r="F1285" s="91" t="str">
        <f>IFERROR(VLOOKUP(B1284,'Lessor Calculations'!$G$10:$W$448,17,FALSE),0)</f>
        <v xml:space="preserve">  </v>
      </c>
      <c r="G1285" s="70"/>
      <c r="H1285" s="146"/>
      <c r="I1285" s="146"/>
      <c r="J1285" s="146"/>
      <c r="K1285" s="146"/>
      <c r="L1285" s="70"/>
      <c r="M1285" s="79"/>
      <c r="N1285" s="90" t="s">
        <v>80</v>
      </c>
      <c r="O1285" s="91"/>
      <c r="P1285" s="94" t="str">
        <f>O1284</f>
        <v xml:space="preserve">  </v>
      </c>
    </row>
    <row r="1286" spans="2:16" ht="15.6" hidden="1" x14ac:dyDescent="0.3">
      <c r="B1286" s="59" t="str">
        <f>IFERROR(IF(EOMONTH(B1281,1)&gt;Questionnaire!$I$8,"  ",EOMONTH(B1281,1)),"  ")</f>
        <v xml:space="preserve">  </v>
      </c>
      <c r="C1286" s="82" t="s">
        <v>36</v>
      </c>
      <c r="D1286" s="83"/>
      <c r="E1286" s="83">
        <f>IFERROR(F1287+F1288,0)</f>
        <v>0</v>
      </c>
      <c r="F1286" s="83"/>
      <c r="G1286" s="61"/>
      <c r="H1286" s="142" t="s">
        <v>37</v>
      </c>
      <c r="I1286" s="142"/>
      <c r="J1286" s="142"/>
      <c r="K1286" s="142"/>
      <c r="L1286" s="61"/>
      <c r="M1286" s="82" t="s">
        <v>36</v>
      </c>
      <c r="N1286" s="83"/>
      <c r="O1286" s="83">
        <f>E1286</f>
        <v>0</v>
      </c>
      <c r="P1286" s="95"/>
    </row>
    <row r="1287" spans="2:16" hidden="1" x14ac:dyDescent="0.25">
      <c r="B1287" s="98"/>
      <c r="C1287" s="87"/>
      <c r="D1287" s="87" t="s">
        <v>71</v>
      </c>
      <c r="E1287" s="87"/>
      <c r="F1287" s="22">
        <f>IFERROR(-VLOOKUP(B1286,'Lessor Calculations'!$G$10:$N$448,8,FALSE),0)</f>
        <v>0</v>
      </c>
      <c r="G1287" s="51"/>
      <c r="H1287" s="143"/>
      <c r="I1287" s="143"/>
      <c r="J1287" s="143"/>
      <c r="K1287" s="143"/>
      <c r="L1287" s="51"/>
      <c r="M1287" s="87"/>
      <c r="N1287" s="87" t="s">
        <v>71</v>
      </c>
      <c r="O1287" s="22"/>
      <c r="P1287" s="96">
        <f>F1287</f>
        <v>0</v>
      </c>
    </row>
    <row r="1288" spans="2:16" hidden="1" x14ac:dyDescent="0.25">
      <c r="B1288" s="98"/>
      <c r="C1288" s="66"/>
      <c r="D1288" s="87" t="s">
        <v>72</v>
      </c>
      <c r="E1288" s="87"/>
      <c r="F1288" s="22" t="str">
        <f>IFERROR(VLOOKUP(B1286,'Lessor Calculations'!$G$10:$M$448,7,FALSE),0)</f>
        <v xml:space="preserve">  </v>
      </c>
      <c r="G1288" s="51"/>
      <c r="H1288" s="143"/>
      <c r="I1288" s="143"/>
      <c r="J1288" s="143"/>
      <c r="K1288" s="143"/>
      <c r="L1288" s="51"/>
      <c r="M1288" s="66"/>
      <c r="N1288" s="87" t="s">
        <v>72</v>
      </c>
      <c r="O1288" s="22"/>
      <c r="P1288" s="96" t="str">
        <f>F1288</f>
        <v xml:space="preserve">  </v>
      </c>
    </row>
    <row r="1289" spans="2:16" hidden="1" x14ac:dyDescent="0.25">
      <c r="B1289" s="98"/>
      <c r="C1289" s="66"/>
      <c r="D1289" s="87"/>
      <c r="E1289" s="22"/>
      <c r="F1289" s="22"/>
      <c r="G1289" s="51"/>
      <c r="H1289" s="66"/>
      <c r="I1289" s="87"/>
      <c r="J1289" s="22"/>
      <c r="K1289" s="22"/>
      <c r="L1289" s="51"/>
      <c r="M1289" s="65"/>
      <c r="N1289" s="87"/>
      <c r="O1289" s="22"/>
      <c r="P1289" s="96"/>
    </row>
    <row r="1290" spans="2:16" ht="15.6" hidden="1" x14ac:dyDescent="0.3">
      <c r="B1290" s="62" t="str">
        <f>B1286</f>
        <v xml:space="preserve">  </v>
      </c>
      <c r="C1290" s="66" t="s">
        <v>70</v>
      </c>
      <c r="D1290" s="66"/>
      <c r="E1290" s="22" t="str">
        <f>IFERROR(VLOOKUP(B1290,'Lessor Calculations'!$Z$10:$AB$448,3,FALSE),0)</f>
        <v xml:space="preserve">  </v>
      </c>
      <c r="F1290" s="66"/>
      <c r="G1290" s="51"/>
      <c r="H1290" s="143" t="s">
        <v>37</v>
      </c>
      <c r="I1290" s="143"/>
      <c r="J1290" s="143"/>
      <c r="K1290" s="143"/>
      <c r="L1290" s="51"/>
      <c r="M1290" s="66" t="s">
        <v>70</v>
      </c>
      <c r="N1290" s="66"/>
      <c r="O1290" s="22" t="str">
        <f>E1290</f>
        <v xml:space="preserve">  </v>
      </c>
      <c r="P1290" s="96"/>
    </row>
    <row r="1291" spans="2:16" hidden="1" x14ac:dyDescent="0.25">
      <c r="B1291" s="98"/>
      <c r="C1291" s="66"/>
      <c r="D1291" s="87" t="s">
        <v>82</v>
      </c>
      <c r="E1291" s="66"/>
      <c r="F1291" s="77" t="str">
        <f>E1290</f>
        <v xml:space="preserve">  </v>
      </c>
      <c r="G1291" s="51"/>
      <c r="H1291" s="143"/>
      <c r="I1291" s="143"/>
      <c r="J1291" s="143"/>
      <c r="K1291" s="143"/>
      <c r="L1291" s="51"/>
      <c r="M1291" s="66"/>
      <c r="N1291" s="87" t="s">
        <v>82</v>
      </c>
      <c r="O1291" s="22"/>
      <c r="P1291" s="96" t="str">
        <f>O1290</f>
        <v xml:space="preserve">  </v>
      </c>
    </row>
    <row r="1292" spans="2:16" hidden="1" x14ac:dyDescent="0.25">
      <c r="B1292" s="98"/>
      <c r="C1292" s="66"/>
      <c r="D1292" s="87"/>
      <c r="E1292" s="22"/>
      <c r="F1292" s="22"/>
      <c r="G1292" s="51"/>
      <c r="H1292" s="66"/>
      <c r="I1292" s="87"/>
      <c r="J1292" s="22"/>
      <c r="K1292" s="22"/>
      <c r="L1292" s="51"/>
      <c r="M1292" s="65"/>
      <c r="N1292" s="87"/>
      <c r="O1292" s="22"/>
      <c r="P1292" s="96"/>
    </row>
    <row r="1293" spans="2:16" ht="15.6" hidden="1" x14ac:dyDescent="0.3">
      <c r="B1293" s="62" t="str">
        <f>B1290</f>
        <v xml:space="preserve">  </v>
      </c>
      <c r="C1293" s="144" t="s">
        <v>37</v>
      </c>
      <c r="D1293" s="144"/>
      <c r="E1293" s="144"/>
      <c r="F1293" s="144"/>
      <c r="G1293" s="51"/>
      <c r="H1293" s="87" t="s">
        <v>74</v>
      </c>
      <c r="I1293" s="66"/>
      <c r="J1293" s="22" t="str">
        <f>IFERROR(VLOOKUP(B1293,'Lessor Calculations'!$AE$10:$AG$448,3,FALSE),0)</f>
        <v xml:space="preserve">  </v>
      </c>
      <c r="K1293" s="22"/>
      <c r="L1293" s="51"/>
      <c r="M1293" s="87" t="s">
        <v>74</v>
      </c>
      <c r="N1293" s="66"/>
      <c r="O1293" s="22" t="str">
        <f>J1293</f>
        <v xml:space="preserve">  </v>
      </c>
      <c r="P1293" s="96"/>
    </row>
    <row r="1294" spans="2:16" ht="15.6" hidden="1" x14ac:dyDescent="0.3">
      <c r="B1294" s="74"/>
      <c r="C1294" s="144"/>
      <c r="D1294" s="144"/>
      <c r="E1294" s="144"/>
      <c r="F1294" s="144"/>
      <c r="G1294" s="51"/>
      <c r="H1294" s="52"/>
      <c r="I1294" s="87" t="s">
        <v>79</v>
      </c>
      <c r="J1294" s="22"/>
      <c r="K1294" s="22" t="str">
        <f>J1293</f>
        <v xml:space="preserve">  </v>
      </c>
      <c r="L1294" s="51"/>
      <c r="M1294" s="52"/>
      <c r="N1294" s="87" t="s">
        <v>79</v>
      </c>
      <c r="O1294" s="22"/>
      <c r="P1294" s="96" t="str">
        <f>O1293</f>
        <v xml:space="preserve">  </v>
      </c>
    </row>
    <row r="1295" spans="2:16" ht="15.6" hidden="1" x14ac:dyDescent="0.3">
      <c r="B1295" s="74"/>
      <c r="C1295" s="66"/>
      <c r="D1295" s="87"/>
      <c r="E1295" s="22"/>
      <c r="F1295" s="22"/>
      <c r="G1295" s="51"/>
      <c r="H1295" s="66"/>
      <c r="I1295" s="87"/>
      <c r="J1295" s="22"/>
      <c r="K1295" s="22"/>
      <c r="L1295" s="51"/>
      <c r="M1295" s="65"/>
      <c r="N1295" s="66"/>
      <c r="O1295" s="22"/>
      <c r="P1295" s="96"/>
    </row>
    <row r="1296" spans="2:16" ht="15.6" hidden="1" x14ac:dyDescent="0.3">
      <c r="B1296" s="62" t="str">
        <f>B1293</f>
        <v xml:space="preserve">  </v>
      </c>
      <c r="C1296" s="87" t="s">
        <v>36</v>
      </c>
      <c r="D1296" s="22"/>
      <c r="E1296" s="22" t="str">
        <f>F1297</f>
        <v xml:space="preserve">  </v>
      </c>
      <c r="F1296" s="22"/>
      <c r="G1296" s="51"/>
      <c r="H1296" s="143" t="s">
        <v>37</v>
      </c>
      <c r="I1296" s="143"/>
      <c r="J1296" s="143"/>
      <c r="K1296" s="143"/>
      <c r="L1296" s="51"/>
      <c r="M1296" s="87" t="s">
        <v>36</v>
      </c>
      <c r="N1296" s="22"/>
      <c r="O1296" s="22" t="str">
        <f>E1296</f>
        <v xml:space="preserve">  </v>
      </c>
      <c r="P1296" s="96"/>
    </row>
    <row r="1297" spans="2:16" ht="15.6" hidden="1" x14ac:dyDescent="0.3">
      <c r="B1297" s="75"/>
      <c r="C1297" s="79"/>
      <c r="D1297" s="90" t="s">
        <v>80</v>
      </c>
      <c r="E1297" s="90"/>
      <c r="F1297" s="91" t="str">
        <f>IFERROR(VLOOKUP(B1296,'Lessor Calculations'!$G$10:$W$448,17,FALSE),0)</f>
        <v xml:space="preserve">  </v>
      </c>
      <c r="G1297" s="70"/>
      <c r="H1297" s="146"/>
      <c r="I1297" s="146"/>
      <c r="J1297" s="146"/>
      <c r="K1297" s="146"/>
      <c r="L1297" s="70"/>
      <c r="M1297" s="79"/>
      <c r="N1297" s="90" t="s">
        <v>80</v>
      </c>
      <c r="O1297" s="91"/>
      <c r="P1297" s="94" t="str">
        <f>O1296</f>
        <v xml:space="preserve">  </v>
      </c>
    </row>
    <row r="1298" spans="2:16" ht="15.6" hidden="1" x14ac:dyDescent="0.3">
      <c r="B1298" s="59" t="str">
        <f>IFERROR(IF(EOMONTH(B1293,1)&gt;Questionnaire!$I$8,"  ",EOMONTH(B1293,1)),"  ")</f>
        <v xml:space="preserve">  </v>
      </c>
      <c r="C1298" s="82" t="s">
        <v>36</v>
      </c>
      <c r="D1298" s="83"/>
      <c r="E1298" s="83">
        <f>IFERROR(F1299+F1300,0)</f>
        <v>0</v>
      </c>
      <c r="F1298" s="83"/>
      <c r="G1298" s="61"/>
      <c r="H1298" s="142" t="s">
        <v>37</v>
      </c>
      <c r="I1298" s="142"/>
      <c r="J1298" s="142"/>
      <c r="K1298" s="142"/>
      <c r="L1298" s="61"/>
      <c r="M1298" s="82" t="s">
        <v>36</v>
      </c>
      <c r="N1298" s="83"/>
      <c r="O1298" s="83">
        <f>E1298</f>
        <v>0</v>
      </c>
      <c r="P1298" s="95"/>
    </row>
    <row r="1299" spans="2:16" hidden="1" x14ac:dyDescent="0.25">
      <c r="B1299" s="98"/>
      <c r="C1299" s="87"/>
      <c r="D1299" s="87" t="s">
        <v>71</v>
      </c>
      <c r="E1299" s="87"/>
      <c r="F1299" s="22">
        <f>IFERROR(-VLOOKUP(B1298,'Lessor Calculations'!$G$10:$N$448,8,FALSE),0)</f>
        <v>0</v>
      </c>
      <c r="G1299" s="51"/>
      <c r="H1299" s="143"/>
      <c r="I1299" s="143"/>
      <c r="J1299" s="143"/>
      <c r="K1299" s="143"/>
      <c r="L1299" s="51"/>
      <c r="M1299" s="87"/>
      <c r="N1299" s="87" t="s">
        <v>71</v>
      </c>
      <c r="O1299" s="22"/>
      <c r="P1299" s="96">
        <f>F1299</f>
        <v>0</v>
      </c>
    </row>
    <row r="1300" spans="2:16" hidden="1" x14ac:dyDescent="0.25">
      <c r="B1300" s="98"/>
      <c r="C1300" s="66"/>
      <c r="D1300" s="87" t="s">
        <v>72</v>
      </c>
      <c r="E1300" s="87"/>
      <c r="F1300" s="22" t="str">
        <f>IFERROR(VLOOKUP(B1298,'Lessor Calculations'!$G$10:$M$448,7,FALSE),0)</f>
        <v xml:space="preserve">  </v>
      </c>
      <c r="G1300" s="51"/>
      <c r="H1300" s="143"/>
      <c r="I1300" s="143"/>
      <c r="J1300" s="143"/>
      <c r="K1300" s="143"/>
      <c r="L1300" s="51"/>
      <c r="M1300" s="66"/>
      <c r="N1300" s="87" t="s">
        <v>72</v>
      </c>
      <c r="O1300" s="22"/>
      <c r="P1300" s="96" t="str">
        <f>F1300</f>
        <v xml:space="preserve">  </v>
      </c>
    </row>
    <row r="1301" spans="2:16" hidden="1" x14ac:dyDescent="0.25">
      <c r="B1301" s="98"/>
      <c r="C1301" s="66"/>
      <c r="D1301" s="87"/>
      <c r="E1301" s="22"/>
      <c r="F1301" s="22"/>
      <c r="G1301" s="51"/>
      <c r="H1301" s="66"/>
      <c r="I1301" s="87"/>
      <c r="J1301" s="22"/>
      <c r="K1301" s="22"/>
      <c r="L1301" s="51"/>
      <c r="M1301" s="65"/>
      <c r="N1301" s="87"/>
      <c r="O1301" s="22"/>
      <c r="P1301" s="96"/>
    </row>
    <row r="1302" spans="2:16" ht="15.6" hidden="1" x14ac:dyDescent="0.3">
      <c r="B1302" s="62" t="str">
        <f>B1298</f>
        <v xml:space="preserve">  </v>
      </c>
      <c r="C1302" s="66" t="s">
        <v>70</v>
      </c>
      <c r="D1302" s="66"/>
      <c r="E1302" s="22" t="str">
        <f>IFERROR(VLOOKUP(B1302,'Lessor Calculations'!$Z$10:$AB$448,3,FALSE),0)</f>
        <v xml:space="preserve">  </v>
      </c>
      <c r="F1302" s="66"/>
      <c r="G1302" s="51"/>
      <c r="H1302" s="143" t="s">
        <v>37</v>
      </c>
      <c r="I1302" s="143"/>
      <c r="J1302" s="143"/>
      <c r="K1302" s="143"/>
      <c r="L1302" s="51"/>
      <c r="M1302" s="66" t="s">
        <v>70</v>
      </c>
      <c r="N1302" s="66"/>
      <c r="O1302" s="22" t="str">
        <f>E1302</f>
        <v xml:space="preserve">  </v>
      </c>
      <c r="P1302" s="96"/>
    </row>
    <row r="1303" spans="2:16" hidden="1" x14ac:dyDescent="0.25">
      <c r="B1303" s="98"/>
      <c r="C1303" s="66"/>
      <c r="D1303" s="87" t="s">
        <v>82</v>
      </c>
      <c r="E1303" s="66"/>
      <c r="F1303" s="77" t="str">
        <f>E1302</f>
        <v xml:space="preserve">  </v>
      </c>
      <c r="G1303" s="51"/>
      <c r="H1303" s="143"/>
      <c r="I1303" s="143"/>
      <c r="J1303" s="143"/>
      <c r="K1303" s="143"/>
      <c r="L1303" s="51"/>
      <c r="M1303" s="66"/>
      <c r="N1303" s="87" t="s">
        <v>82</v>
      </c>
      <c r="O1303" s="22"/>
      <c r="P1303" s="96" t="str">
        <f>O1302</f>
        <v xml:space="preserve">  </v>
      </c>
    </row>
    <row r="1304" spans="2:16" hidden="1" x14ac:dyDescent="0.25">
      <c r="B1304" s="98"/>
      <c r="C1304" s="66"/>
      <c r="D1304" s="87"/>
      <c r="E1304" s="22"/>
      <c r="F1304" s="22"/>
      <c r="G1304" s="51"/>
      <c r="H1304" s="66"/>
      <c r="I1304" s="87"/>
      <c r="J1304" s="22"/>
      <c r="K1304" s="22"/>
      <c r="L1304" s="51"/>
      <c r="M1304" s="65"/>
      <c r="N1304" s="87"/>
      <c r="O1304" s="22"/>
      <c r="P1304" s="96"/>
    </row>
    <row r="1305" spans="2:16" ht="15.6" hidden="1" x14ac:dyDescent="0.3">
      <c r="B1305" s="62" t="str">
        <f>B1302</f>
        <v xml:space="preserve">  </v>
      </c>
      <c r="C1305" s="144" t="s">
        <v>37</v>
      </c>
      <c r="D1305" s="144"/>
      <c r="E1305" s="144"/>
      <c r="F1305" s="144"/>
      <c r="G1305" s="51"/>
      <c r="H1305" s="87" t="s">
        <v>74</v>
      </c>
      <c r="I1305" s="66"/>
      <c r="J1305" s="22" t="str">
        <f>IFERROR(VLOOKUP(B1305,'Lessor Calculations'!$AE$10:$AG$448,3,FALSE),0)</f>
        <v xml:space="preserve">  </v>
      </c>
      <c r="K1305" s="22"/>
      <c r="L1305" s="51"/>
      <c r="M1305" s="87" t="s">
        <v>74</v>
      </c>
      <c r="N1305" s="66"/>
      <c r="O1305" s="22" t="str">
        <f>J1305</f>
        <v xml:space="preserve">  </v>
      </c>
      <c r="P1305" s="96"/>
    </row>
    <row r="1306" spans="2:16" ht="15.6" hidden="1" x14ac:dyDescent="0.3">
      <c r="B1306" s="74"/>
      <c r="C1306" s="144"/>
      <c r="D1306" s="144"/>
      <c r="E1306" s="144"/>
      <c r="F1306" s="144"/>
      <c r="G1306" s="51"/>
      <c r="H1306" s="52"/>
      <c r="I1306" s="87" t="s">
        <v>79</v>
      </c>
      <c r="J1306" s="22"/>
      <c r="K1306" s="22" t="str">
        <f>J1305</f>
        <v xml:space="preserve">  </v>
      </c>
      <c r="L1306" s="51"/>
      <c r="M1306" s="52"/>
      <c r="N1306" s="87" t="s">
        <v>79</v>
      </c>
      <c r="O1306" s="22"/>
      <c r="P1306" s="96" t="str">
        <f>O1305</f>
        <v xml:space="preserve">  </v>
      </c>
    </row>
    <row r="1307" spans="2:16" ht="15.6" hidden="1" x14ac:dyDescent="0.3">
      <c r="B1307" s="74"/>
      <c r="C1307" s="66"/>
      <c r="D1307" s="87"/>
      <c r="E1307" s="22"/>
      <c r="F1307" s="22"/>
      <c r="G1307" s="51"/>
      <c r="H1307" s="66"/>
      <c r="I1307" s="87"/>
      <c r="J1307" s="22"/>
      <c r="K1307" s="22"/>
      <c r="L1307" s="51"/>
      <c r="M1307" s="65"/>
      <c r="N1307" s="66"/>
      <c r="O1307" s="22"/>
      <c r="P1307" s="96"/>
    </row>
    <row r="1308" spans="2:16" ht="15.6" hidden="1" x14ac:dyDescent="0.3">
      <c r="B1308" s="62" t="str">
        <f>B1305</f>
        <v xml:space="preserve">  </v>
      </c>
      <c r="C1308" s="87" t="s">
        <v>36</v>
      </c>
      <c r="D1308" s="22"/>
      <c r="E1308" s="22" t="str">
        <f>F1309</f>
        <v xml:space="preserve">  </v>
      </c>
      <c r="F1308" s="22"/>
      <c r="G1308" s="51"/>
      <c r="H1308" s="143" t="s">
        <v>37</v>
      </c>
      <c r="I1308" s="143"/>
      <c r="J1308" s="143"/>
      <c r="K1308" s="143"/>
      <c r="L1308" s="51"/>
      <c r="M1308" s="87" t="s">
        <v>36</v>
      </c>
      <c r="N1308" s="22"/>
      <c r="O1308" s="22" t="str">
        <f>E1308</f>
        <v xml:space="preserve">  </v>
      </c>
      <c r="P1308" s="96"/>
    </row>
    <row r="1309" spans="2:16" ht="15.6" hidden="1" x14ac:dyDescent="0.3">
      <c r="B1309" s="75"/>
      <c r="C1309" s="79"/>
      <c r="D1309" s="90" t="s">
        <v>80</v>
      </c>
      <c r="E1309" s="90"/>
      <c r="F1309" s="91" t="str">
        <f>IFERROR(VLOOKUP(B1308,'Lessor Calculations'!$G$10:$W$448,17,FALSE),0)</f>
        <v xml:space="preserve">  </v>
      </c>
      <c r="G1309" s="70"/>
      <c r="H1309" s="146"/>
      <c r="I1309" s="146"/>
      <c r="J1309" s="146"/>
      <c r="K1309" s="146"/>
      <c r="L1309" s="70"/>
      <c r="M1309" s="79"/>
      <c r="N1309" s="90" t="s">
        <v>80</v>
      </c>
      <c r="O1309" s="91"/>
      <c r="P1309" s="94" t="str">
        <f>O1308</f>
        <v xml:space="preserve">  </v>
      </c>
    </row>
    <row r="1310" spans="2:16" ht="15.6" hidden="1" x14ac:dyDescent="0.3">
      <c r="B1310" s="59" t="str">
        <f>IFERROR(IF(EOMONTH(B1305,1)&gt;Questionnaire!$I$8,"  ",EOMONTH(B1305,1)),"  ")</f>
        <v xml:space="preserve">  </v>
      </c>
      <c r="C1310" s="82" t="s">
        <v>36</v>
      </c>
      <c r="D1310" s="83"/>
      <c r="E1310" s="83">
        <f>IFERROR(F1311+F1312,0)</f>
        <v>0</v>
      </c>
      <c r="F1310" s="83"/>
      <c r="G1310" s="61"/>
      <c r="H1310" s="142" t="s">
        <v>37</v>
      </c>
      <c r="I1310" s="142"/>
      <c r="J1310" s="142"/>
      <c r="K1310" s="142"/>
      <c r="L1310" s="61"/>
      <c r="M1310" s="82" t="s">
        <v>36</v>
      </c>
      <c r="N1310" s="83"/>
      <c r="O1310" s="83">
        <f>E1310</f>
        <v>0</v>
      </c>
      <c r="P1310" s="95"/>
    </row>
    <row r="1311" spans="2:16" hidden="1" x14ac:dyDescent="0.25">
      <c r="B1311" s="98"/>
      <c r="C1311" s="87"/>
      <c r="D1311" s="87" t="s">
        <v>71</v>
      </c>
      <c r="E1311" s="87"/>
      <c r="F1311" s="22">
        <f>IFERROR(-VLOOKUP(B1310,'Lessor Calculations'!$G$10:$N$448,8,FALSE),0)</f>
        <v>0</v>
      </c>
      <c r="G1311" s="51"/>
      <c r="H1311" s="143"/>
      <c r="I1311" s="143"/>
      <c r="J1311" s="143"/>
      <c r="K1311" s="143"/>
      <c r="L1311" s="51"/>
      <c r="M1311" s="87"/>
      <c r="N1311" s="87" t="s">
        <v>71</v>
      </c>
      <c r="O1311" s="22"/>
      <c r="P1311" s="96">
        <f>F1311</f>
        <v>0</v>
      </c>
    </row>
    <row r="1312" spans="2:16" hidden="1" x14ac:dyDescent="0.25">
      <c r="B1312" s="98"/>
      <c r="C1312" s="66"/>
      <c r="D1312" s="87" t="s">
        <v>72</v>
      </c>
      <c r="E1312" s="87"/>
      <c r="F1312" s="22" t="str">
        <f>IFERROR(VLOOKUP(B1310,'Lessor Calculations'!$G$10:$M$448,7,FALSE),0)</f>
        <v xml:space="preserve">  </v>
      </c>
      <c r="G1312" s="51"/>
      <c r="H1312" s="143"/>
      <c r="I1312" s="143"/>
      <c r="J1312" s="143"/>
      <c r="K1312" s="143"/>
      <c r="L1312" s="51"/>
      <c r="M1312" s="66"/>
      <c r="N1312" s="87" t="s">
        <v>72</v>
      </c>
      <c r="O1312" s="22"/>
      <c r="P1312" s="96" t="str">
        <f>F1312</f>
        <v xml:space="preserve">  </v>
      </c>
    </row>
    <row r="1313" spans="2:16" hidden="1" x14ac:dyDescent="0.25">
      <c r="B1313" s="98"/>
      <c r="C1313" s="66"/>
      <c r="D1313" s="87"/>
      <c r="E1313" s="22"/>
      <c r="F1313" s="22"/>
      <c r="G1313" s="51"/>
      <c r="H1313" s="66"/>
      <c r="I1313" s="87"/>
      <c r="J1313" s="22"/>
      <c r="K1313" s="22"/>
      <c r="L1313" s="51"/>
      <c r="M1313" s="65"/>
      <c r="N1313" s="87"/>
      <c r="O1313" s="22"/>
      <c r="P1313" s="96"/>
    </row>
    <row r="1314" spans="2:16" ht="15.6" hidden="1" x14ac:dyDescent="0.3">
      <c r="B1314" s="62" t="str">
        <f>B1310</f>
        <v xml:space="preserve">  </v>
      </c>
      <c r="C1314" s="66" t="s">
        <v>70</v>
      </c>
      <c r="D1314" s="66"/>
      <c r="E1314" s="22" t="str">
        <f>IFERROR(VLOOKUP(B1314,'Lessor Calculations'!$Z$10:$AB$448,3,FALSE),0)</f>
        <v xml:space="preserve">  </v>
      </c>
      <c r="F1314" s="66"/>
      <c r="G1314" s="51"/>
      <c r="H1314" s="143" t="s">
        <v>37</v>
      </c>
      <c r="I1314" s="143"/>
      <c r="J1314" s="143"/>
      <c r="K1314" s="143"/>
      <c r="L1314" s="51"/>
      <c r="M1314" s="66" t="s">
        <v>70</v>
      </c>
      <c r="N1314" s="66"/>
      <c r="O1314" s="22" t="str">
        <f>E1314</f>
        <v xml:space="preserve">  </v>
      </c>
      <c r="P1314" s="96"/>
    </row>
    <row r="1315" spans="2:16" hidden="1" x14ac:dyDescent="0.25">
      <c r="B1315" s="98"/>
      <c r="C1315" s="66"/>
      <c r="D1315" s="87" t="s">
        <v>82</v>
      </c>
      <c r="E1315" s="66"/>
      <c r="F1315" s="77" t="str">
        <f>E1314</f>
        <v xml:space="preserve">  </v>
      </c>
      <c r="G1315" s="51"/>
      <c r="H1315" s="143"/>
      <c r="I1315" s="143"/>
      <c r="J1315" s="143"/>
      <c r="K1315" s="143"/>
      <c r="L1315" s="51"/>
      <c r="M1315" s="66"/>
      <c r="N1315" s="87" t="s">
        <v>82</v>
      </c>
      <c r="O1315" s="22"/>
      <c r="P1315" s="96" t="str">
        <f>O1314</f>
        <v xml:space="preserve">  </v>
      </c>
    </row>
    <row r="1316" spans="2:16" hidden="1" x14ac:dyDescent="0.25">
      <c r="B1316" s="98"/>
      <c r="C1316" s="66"/>
      <c r="D1316" s="87"/>
      <c r="E1316" s="22"/>
      <c r="F1316" s="22"/>
      <c r="G1316" s="51"/>
      <c r="H1316" s="66"/>
      <c r="I1316" s="87"/>
      <c r="J1316" s="22"/>
      <c r="K1316" s="22"/>
      <c r="L1316" s="51"/>
      <c r="M1316" s="65"/>
      <c r="N1316" s="87"/>
      <c r="O1316" s="22"/>
      <c r="P1316" s="96"/>
    </row>
    <row r="1317" spans="2:16" ht="15.6" hidden="1" x14ac:dyDescent="0.3">
      <c r="B1317" s="62" t="str">
        <f>B1314</f>
        <v xml:space="preserve">  </v>
      </c>
      <c r="C1317" s="144" t="s">
        <v>37</v>
      </c>
      <c r="D1317" s="144"/>
      <c r="E1317" s="144"/>
      <c r="F1317" s="144"/>
      <c r="G1317" s="51"/>
      <c r="H1317" s="87" t="s">
        <v>74</v>
      </c>
      <c r="I1317" s="66"/>
      <c r="J1317" s="22" t="str">
        <f>IFERROR(VLOOKUP(B1317,'Lessor Calculations'!$AE$10:$AG$448,3,FALSE),0)</f>
        <v xml:space="preserve">  </v>
      </c>
      <c r="K1317" s="22"/>
      <c r="L1317" s="51"/>
      <c r="M1317" s="87" t="s">
        <v>74</v>
      </c>
      <c r="N1317" s="66"/>
      <c r="O1317" s="22" t="str">
        <f>J1317</f>
        <v xml:space="preserve">  </v>
      </c>
      <c r="P1317" s="96"/>
    </row>
    <row r="1318" spans="2:16" ht="15.6" hidden="1" x14ac:dyDescent="0.3">
      <c r="B1318" s="74"/>
      <c r="C1318" s="144"/>
      <c r="D1318" s="144"/>
      <c r="E1318" s="144"/>
      <c r="F1318" s="144"/>
      <c r="G1318" s="51"/>
      <c r="H1318" s="52"/>
      <c r="I1318" s="87" t="s">
        <v>79</v>
      </c>
      <c r="J1318" s="22"/>
      <c r="K1318" s="22" t="str">
        <f>J1317</f>
        <v xml:space="preserve">  </v>
      </c>
      <c r="L1318" s="51"/>
      <c r="M1318" s="52"/>
      <c r="N1318" s="87" t="s">
        <v>79</v>
      </c>
      <c r="O1318" s="22"/>
      <c r="P1318" s="96" t="str">
        <f>O1317</f>
        <v xml:space="preserve">  </v>
      </c>
    </row>
    <row r="1319" spans="2:16" ht="15.6" hidden="1" x14ac:dyDescent="0.3">
      <c r="B1319" s="74"/>
      <c r="C1319" s="66"/>
      <c r="D1319" s="87"/>
      <c r="E1319" s="22"/>
      <c r="F1319" s="22"/>
      <c r="G1319" s="51"/>
      <c r="H1319" s="66"/>
      <c r="I1319" s="87"/>
      <c r="J1319" s="22"/>
      <c r="K1319" s="22"/>
      <c r="L1319" s="51"/>
      <c r="M1319" s="65"/>
      <c r="N1319" s="66"/>
      <c r="O1319" s="22"/>
      <c r="P1319" s="96"/>
    </row>
    <row r="1320" spans="2:16" ht="15.6" hidden="1" x14ac:dyDescent="0.3">
      <c r="B1320" s="62" t="str">
        <f>B1317</f>
        <v xml:space="preserve">  </v>
      </c>
      <c r="C1320" s="87" t="s">
        <v>36</v>
      </c>
      <c r="D1320" s="22"/>
      <c r="E1320" s="22" t="str">
        <f>F1321</f>
        <v xml:space="preserve">  </v>
      </c>
      <c r="F1320" s="22"/>
      <c r="G1320" s="51"/>
      <c r="H1320" s="143" t="s">
        <v>37</v>
      </c>
      <c r="I1320" s="143"/>
      <c r="J1320" s="143"/>
      <c r="K1320" s="143"/>
      <c r="L1320" s="51"/>
      <c r="M1320" s="87" t="s">
        <v>36</v>
      </c>
      <c r="N1320" s="22"/>
      <c r="O1320" s="22" t="str">
        <f>E1320</f>
        <v xml:space="preserve">  </v>
      </c>
      <c r="P1320" s="96"/>
    </row>
    <row r="1321" spans="2:16" ht="15.6" hidden="1" x14ac:dyDescent="0.3">
      <c r="B1321" s="75"/>
      <c r="C1321" s="79"/>
      <c r="D1321" s="90" t="s">
        <v>80</v>
      </c>
      <c r="E1321" s="90"/>
      <c r="F1321" s="91" t="str">
        <f>IFERROR(VLOOKUP(B1320,'Lessor Calculations'!$G$10:$W$448,17,FALSE),0)</f>
        <v xml:space="preserve">  </v>
      </c>
      <c r="G1321" s="70"/>
      <c r="H1321" s="146"/>
      <c r="I1321" s="146"/>
      <c r="J1321" s="146"/>
      <c r="K1321" s="146"/>
      <c r="L1321" s="70"/>
      <c r="M1321" s="79"/>
      <c r="N1321" s="90" t="s">
        <v>80</v>
      </c>
      <c r="O1321" s="91"/>
      <c r="P1321" s="94" t="str">
        <f>O1320</f>
        <v xml:space="preserve">  </v>
      </c>
    </row>
    <row r="1322" spans="2:16" ht="15.6" hidden="1" x14ac:dyDescent="0.3">
      <c r="B1322" s="59" t="str">
        <f>IFERROR(IF(EOMONTH(B1317,1)&gt;Questionnaire!$I$8,"  ",EOMONTH(B1317,1)),"  ")</f>
        <v xml:space="preserve">  </v>
      </c>
      <c r="C1322" s="82" t="s">
        <v>36</v>
      </c>
      <c r="D1322" s="83"/>
      <c r="E1322" s="83">
        <f>IFERROR(F1323+F1324,0)</f>
        <v>0</v>
      </c>
      <c r="F1322" s="83"/>
      <c r="G1322" s="61"/>
      <c r="H1322" s="142" t="s">
        <v>37</v>
      </c>
      <c r="I1322" s="142"/>
      <c r="J1322" s="142"/>
      <c r="K1322" s="142"/>
      <c r="L1322" s="61"/>
      <c r="M1322" s="82" t="s">
        <v>36</v>
      </c>
      <c r="N1322" s="83"/>
      <c r="O1322" s="83">
        <f>E1322</f>
        <v>0</v>
      </c>
      <c r="P1322" s="95"/>
    </row>
    <row r="1323" spans="2:16" hidden="1" x14ac:dyDescent="0.25">
      <c r="B1323" s="98"/>
      <c r="C1323" s="87"/>
      <c r="D1323" s="87" t="s">
        <v>71</v>
      </c>
      <c r="E1323" s="87"/>
      <c r="F1323" s="22">
        <f>IFERROR(-VLOOKUP(B1322,'Lessor Calculations'!$G$10:$N$448,8,FALSE),0)</f>
        <v>0</v>
      </c>
      <c r="G1323" s="51"/>
      <c r="H1323" s="143"/>
      <c r="I1323" s="143"/>
      <c r="J1323" s="143"/>
      <c r="K1323" s="143"/>
      <c r="L1323" s="51"/>
      <c r="M1323" s="87"/>
      <c r="N1323" s="87" t="s">
        <v>71</v>
      </c>
      <c r="O1323" s="22"/>
      <c r="P1323" s="96">
        <f>F1323</f>
        <v>0</v>
      </c>
    </row>
    <row r="1324" spans="2:16" hidden="1" x14ac:dyDescent="0.25">
      <c r="B1324" s="98"/>
      <c r="C1324" s="66"/>
      <c r="D1324" s="87" t="s">
        <v>72</v>
      </c>
      <c r="E1324" s="87"/>
      <c r="F1324" s="22" t="str">
        <f>IFERROR(VLOOKUP(B1322,'Lessor Calculations'!$G$10:$M$448,7,FALSE),0)</f>
        <v xml:space="preserve">  </v>
      </c>
      <c r="G1324" s="51"/>
      <c r="H1324" s="143"/>
      <c r="I1324" s="143"/>
      <c r="J1324" s="143"/>
      <c r="K1324" s="143"/>
      <c r="L1324" s="51"/>
      <c r="M1324" s="66"/>
      <c r="N1324" s="87" t="s">
        <v>72</v>
      </c>
      <c r="O1324" s="22"/>
      <c r="P1324" s="96" t="str">
        <f>F1324</f>
        <v xml:space="preserve">  </v>
      </c>
    </row>
    <row r="1325" spans="2:16" hidden="1" x14ac:dyDescent="0.25">
      <c r="B1325" s="98"/>
      <c r="C1325" s="66"/>
      <c r="D1325" s="87"/>
      <c r="E1325" s="22"/>
      <c r="F1325" s="22"/>
      <c r="G1325" s="51"/>
      <c r="H1325" s="66"/>
      <c r="I1325" s="87"/>
      <c r="J1325" s="22"/>
      <c r="K1325" s="22"/>
      <c r="L1325" s="51"/>
      <c r="M1325" s="65"/>
      <c r="N1325" s="87"/>
      <c r="O1325" s="22"/>
      <c r="P1325" s="96"/>
    </row>
    <row r="1326" spans="2:16" ht="15.6" hidden="1" x14ac:dyDescent="0.3">
      <c r="B1326" s="62" t="str">
        <f>B1322</f>
        <v xml:space="preserve">  </v>
      </c>
      <c r="C1326" s="66" t="s">
        <v>70</v>
      </c>
      <c r="D1326" s="66"/>
      <c r="E1326" s="22" t="str">
        <f>IFERROR(VLOOKUP(B1326,'Lessor Calculations'!$Z$10:$AB$448,3,FALSE),0)</f>
        <v xml:space="preserve">  </v>
      </c>
      <c r="F1326" s="66"/>
      <c r="G1326" s="51"/>
      <c r="H1326" s="143" t="s">
        <v>37</v>
      </c>
      <c r="I1326" s="143"/>
      <c r="J1326" s="143"/>
      <c r="K1326" s="143"/>
      <c r="L1326" s="51"/>
      <c r="M1326" s="66" t="s">
        <v>70</v>
      </c>
      <c r="N1326" s="66"/>
      <c r="O1326" s="22" t="str">
        <f>E1326</f>
        <v xml:space="preserve">  </v>
      </c>
      <c r="P1326" s="96"/>
    </row>
    <row r="1327" spans="2:16" hidden="1" x14ac:dyDescent="0.25">
      <c r="B1327" s="98"/>
      <c r="C1327" s="66"/>
      <c r="D1327" s="87" t="s">
        <v>82</v>
      </c>
      <c r="E1327" s="66"/>
      <c r="F1327" s="77" t="str">
        <f>E1326</f>
        <v xml:space="preserve">  </v>
      </c>
      <c r="G1327" s="51"/>
      <c r="H1327" s="143"/>
      <c r="I1327" s="143"/>
      <c r="J1327" s="143"/>
      <c r="K1327" s="143"/>
      <c r="L1327" s="51"/>
      <c r="M1327" s="66"/>
      <c r="N1327" s="87" t="s">
        <v>82</v>
      </c>
      <c r="O1327" s="22"/>
      <c r="P1327" s="96" t="str">
        <f>O1326</f>
        <v xml:space="preserve">  </v>
      </c>
    </row>
    <row r="1328" spans="2:16" hidden="1" x14ac:dyDescent="0.25">
      <c r="B1328" s="98"/>
      <c r="C1328" s="66"/>
      <c r="D1328" s="87"/>
      <c r="E1328" s="22"/>
      <c r="F1328" s="22"/>
      <c r="G1328" s="51"/>
      <c r="H1328" s="66"/>
      <c r="I1328" s="87"/>
      <c r="J1328" s="22"/>
      <c r="K1328" s="22"/>
      <c r="L1328" s="51"/>
      <c r="M1328" s="65"/>
      <c r="N1328" s="87"/>
      <c r="O1328" s="22"/>
      <c r="P1328" s="96"/>
    </row>
    <row r="1329" spans="2:16" ht="15.6" hidden="1" x14ac:dyDescent="0.3">
      <c r="B1329" s="62" t="str">
        <f>B1326</f>
        <v xml:space="preserve">  </v>
      </c>
      <c r="C1329" s="144" t="s">
        <v>37</v>
      </c>
      <c r="D1329" s="144"/>
      <c r="E1329" s="144"/>
      <c r="F1329" s="144"/>
      <c r="G1329" s="51"/>
      <c r="H1329" s="87" t="s">
        <v>74</v>
      </c>
      <c r="I1329" s="66"/>
      <c r="J1329" s="22" t="str">
        <f>IFERROR(VLOOKUP(B1329,'Lessor Calculations'!$AE$10:$AG$448,3,FALSE),0)</f>
        <v xml:space="preserve">  </v>
      </c>
      <c r="K1329" s="22"/>
      <c r="L1329" s="51"/>
      <c r="M1329" s="87" t="s">
        <v>74</v>
      </c>
      <c r="N1329" s="66"/>
      <c r="O1329" s="22" t="str">
        <f>J1329</f>
        <v xml:space="preserve">  </v>
      </c>
      <c r="P1329" s="96"/>
    </row>
    <row r="1330" spans="2:16" ht="15.6" hidden="1" x14ac:dyDescent="0.3">
      <c r="B1330" s="74"/>
      <c r="C1330" s="144"/>
      <c r="D1330" s="144"/>
      <c r="E1330" s="144"/>
      <c r="F1330" s="144"/>
      <c r="G1330" s="51"/>
      <c r="H1330" s="52"/>
      <c r="I1330" s="87" t="s">
        <v>79</v>
      </c>
      <c r="J1330" s="22"/>
      <c r="K1330" s="22" t="str">
        <f>J1329</f>
        <v xml:space="preserve">  </v>
      </c>
      <c r="L1330" s="51"/>
      <c r="M1330" s="52"/>
      <c r="N1330" s="87" t="s">
        <v>79</v>
      </c>
      <c r="O1330" s="22"/>
      <c r="P1330" s="96" t="str">
        <f>O1329</f>
        <v xml:space="preserve">  </v>
      </c>
    </row>
    <row r="1331" spans="2:16" ht="15.6" hidden="1" x14ac:dyDescent="0.3">
      <c r="B1331" s="74"/>
      <c r="C1331" s="66"/>
      <c r="D1331" s="87"/>
      <c r="E1331" s="22"/>
      <c r="F1331" s="22"/>
      <c r="G1331" s="51"/>
      <c r="H1331" s="66"/>
      <c r="I1331" s="87"/>
      <c r="J1331" s="22"/>
      <c r="K1331" s="22"/>
      <c r="L1331" s="51"/>
      <c r="M1331" s="65"/>
      <c r="N1331" s="66"/>
      <c r="O1331" s="22"/>
      <c r="P1331" s="96"/>
    </row>
    <row r="1332" spans="2:16" ht="15.6" hidden="1" x14ac:dyDescent="0.3">
      <c r="B1332" s="62" t="str">
        <f>B1329</f>
        <v xml:space="preserve">  </v>
      </c>
      <c r="C1332" s="87" t="s">
        <v>36</v>
      </c>
      <c r="D1332" s="22"/>
      <c r="E1332" s="22" t="str">
        <f>F1333</f>
        <v xml:space="preserve">  </v>
      </c>
      <c r="F1332" s="22"/>
      <c r="G1332" s="51"/>
      <c r="H1332" s="143" t="s">
        <v>37</v>
      </c>
      <c r="I1332" s="143"/>
      <c r="J1332" s="143"/>
      <c r="K1332" s="143"/>
      <c r="L1332" s="51"/>
      <c r="M1332" s="87" t="s">
        <v>36</v>
      </c>
      <c r="N1332" s="22"/>
      <c r="O1332" s="22" t="str">
        <f>E1332</f>
        <v xml:space="preserve">  </v>
      </c>
      <c r="P1332" s="96"/>
    </row>
    <row r="1333" spans="2:16" ht="15.6" hidden="1" x14ac:dyDescent="0.3">
      <c r="B1333" s="75"/>
      <c r="C1333" s="79"/>
      <c r="D1333" s="90" t="s">
        <v>80</v>
      </c>
      <c r="E1333" s="90"/>
      <c r="F1333" s="91" t="str">
        <f>IFERROR(VLOOKUP(B1332,'Lessor Calculations'!$G$10:$W$448,17,FALSE),0)</f>
        <v xml:space="preserve">  </v>
      </c>
      <c r="G1333" s="70"/>
      <c r="H1333" s="146"/>
      <c r="I1333" s="146"/>
      <c r="J1333" s="146"/>
      <c r="K1333" s="146"/>
      <c r="L1333" s="70"/>
      <c r="M1333" s="79"/>
      <c r="N1333" s="90" t="s">
        <v>80</v>
      </c>
      <c r="O1333" s="91"/>
      <c r="P1333" s="94" t="str">
        <f>O1332</f>
        <v xml:space="preserve">  </v>
      </c>
    </row>
    <row r="1334" spans="2:16" ht="15.6" hidden="1" x14ac:dyDescent="0.3">
      <c r="B1334" s="59" t="str">
        <f>IFERROR(IF(EOMONTH(B1329,1)&gt;Questionnaire!$I$8,"  ",EOMONTH(B1329,1)),"  ")</f>
        <v xml:space="preserve">  </v>
      </c>
      <c r="C1334" s="82" t="s">
        <v>36</v>
      </c>
      <c r="D1334" s="83"/>
      <c r="E1334" s="83">
        <f>IFERROR(F1335+F1336,0)</f>
        <v>0</v>
      </c>
      <c r="F1334" s="83"/>
      <c r="G1334" s="61"/>
      <c r="H1334" s="142" t="s">
        <v>37</v>
      </c>
      <c r="I1334" s="142"/>
      <c r="J1334" s="142"/>
      <c r="K1334" s="142"/>
      <c r="L1334" s="61"/>
      <c r="M1334" s="82" t="s">
        <v>36</v>
      </c>
      <c r="N1334" s="83"/>
      <c r="O1334" s="83">
        <f>E1334</f>
        <v>0</v>
      </c>
      <c r="P1334" s="95"/>
    </row>
    <row r="1335" spans="2:16" hidden="1" x14ac:dyDescent="0.25">
      <c r="B1335" s="98"/>
      <c r="C1335" s="87"/>
      <c r="D1335" s="87" t="s">
        <v>71</v>
      </c>
      <c r="E1335" s="87"/>
      <c r="F1335" s="22">
        <f>IFERROR(-VLOOKUP(B1334,'Lessor Calculations'!$G$10:$N$448,8,FALSE),0)</f>
        <v>0</v>
      </c>
      <c r="G1335" s="51"/>
      <c r="H1335" s="143"/>
      <c r="I1335" s="143"/>
      <c r="J1335" s="143"/>
      <c r="K1335" s="143"/>
      <c r="L1335" s="51"/>
      <c r="M1335" s="87"/>
      <c r="N1335" s="87" t="s">
        <v>71</v>
      </c>
      <c r="O1335" s="22"/>
      <c r="P1335" s="96">
        <f>F1335</f>
        <v>0</v>
      </c>
    </row>
    <row r="1336" spans="2:16" hidden="1" x14ac:dyDescent="0.25">
      <c r="B1336" s="98"/>
      <c r="C1336" s="66"/>
      <c r="D1336" s="87" t="s">
        <v>72</v>
      </c>
      <c r="E1336" s="87"/>
      <c r="F1336" s="22" t="str">
        <f>IFERROR(VLOOKUP(B1334,'Lessor Calculations'!$G$10:$M$448,7,FALSE),0)</f>
        <v xml:space="preserve">  </v>
      </c>
      <c r="G1336" s="51"/>
      <c r="H1336" s="143"/>
      <c r="I1336" s="143"/>
      <c r="J1336" s="143"/>
      <c r="K1336" s="143"/>
      <c r="L1336" s="51"/>
      <c r="M1336" s="66"/>
      <c r="N1336" s="87" t="s">
        <v>72</v>
      </c>
      <c r="O1336" s="22"/>
      <c r="P1336" s="96" t="str">
        <f>F1336</f>
        <v xml:space="preserve">  </v>
      </c>
    </row>
    <row r="1337" spans="2:16" hidden="1" x14ac:dyDescent="0.25">
      <c r="B1337" s="98"/>
      <c r="C1337" s="66"/>
      <c r="D1337" s="87"/>
      <c r="E1337" s="22"/>
      <c r="F1337" s="22"/>
      <c r="G1337" s="51"/>
      <c r="H1337" s="66"/>
      <c r="I1337" s="87"/>
      <c r="J1337" s="22"/>
      <c r="K1337" s="22"/>
      <c r="L1337" s="51"/>
      <c r="M1337" s="65"/>
      <c r="N1337" s="87"/>
      <c r="O1337" s="22"/>
      <c r="P1337" s="96"/>
    </row>
    <row r="1338" spans="2:16" ht="15.6" hidden="1" x14ac:dyDescent="0.3">
      <c r="B1338" s="62" t="str">
        <f>B1334</f>
        <v xml:space="preserve">  </v>
      </c>
      <c r="C1338" s="66" t="s">
        <v>70</v>
      </c>
      <c r="D1338" s="66"/>
      <c r="E1338" s="22" t="str">
        <f>IFERROR(VLOOKUP(B1338,'Lessor Calculations'!$Z$10:$AB$448,3,FALSE),0)</f>
        <v xml:space="preserve">  </v>
      </c>
      <c r="F1338" s="66"/>
      <c r="G1338" s="51"/>
      <c r="H1338" s="143" t="s">
        <v>37</v>
      </c>
      <c r="I1338" s="143"/>
      <c r="J1338" s="143"/>
      <c r="K1338" s="143"/>
      <c r="L1338" s="51"/>
      <c r="M1338" s="66" t="s">
        <v>70</v>
      </c>
      <c r="N1338" s="66"/>
      <c r="O1338" s="22" t="str">
        <f>E1338</f>
        <v xml:space="preserve">  </v>
      </c>
      <c r="P1338" s="96"/>
    </row>
    <row r="1339" spans="2:16" hidden="1" x14ac:dyDescent="0.25">
      <c r="B1339" s="98"/>
      <c r="C1339" s="66"/>
      <c r="D1339" s="87" t="s">
        <v>82</v>
      </c>
      <c r="E1339" s="66"/>
      <c r="F1339" s="77" t="str">
        <f>E1338</f>
        <v xml:space="preserve">  </v>
      </c>
      <c r="G1339" s="51"/>
      <c r="H1339" s="143"/>
      <c r="I1339" s="143"/>
      <c r="J1339" s="143"/>
      <c r="K1339" s="143"/>
      <c r="L1339" s="51"/>
      <c r="M1339" s="66"/>
      <c r="N1339" s="87" t="s">
        <v>82</v>
      </c>
      <c r="O1339" s="22"/>
      <c r="P1339" s="96" t="str">
        <f>O1338</f>
        <v xml:space="preserve">  </v>
      </c>
    </row>
    <row r="1340" spans="2:16" hidden="1" x14ac:dyDescent="0.25">
      <c r="B1340" s="98"/>
      <c r="C1340" s="66"/>
      <c r="D1340" s="87"/>
      <c r="E1340" s="22"/>
      <c r="F1340" s="22"/>
      <c r="G1340" s="51"/>
      <c r="H1340" s="66"/>
      <c r="I1340" s="87"/>
      <c r="J1340" s="22"/>
      <c r="K1340" s="22"/>
      <c r="L1340" s="51"/>
      <c r="M1340" s="65"/>
      <c r="N1340" s="87"/>
      <c r="O1340" s="22"/>
      <c r="P1340" s="96"/>
    </row>
    <row r="1341" spans="2:16" ht="15.6" hidden="1" x14ac:dyDescent="0.3">
      <c r="B1341" s="62" t="str">
        <f>B1338</f>
        <v xml:space="preserve">  </v>
      </c>
      <c r="C1341" s="144" t="s">
        <v>37</v>
      </c>
      <c r="D1341" s="144"/>
      <c r="E1341" s="144"/>
      <c r="F1341" s="144"/>
      <c r="G1341" s="51"/>
      <c r="H1341" s="87" t="s">
        <v>74</v>
      </c>
      <c r="I1341" s="66"/>
      <c r="J1341" s="22" t="str">
        <f>IFERROR(VLOOKUP(B1341,'Lessor Calculations'!$AE$10:$AG$448,3,FALSE),0)</f>
        <v xml:space="preserve">  </v>
      </c>
      <c r="K1341" s="22"/>
      <c r="L1341" s="51"/>
      <c r="M1341" s="87" t="s">
        <v>74</v>
      </c>
      <c r="N1341" s="66"/>
      <c r="O1341" s="22" t="str">
        <f>J1341</f>
        <v xml:space="preserve">  </v>
      </c>
      <c r="P1341" s="96"/>
    </row>
    <row r="1342" spans="2:16" ht="15.6" hidden="1" x14ac:dyDescent="0.3">
      <c r="B1342" s="74"/>
      <c r="C1342" s="144"/>
      <c r="D1342" s="144"/>
      <c r="E1342" s="144"/>
      <c r="F1342" s="144"/>
      <c r="G1342" s="51"/>
      <c r="H1342" s="52"/>
      <c r="I1342" s="87" t="s">
        <v>79</v>
      </c>
      <c r="J1342" s="22"/>
      <c r="K1342" s="22" t="str">
        <f>J1341</f>
        <v xml:space="preserve">  </v>
      </c>
      <c r="L1342" s="51"/>
      <c r="M1342" s="52"/>
      <c r="N1342" s="87" t="s">
        <v>79</v>
      </c>
      <c r="O1342" s="22"/>
      <c r="P1342" s="96" t="str">
        <f>O1341</f>
        <v xml:space="preserve">  </v>
      </c>
    </row>
    <row r="1343" spans="2:16" ht="15.6" hidden="1" x14ac:dyDescent="0.3">
      <c r="B1343" s="74"/>
      <c r="C1343" s="66"/>
      <c r="D1343" s="87"/>
      <c r="E1343" s="22"/>
      <c r="F1343" s="22"/>
      <c r="G1343" s="51"/>
      <c r="H1343" s="66"/>
      <c r="I1343" s="87"/>
      <c r="J1343" s="22"/>
      <c r="K1343" s="22"/>
      <c r="L1343" s="51"/>
      <c r="M1343" s="65"/>
      <c r="N1343" s="66"/>
      <c r="O1343" s="22"/>
      <c r="P1343" s="96"/>
    </row>
    <row r="1344" spans="2:16" ht="15.6" hidden="1" x14ac:dyDescent="0.3">
      <c r="B1344" s="62" t="str">
        <f>B1341</f>
        <v xml:space="preserve">  </v>
      </c>
      <c r="C1344" s="87" t="s">
        <v>36</v>
      </c>
      <c r="D1344" s="22"/>
      <c r="E1344" s="22" t="str">
        <f>F1345</f>
        <v xml:space="preserve">  </v>
      </c>
      <c r="F1344" s="22"/>
      <c r="G1344" s="51"/>
      <c r="H1344" s="143" t="s">
        <v>37</v>
      </c>
      <c r="I1344" s="143"/>
      <c r="J1344" s="143"/>
      <c r="K1344" s="143"/>
      <c r="L1344" s="51"/>
      <c r="M1344" s="87" t="s">
        <v>36</v>
      </c>
      <c r="N1344" s="22"/>
      <c r="O1344" s="22" t="str">
        <f>E1344</f>
        <v xml:space="preserve">  </v>
      </c>
      <c r="P1344" s="96"/>
    </row>
    <row r="1345" spans="2:16" ht="15.6" hidden="1" x14ac:dyDescent="0.3">
      <c r="B1345" s="75"/>
      <c r="C1345" s="79"/>
      <c r="D1345" s="90" t="s">
        <v>80</v>
      </c>
      <c r="E1345" s="90"/>
      <c r="F1345" s="91" t="str">
        <f>IFERROR(VLOOKUP(B1344,'Lessor Calculations'!$G$10:$W$448,17,FALSE),0)</f>
        <v xml:space="preserve">  </v>
      </c>
      <c r="G1345" s="70"/>
      <c r="H1345" s="146"/>
      <c r="I1345" s="146"/>
      <c r="J1345" s="146"/>
      <c r="K1345" s="146"/>
      <c r="L1345" s="70"/>
      <c r="M1345" s="79"/>
      <c r="N1345" s="90" t="s">
        <v>80</v>
      </c>
      <c r="O1345" s="91"/>
      <c r="P1345" s="94" t="str">
        <f>O1344</f>
        <v xml:space="preserve">  </v>
      </c>
    </row>
    <row r="1346" spans="2:16" ht="15.6" hidden="1" x14ac:dyDescent="0.3">
      <c r="B1346" s="59" t="str">
        <f>IFERROR(IF(EOMONTH(B1341,1)&gt;Questionnaire!$I$8,"  ",EOMONTH(B1341,1)),"  ")</f>
        <v xml:space="preserve">  </v>
      </c>
      <c r="C1346" s="82" t="s">
        <v>36</v>
      </c>
      <c r="D1346" s="83"/>
      <c r="E1346" s="83">
        <f>IFERROR(F1347+F1348,0)</f>
        <v>0</v>
      </c>
      <c r="F1346" s="83"/>
      <c r="G1346" s="61"/>
      <c r="H1346" s="142" t="s">
        <v>37</v>
      </c>
      <c r="I1346" s="142"/>
      <c r="J1346" s="142"/>
      <c r="K1346" s="142"/>
      <c r="L1346" s="61"/>
      <c r="M1346" s="82" t="s">
        <v>36</v>
      </c>
      <c r="N1346" s="83"/>
      <c r="O1346" s="83">
        <f>E1346</f>
        <v>0</v>
      </c>
      <c r="P1346" s="95"/>
    </row>
    <row r="1347" spans="2:16" hidden="1" x14ac:dyDescent="0.25">
      <c r="B1347" s="98"/>
      <c r="C1347" s="87"/>
      <c r="D1347" s="87" t="s">
        <v>71</v>
      </c>
      <c r="E1347" s="87"/>
      <c r="F1347" s="22">
        <f>IFERROR(-VLOOKUP(B1346,'Lessor Calculations'!$G$10:$N$448,8,FALSE),0)</f>
        <v>0</v>
      </c>
      <c r="G1347" s="51"/>
      <c r="H1347" s="143"/>
      <c r="I1347" s="143"/>
      <c r="J1347" s="143"/>
      <c r="K1347" s="143"/>
      <c r="L1347" s="51"/>
      <c r="M1347" s="87"/>
      <c r="N1347" s="87" t="s">
        <v>71</v>
      </c>
      <c r="O1347" s="22"/>
      <c r="P1347" s="96">
        <f>F1347</f>
        <v>0</v>
      </c>
    </row>
    <row r="1348" spans="2:16" hidden="1" x14ac:dyDescent="0.25">
      <c r="B1348" s="98"/>
      <c r="C1348" s="66"/>
      <c r="D1348" s="87" t="s">
        <v>72</v>
      </c>
      <c r="E1348" s="87"/>
      <c r="F1348" s="22" t="str">
        <f>IFERROR(VLOOKUP(B1346,'Lessor Calculations'!$G$10:$M$448,7,FALSE),0)</f>
        <v xml:space="preserve">  </v>
      </c>
      <c r="G1348" s="51"/>
      <c r="H1348" s="143"/>
      <c r="I1348" s="143"/>
      <c r="J1348" s="143"/>
      <c r="K1348" s="143"/>
      <c r="L1348" s="51"/>
      <c r="M1348" s="66"/>
      <c r="N1348" s="87" t="s">
        <v>72</v>
      </c>
      <c r="O1348" s="22"/>
      <c r="P1348" s="96" t="str">
        <f>F1348</f>
        <v xml:space="preserve">  </v>
      </c>
    </row>
    <row r="1349" spans="2:16" hidden="1" x14ac:dyDescent="0.25">
      <c r="B1349" s="98"/>
      <c r="C1349" s="66"/>
      <c r="D1349" s="87"/>
      <c r="E1349" s="22"/>
      <c r="F1349" s="22"/>
      <c r="G1349" s="51"/>
      <c r="H1349" s="66"/>
      <c r="I1349" s="87"/>
      <c r="J1349" s="22"/>
      <c r="K1349" s="22"/>
      <c r="L1349" s="51"/>
      <c r="M1349" s="65"/>
      <c r="N1349" s="87"/>
      <c r="O1349" s="22"/>
      <c r="P1349" s="96"/>
    </row>
    <row r="1350" spans="2:16" ht="15.6" hidden="1" x14ac:dyDescent="0.3">
      <c r="B1350" s="62" t="str">
        <f>B1346</f>
        <v xml:space="preserve">  </v>
      </c>
      <c r="C1350" s="66" t="s">
        <v>70</v>
      </c>
      <c r="D1350" s="66"/>
      <c r="E1350" s="22" t="str">
        <f>IFERROR(VLOOKUP(B1350,'Lessor Calculations'!$Z$10:$AB$448,3,FALSE),0)</f>
        <v xml:space="preserve">  </v>
      </c>
      <c r="F1350" s="66"/>
      <c r="G1350" s="51"/>
      <c r="H1350" s="143" t="s">
        <v>37</v>
      </c>
      <c r="I1350" s="143"/>
      <c r="J1350" s="143"/>
      <c r="K1350" s="143"/>
      <c r="L1350" s="51"/>
      <c r="M1350" s="66" t="s">
        <v>70</v>
      </c>
      <c r="N1350" s="66"/>
      <c r="O1350" s="22" t="str">
        <f>E1350</f>
        <v xml:space="preserve">  </v>
      </c>
      <c r="P1350" s="96"/>
    </row>
    <row r="1351" spans="2:16" hidden="1" x14ac:dyDescent="0.25">
      <c r="B1351" s="98"/>
      <c r="C1351" s="66"/>
      <c r="D1351" s="87" t="s">
        <v>82</v>
      </c>
      <c r="E1351" s="66"/>
      <c r="F1351" s="77" t="str">
        <f>E1350</f>
        <v xml:space="preserve">  </v>
      </c>
      <c r="G1351" s="51"/>
      <c r="H1351" s="143"/>
      <c r="I1351" s="143"/>
      <c r="J1351" s="143"/>
      <c r="K1351" s="143"/>
      <c r="L1351" s="51"/>
      <c r="M1351" s="66"/>
      <c r="N1351" s="87" t="s">
        <v>82</v>
      </c>
      <c r="O1351" s="22"/>
      <c r="P1351" s="96" t="str">
        <f>O1350</f>
        <v xml:space="preserve">  </v>
      </c>
    </row>
    <row r="1352" spans="2:16" hidden="1" x14ac:dyDescent="0.25">
      <c r="B1352" s="98"/>
      <c r="C1352" s="66"/>
      <c r="D1352" s="87"/>
      <c r="E1352" s="22"/>
      <c r="F1352" s="22"/>
      <c r="G1352" s="51"/>
      <c r="H1352" s="66"/>
      <c r="I1352" s="87"/>
      <c r="J1352" s="22"/>
      <c r="K1352" s="22"/>
      <c r="L1352" s="51"/>
      <c r="M1352" s="65"/>
      <c r="N1352" s="87"/>
      <c r="O1352" s="22"/>
      <c r="P1352" s="96"/>
    </row>
    <row r="1353" spans="2:16" ht="15.6" hidden="1" x14ac:dyDescent="0.3">
      <c r="B1353" s="62" t="str">
        <f>B1350</f>
        <v xml:space="preserve">  </v>
      </c>
      <c r="C1353" s="144" t="s">
        <v>37</v>
      </c>
      <c r="D1353" s="144"/>
      <c r="E1353" s="144"/>
      <c r="F1353" s="144"/>
      <c r="G1353" s="51"/>
      <c r="H1353" s="87" t="s">
        <v>74</v>
      </c>
      <c r="I1353" s="66"/>
      <c r="J1353" s="22" t="str">
        <f>IFERROR(VLOOKUP(B1353,'Lessor Calculations'!$AE$10:$AG$448,3,FALSE),0)</f>
        <v xml:space="preserve">  </v>
      </c>
      <c r="K1353" s="22"/>
      <c r="L1353" s="51"/>
      <c r="M1353" s="87" t="s">
        <v>74</v>
      </c>
      <c r="N1353" s="66"/>
      <c r="O1353" s="22" t="str">
        <f>J1353</f>
        <v xml:space="preserve">  </v>
      </c>
      <c r="P1353" s="96"/>
    </row>
    <row r="1354" spans="2:16" ht="15.6" hidden="1" x14ac:dyDescent="0.3">
      <c r="B1354" s="74"/>
      <c r="C1354" s="144"/>
      <c r="D1354" s="144"/>
      <c r="E1354" s="144"/>
      <c r="F1354" s="144"/>
      <c r="G1354" s="51"/>
      <c r="H1354" s="52"/>
      <c r="I1354" s="87" t="s">
        <v>79</v>
      </c>
      <c r="J1354" s="22"/>
      <c r="K1354" s="22" t="str">
        <f>J1353</f>
        <v xml:space="preserve">  </v>
      </c>
      <c r="L1354" s="51"/>
      <c r="M1354" s="52"/>
      <c r="N1354" s="87" t="s">
        <v>79</v>
      </c>
      <c r="O1354" s="22"/>
      <c r="P1354" s="96" t="str">
        <f>O1353</f>
        <v xml:space="preserve">  </v>
      </c>
    </row>
    <row r="1355" spans="2:16" ht="15.6" hidden="1" x14ac:dyDescent="0.3">
      <c r="B1355" s="74"/>
      <c r="C1355" s="66"/>
      <c r="D1355" s="87"/>
      <c r="E1355" s="22"/>
      <c r="F1355" s="22"/>
      <c r="G1355" s="51"/>
      <c r="H1355" s="66"/>
      <c r="I1355" s="87"/>
      <c r="J1355" s="22"/>
      <c r="K1355" s="22"/>
      <c r="L1355" s="51"/>
      <c r="M1355" s="65"/>
      <c r="N1355" s="66"/>
      <c r="O1355" s="22"/>
      <c r="P1355" s="96"/>
    </row>
    <row r="1356" spans="2:16" ht="15.6" hidden="1" x14ac:dyDescent="0.3">
      <c r="B1356" s="62" t="str">
        <f>B1353</f>
        <v xml:space="preserve">  </v>
      </c>
      <c r="C1356" s="87" t="s">
        <v>36</v>
      </c>
      <c r="D1356" s="22"/>
      <c r="E1356" s="22" t="str">
        <f>F1357</f>
        <v xml:space="preserve">  </v>
      </c>
      <c r="F1356" s="22"/>
      <c r="G1356" s="51"/>
      <c r="H1356" s="143" t="s">
        <v>37</v>
      </c>
      <c r="I1356" s="143"/>
      <c r="J1356" s="143"/>
      <c r="K1356" s="143"/>
      <c r="L1356" s="51"/>
      <c r="M1356" s="87" t="s">
        <v>36</v>
      </c>
      <c r="N1356" s="22"/>
      <c r="O1356" s="22" t="str">
        <f>E1356</f>
        <v xml:space="preserve">  </v>
      </c>
      <c r="P1356" s="96"/>
    </row>
    <row r="1357" spans="2:16" ht="15.6" hidden="1" x14ac:dyDescent="0.3">
      <c r="B1357" s="75"/>
      <c r="C1357" s="79"/>
      <c r="D1357" s="90" t="s">
        <v>80</v>
      </c>
      <c r="E1357" s="90"/>
      <c r="F1357" s="91" t="str">
        <f>IFERROR(VLOOKUP(B1356,'Lessor Calculations'!$G$10:$W$448,17,FALSE),0)</f>
        <v xml:space="preserve">  </v>
      </c>
      <c r="G1357" s="70"/>
      <c r="H1357" s="146"/>
      <c r="I1357" s="146"/>
      <c r="J1357" s="146"/>
      <c r="K1357" s="146"/>
      <c r="L1357" s="70"/>
      <c r="M1357" s="79"/>
      <c r="N1357" s="90" t="s">
        <v>80</v>
      </c>
      <c r="O1357" s="91"/>
      <c r="P1357" s="94" t="str">
        <f>O1356</f>
        <v xml:space="preserve">  </v>
      </c>
    </row>
    <row r="1358" spans="2:16" ht="15.6" hidden="1" x14ac:dyDescent="0.3">
      <c r="B1358" s="59" t="str">
        <f>IFERROR(IF(EOMONTH(B1353,1)&gt;Questionnaire!$I$8,"  ",EOMONTH(B1353,1)),"  ")</f>
        <v xml:space="preserve">  </v>
      </c>
      <c r="C1358" s="82" t="s">
        <v>36</v>
      </c>
      <c r="D1358" s="83"/>
      <c r="E1358" s="83">
        <f>IFERROR(F1359+F1360,0)</f>
        <v>0</v>
      </c>
      <c r="F1358" s="83"/>
      <c r="G1358" s="61"/>
      <c r="H1358" s="142" t="s">
        <v>37</v>
      </c>
      <c r="I1358" s="142"/>
      <c r="J1358" s="142"/>
      <c r="K1358" s="142"/>
      <c r="L1358" s="61"/>
      <c r="M1358" s="82" t="s">
        <v>36</v>
      </c>
      <c r="N1358" s="83"/>
      <c r="O1358" s="83">
        <f>E1358</f>
        <v>0</v>
      </c>
      <c r="P1358" s="95"/>
    </row>
    <row r="1359" spans="2:16" hidden="1" x14ac:dyDescent="0.25">
      <c r="B1359" s="98"/>
      <c r="C1359" s="87"/>
      <c r="D1359" s="87" t="s">
        <v>71</v>
      </c>
      <c r="E1359" s="87"/>
      <c r="F1359" s="22">
        <f>IFERROR(-VLOOKUP(B1358,'Lessor Calculations'!$G$10:$N$448,8,FALSE),0)</f>
        <v>0</v>
      </c>
      <c r="G1359" s="51"/>
      <c r="H1359" s="143"/>
      <c r="I1359" s="143"/>
      <c r="J1359" s="143"/>
      <c r="K1359" s="143"/>
      <c r="L1359" s="51"/>
      <c r="M1359" s="87"/>
      <c r="N1359" s="87" t="s">
        <v>71</v>
      </c>
      <c r="O1359" s="22"/>
      <c r="P1359" s="96">
        <f>F1359</f>
        <v>0</v>
      </c>
    </row>
    <row r="1360" spans="2:16" hidden="1" x14ac:dyDescent="0.25">
      <c r="B1360" s="98"/>
      <c r="C1360" s="66"/>
      <c r="D1360" s="87" t="s">
        <v>72</v>
      </c>
      <c r="E1360" s="87"/>
      <c r="F1360" s="22" t="str">
        <f>IFERROR(VLOOKUP(B1358,'Lessor Calculations'!$G$10:$M$448,7,FALSE),0)</f>
        <v xml:space="preserve">  </v>
      </c>
      <c r="G1360" s="51"/>
      <c r="H1360" s="143"/>
      <c r="I1360" s="143"/>
      <c r="J1360" s="143"/>
      <c r="K1360" s="143"/>
      <c r="L1360" s="51"/>
      <c r="M1360" s="66"/>
      <c r="N1360" s="87" t="s">
        <v>72</v>
      </c>
      <c r="O1360" s="22"/>
      <c r="P1360" s="96" t="str">
        <f>F1360</f>
        <v xml:space="preserve">  </v>
      </c>
    </row>
    <row r="1361" spans="2:16" hidden="1" x14ac:dyDescent="0.25">
      <c r="B1361" s="98"/>
      <c r="C1361" s="66"/>
      <c r="D1361" s="87"/>
      <c r="E1361" s="22"/>
      <c r="F1361" s="22"/>
      <c r="G1361" s="51"/>
      <c r="H1361" s="66"/>
      <c r="I1361" s="87"/>
      <c r="J1361" s="22"/>
      <c r="K1361" s="22"/>
      <c r="L1361" s="51"/>
      <c r="M1361" s="65"/>
      <c r="N1361" s="87"/>
      <c r="O1361" s="22"/>
      <c r="P1361" s="96"/>
    </row>
    <row r="1362" spans="2:16" ht="15.6" hidden="1" x14ac:dyDescent="0.3">
      <c r="B1362" s="62" t="str">
        <f>B1358</f>
        <v xml:space="preserve">  </v>
      </c>
      <c r="C1362" s="66" t="s">
        <v>70</v>
      </c>
      <c r="D1362" s="66"/>
      <c r="E1362" s="22" t="str">
        <f>IFERROR(VLOOKUP(B1362,'Lessor Calculations'!$Z$10:$AB$448,3,FALSE),0)</f>
        <v xml:space="preserve">  </v>
      </c>
      <c r="F1362" s="66"/>
      <c r="G1362" s="51"/>
      <c r="H1362" s="143" t="s">
        <v>37</v>
      </c>
      <c r="I1362" s="143"/>
      <c r="J1362" s="143"/>
      <c r="K1362" s="143"/>
      <c r="L1362" s="51"/>
      <c r="M1362" s="66" t="s">
        <v>70</v>
      </c>
      <c r="N1362" s="66"/>
      <c r="O1362" s="22" t="str">
        <f>E1362</f>
        <v xml:space="preserve">  </v>
      </c>
      <c r="P1362" s="96"/>
    </row>
    <row r="1363" spans="2:16" hidden="1" x14ac:dyDescent="0.25">
      <c r="B1363" s="98"/>
      <c r="C1363" s="66"/>
      <c r="D1363" s="87" t="s">
        <v>82</v>
      </c>
      <c r="E1363" s="66"/>
      <c r="F1363" s="77" t="str">
        <f>E1362</f>
        <v xml:space="preserve">  </v>
      </c>
      <c r="G1363" s="51"/>
      <c r="H1363" s="143"/>
      <c r="I1363" s="143"/>
      <c r="J1363" s="143"/>
      <c r="K1363" s="143"/>
      <c r="L1363" s="51"/>
      <c r="M1363" s="66"/>
      <c r="N1363" s="87" t="s">
        <v>82</v>
      </c>
      <c r="O1363" s="22"/>
      <c r="P1363" s="96" t="str">
        <f>O1362</f>
        <v xml:space="preserve">  </v>
      </c>
    </row>
    <row r="1364" spans="2:16" hidden="1" x14ac:dyDescent="0.25">
      <c r="B1364" s="98"/>
      <c r="C1364" s="66"/>
      <c r="D1364" s="87"/>
      <c r="E1364" s="22"/>
      <c r="F1364" s="22"/>
      <c r="G1364" s="51"/>
      <c r="H1364" s="66"/>
      <c r="I1364" s="87"/>
      <c r="J1364" s="22"/>
      <c r="K1364" s="22"/>
      <c r="L1364" s="51"/>
      <c r="M1364" s="65"/>
      <c r="N1364" s="87"/>
      <c r="O1364" s="22"/>
      <c r="P1364" s="96"/>
    </row>
    <row r="1365" spans="2:16" ht="15.6" hidden="1" x14ac:dyDescent="0.3">
      <c r="B1365" s="62" t="str">
        <f>B1362</f>
        <v xml:space="preserve">  </v>
      </c>
      <c r="C1365" s="144" t="s">
        <v>37</v>
      </c>
      <c r="D1365" s="144"/>
      <c r="E1365" s="144"/>
      <c r="F1365" s="144"/>
      <c r="G1365" s="51"/>
      <c r="H1365" s="87" t="s">
        <v>74</v>
      </c>
      <c r="I1365" s="66"/>
      <c r="J1365" s="22" t="str">
        <f>IFERROR(VLOOKUP(B1365,'Lessor Calculations'!$AE$10:$AG$448,3,FALSE),0)</f>
        <v xml:space="preserve">  </v>
      </c>
      <c r="K1365" s="22"/>
      <c r="L1365" s="51"/>
      <c r="M1365" s="87" t="s">
        <v>74</v>
      </c>
      <c r="N1365" s="66"/>
      <c r="O1365" s="22" t="str">
        <f>J1365</f>
        <v xml:space="preserve">  </v>
      </c>
      <c r="P1365" s="96"/>
    </row>
    <row r="1366" spans="2:16" ht="15.6" hidden="1" x14ac:dyDescent="0.3">
      <c r="B1366" s="74"/>
      <c r="C1366" s="144"/>
      <c r="D1366" s="144"/>
      <c r="E1366" s="144"/>
      <c r="F1366" s="144"/>
      <c r="G1366" s="51"/>
      <c r="H1366" s="52"/>
      <c r="I1366" s="87" t="s">
        <v>79</v>
      </c>
      <c r="J1366" s="22"/>
      <c r="K1366" s="22" t="str">
        <f>J1365</f>
        <v xml:space="preserve">  </v>
      </c>
      <c r="L1366" s="51"/>
      <c r="M1366" s="52"/>
      <c r="N1366" s="87" t="s">
        <v>79</v>
      </c>
      <c r="O1366" s="22"/>
      <c r="P1366" s="96" t="str">
        <f>O1365</f>
        <v xml:space="preserve">  </v>
      </c>
    </row>
    <row r="1367" spans="2:16" ht="15.6" hidden="1" x14ac:dyDescent="0.3">
      <c r="B1367" s="74"/>
      <c r="C1367" s="66"/>
      <c r="D1367" s="87"/>
      <c r="E1367" s="22"/>
      <c r="F1367" s="22"/>
      <c r="G1367" s="51"/>
      <c r="H1367" s="66"/>
      <c r="I1367" s="87"/>
      <c r="J1367" s="22"/>
      <c r="K1367" s="22"/>
      <c r="L1367" s="51"/>
      <c r="M1367" s="65"/>
      <c r="N1367" s="66"/>
      <c r="O1367" s="22"/>
      <c r="P1367" s="96"/>
    </row>
    <row r="1368" spans="2:16" ht="15.6" hidden="1" x14ac:dyDescent="0.3">
      <c r="B1368" s="62" t="str">
        <f>B1365</f>
        <v xml:space="preserve">  </v>
      </c>
      <c r="C1368" s="87" t="s">
        <v>36</v>
      </c>
      <c r="D1368" s="22"/>
      <c r="E1368" s="22" t="str">
        <f>F1369</f>
        <v xml:space="preserve">  </v>
      </c>
      <c r="F1368" s="22"/>
      <c r="G1368" s="51"/>
      <c r="H1368" s="143" t="s">
        <v>37</v>
      </c>
      <c r="I1368" s="143"/>
      <c r="J1368" s="143"/>
      <c r="K1368" s="143"/>
      <c r="L1368" s="51"/>
      <c r="M1368" s="87" t="s">
        <v>36</v>
      </c>
      <c r="N1368" s="22"/>
      <c r="O1368" s="22" t="str">
        <f>E1368</f>
        <v xml:space="preserve">  </v>
      </c>
      <c r="P1368" s="96"/>
    </row>
    <row r="1369" spans="2:16" ht="15.6" hidden="1" x14ac:dyDescent="0.3">
      <c r="B1369" s="75"/>
      <c r="C1369" s="79"/>
      <c r="D1369" s="90" t="s">
        <v>80</v>
      </c>
      <c r="E1369" s="90"/>
      <c r="F1369" s="91" t="str">
        <f>IFERROR(VLOOKUP(B1368,'Lessor Calculations'!$G$10:$W$448,17,FALSE),0)</f>
        <v xml:space="preserve">  </v>
      </c>
      <c r="G1369" s="70"/>
      <c r="H1369" s="146"/>
      <c r="I1369" s="146"/>
      <c r="J1369" s="146"/>
      <c r="K1369" s="146"/>
      <c r="L1369" s="70"/>
      <c r="M1369" s="79"/>
      <c r="N1369" s="90" t="s">
        <v>80</v>
      </c>
      <c r="O1369" s="91"/>
      <c r="P1369" s="94" t="str">
        <f>O1368</f>
        <v xml:space="preserve">  </v>
      </c>
    </row>
    <row r="1370" spans="2:16" ht="15.6" hidden="1" x14ac:dyDescent="0.3">
      <c r="B1370" s="59" t="str">
        <f>IFERROR(IF(EOMONTH(B1365,1)&gt;Questionnaire!$I$8,"  ",EOMONTH(B1365,1)),"  ")</f>
        <v xml:space="preserve">  </v>
      </c>
      <c r="C1370" s="82" t="s">
        <v>36</v>
      </c>
      <c r="D1370" s="83"/>
      <c r="E1370" s="83">
        <f>IFERROR(F1371+F1372,0)</f>
        <v>0</v>
      </c>
      <c r="F1370" s="83"/>
      <c r="G1370" s="61"/>
      <c r="H1370" s="142" t="s">
        <v>37</v>
      </c>
      <c r="I1370" s="142"/>
      <c r="J1370" s="142"/>
      <c r="K1370" s="142"/>
      <c r="L1370" s="61"/>
      <c r="M1370" s="82" t="s">
        <v>36</v>
      </c>
      <c r="N1370" s="83"/>
      <c r="O1370" s="83">
        <f>E1370</f>
        <v>0</v>
      </c>
      <c r="P1370" s="95"/>
    </row>
    <row r="1371" spans="2:16" hidden="1" x14ac:dyDescent="0.25">
      <c r="B1371" s="98"/>
      <c r="C1371" s="87"/>
      <c r="D1371" s="87" t="s">
        <v>71</v>
      </c>
      <c r="E1371" s="87"/>
      <c r="F1371" s="22">
        <f>IFERROR(-VLOOKUP(B1370,'Lessor Calculations'!$G$10:$N$448,8,FALSE),0)</f>
        <v>0</v>
      </c>
      <c r="G1371" s="51"/>
      <c r="H1371" s="143"/>
      <c r="I1371" s="143"/>
      <c r="J1371" s="143"/>
      <c r="K1371" s="143"/>
      <c r="L1371" s="51"/>
      <c r="M1371" s="87"/>
      <c r="N1371" s="87" t="s">
        <v>71</v>
      </c>
      <c r="O1371" s="22"/>
      <c r="P1371" s="96">
        <f>F1371</f>
        <v>0</v>
      </c>
    </row>
    <row r="1372" spans="2:16" hidden="1" x14ac:dyDescent="0.25">
      <c r="B1372" s="98"/>
      <c r="C1372" s="66"/>
      <c r="D1372" s="87" t="s">
        <v>72</v>
      </c>
      <c r="E1372" s="87"/>
      <c r="F1372" s="22" t="str">
        <f>IFERROR(VLOOKUP(B1370,'Lessor Calculations'!$G$10:$M$448,7,FALSE),0)</f>
        <v xml:space="preserve">  </v>
      </c>
      <c r="G1372" s="51"/>
      <c r="H1372" s="143"/>
      <c r="I1372" s="143"/>
      <c r="J1372" s="143"/>
      <c r="K1372" s="143"/>
      <c r="L1372" s="51"/>
      <c r="M1372" s="66"/>
      <c r="N1372" s="87" t="s">
        <v>72</v>
      </c>
      <c r="O1372" s="22"/>
      <c r="P1372" s="96" t="str">
        <f>F1372</f>
        <v xml:space="preserve">  </v>
      </c>
    </row>
    <row r="1373" spans="2:16" hidden="1" x14ac:dyDescent="0.25">
      <c r="B1373" s="98"/>
      <c r="C1373" s="66"/>
      <c r="D1373" s="87"/>
      <c r="E1373" s="22"/>
      <c r="F1373" s="22"/>
      <c r="G1373" s="51"/>
      <c r="H1373" s="66"/>
      <c r="I1373" s="87"/>
      <c r="J1373" s="22"/>
      <c r="K1373" s="22"/>
      <c r="L1373" s="51"/>
      <c r="M1373" s="65"/>
      <c r="N1373" s="87"/>
      <c r="O1373" s="22"/>
      <c r="P1373" s="96"/>
    </row>
    <row r="1374" spans="2:16" ht="15.6" hidden="1" x14ac:dyDescent="0.3">
      <c r="B1374" s="62" t="str">
        <f>B1370</f>
        <v xml:space="preserve">  </v>
      </c>
      <c r="C1374" s="66" t="s">
        <v>70</v>
      </c>
      <c r="D1374" s="66"/>
      <c r="E1374" s="22" t="str">
        <f>IFERROR(VLOOKUP(B1374,'Lessor Calculations'!$Z$10:$AB$448,3,FALSE),0)</f>
        <v xml:space="preserve">  </v>
      </c>
      <c r="F1374" s="66"/>
      <c r="G1374" s="51"/>
      <c r="H1374" s="143" t="s">
        <v>37</v>
      </c>
      <c r="I1374" s="143"/>
      <c r="J1374" s="143"/>
      <c r="K1374" s="143"/>
      <c r="L1374" s="51"/>
      <c r="M1374" s="66" t="s">
        <v>70</v>
      </c>
      <c r="N1374" s="66"/>
      <c r="O1374" s="22" t="str">
        <f>E1374</f>
        <v xml:space="preserve">  </v>
      </c>
      <c r="P1374" s="96"/>
    </row>
    <row r="1375" spans="2:16" hidden="1" x14ac:dyDescent="0.25">
      <c r="B1375" s="98"/>
      <c r="C1375" s="66"/>
      <c r="D1375" s="87" t="s">
        <v>82</v>
      </c>
      <c r="E1375" s="66"/>
      <c r="F1375" s="77" t="str">
        <f>E1374</f>
        <v xml:space="preserve">  </v>
      </c>
      <c r="G1375" s="51"/>
      <c r="H1375" s="143"/>
      <c r="I1375" s="143"/>
      <c r="J1375" s="143"/>
      <c r="K1375" s="143"/>
      <c r="L1375" s="51"/>
      <c r="M1375" s="66"/>
      <c r="N1375" s="87" t="s">
        <v>82</v>
      </c>
      <c r="O1375" s="22"/>
      <c r="P1375" s="96" t="str">
        <f>O1374</f>
        <v xml:space="preserve">  </v>
      </c>
    </row>
    <row r="1376" spans="2:16" hidden="1" x14ac:dyDescent="0.25">
      <c r="B1376" s="98"/>
      <c r="C1376" s="66"/>
      <c r="D1376" s="87"/>
      <c r="E1376" s="22"/>
      <c r="F1376" s="22"/>
      <c r="G1376" s="51"/>
      <c r="H1376" s="66"/>
      <c r="I1376" s="87"/>
      <c r="J1376" s="22"/>
      <c r="K1376" s="22"/>
      <c r="L1376" s="51"/>
      <c r="M1376" s="65"/>
      <c r="N1376" s="87"/>
      <c r="O1376" s="22"/>
      <c r="P1376" s="96"/>
    </row>
    <row r="1377" spans="2:16" ht="15.6" hidden="1" x14ac:dyDescent="0.3">
      <c r="B1377" s="62" t="str">
        <f>B1374</f>
        <v xml:space="preserve">  </v>
      </c>
      <c r="C1377" s="144" t="s">
        <v>37</v>
      </c>
      <c r="D1377" s="144"/>
      <c r="E1377" s="144"/>
      <c r="F1377" s="144"/>
      <c r="G1377" s="51"/>
      <c r="H1377" s="87" t="s">
        <v>74</v>
      </c>
      <c r="I1377" s="66"/>
      <c r="J1377" s="22" t="str">
        <f>IFERROR(VLOOKUP(B1377,'Lessor Calculations'!$AE$10:$AG$448,3,FALSE),0)</f>
        <v xml:space="preserve">  </v>
      </c>
      <c r="K1377" s="22"/>
      <c r="L1377" s="51"/>
      <c r="M1377" s="87" t="s">
        <v>74</v>
      </c>
      <c r="N1377" s="66"/>
      <c r="O1377" s="22" t="str">
        <f>J1377</f>
        <v xml:space="preserve">  </v>
      </c>
      <c r="P1377" s="96"/>
    </row>
    <row r="1378" spans="2:16" ht="15.6" hidden="1" x14ac:dyDescent="0.3">
      <c r="B1378" s="74"/>
      <c r="C1378" s="144"/>
      <c r="D1378" s="144"/>
      <c r="E1378" s="144"/>
      <c r="F1378" s="144"/>
      <c r="G1378" s="51"/>
      <c r="H1378" s="52"/>
      <c r="I1378" s="87" t="s">
        <v>79</v>
      </c>
      <c r="J1378" s="22"/>
      <c r="K1378" s="22" t="str">
        <f>J1377</f>
        <v xml:space="preserve">  </v>
      </c>
      <c r="L1378" s="51"/>
      <c r="M1378" s="52"/>
      <c r="N1378" s="87" t="s">
        <v>79</v>
      </c>
      <c r="O1378" s="22"/>
      <c r="P1378" s="96" t="str">
        <f>O1377</f>
        <v xml:space="preserve">  </v>
      </c>
    </row>
    <row r="1379" spans="2:16" ht="15.6" hidden="1" x14ac:dyDescent="0.3">
      <c r="B1379" s="74"/>
      <c r="C1379" s="66"/>
      <c r="D1379" s="87"/>
      <c r="E1379" s="22"/>
      <c r="F1379" s="22"/>
      <c r="G1379" s="51"/>
      <c r="H1379" s="66"/>
      <c r="I1379" s="87"/>
      <c r="J1379" s="22"/>
      <c r="K1379" s="22"/>
      <c r="L1379" s="51"/>
      <c r="M1379" s="65"/>
      <c r="N1379" s="66"/>
      <c r="O1379" s="22"/>
      <c r="P1379" s="96"/>
    </row>
    <row r="1380" spans="2:16" ht="15.6" hidden="1" x14ac:dyDescent="0.3">
      <c r="B1380" s="62" t="str">
        <f>B1377</f>
        <v xml:space="preserve">  </v>
      </c>
      <c r="C1380" s="87" t="s">
        <v>36</v>
      </c>
      <c r="D1380" s="22"/>
      <c r="E1380" s="22" t="str">
        <f>F1381</f>
        <v xml:space="preserve">  </v>
      </c>
      <c r="F1380" s="22"/>
      <c r="G1380" s="51"/>
      <c r="H1380" s="143" t="s">
        <v>37</v>
      </c>
      <c r="I1380" s="143"/>
      <c r="J1380" s="143"/>
      <c r="K1380" s="143"/>
      <c r="L1380" s="51"/>
      <c r="M1380" s="87" t="s">
        <v>36</v>
      </c>
      <c r="N1380" s="22"/>
      <c r="O1380" s="22" t="str">
        <f>E1380</f>
        <v xml:space="preserve">  </v>
      </c>
      <c r="P1380" s="96"/>
    </row>
    <row r="1381" spans="2:16" ht="15.6" hidden="1" x14ac:dyDescent="0.3">
      <c r="B1381" s="75"/>
      <c r="C1381" s="79"/>
      <c r="D1381" s="90" t="s">
        <v>80</v>
      </c>
      <c r="E1381" s="90"/>
      <c r="F1381" s="91" t="str">
        <f>IFERROR(VLOOKUP(B1380,'Lessor Calculations'!$G$10:$W$448,17,FALSE),0)</f>
        <v xml:space="preserve">  </v>
      </c>
      <c r="G1381" s="70"/>
      <c r="H1381" s="146"/>
      <c r="I1381" s="146"/>
      <c r="J1381" s="146"/>
      <c r="K1381" s="146"/>
      <c r="L1381" s="70"/>
      <c r="M1381" s="79"/>
      <c r="N1381" s="90" t="s">
        <v>80</v>
      </c>
      <c r="O1381" s="91"/>
      <c r="P1381" s="94" t="str">
        <f>O1380</f>
        <v xml:space="preserve">  </v>
      </c>
    </row>
    <row r="1382" spans="2:16" ht="15.6" hidden="1" x14ac:dyDescent="0.3">
      <c r="B1382" s="59" t="str">
        <f>IFERROR(IF(EOMONTH(B1377,1)&gt;Questionnaire!$I$8,"  ",EOMONTH(B1377,1)),"  ")</f>
        <v xml:space="preserve">  </v>
      </c>
      <c r="C1382" s="82" t="s">
        <v>36</v>
      </c>
      <c r="D1382" s="83"/>
      <c r="E1382" s="83">
        <f>IFERROR(F1383+F1384,0)</f>
        <v>0</v>
      </c>
      <c r="F1382" s="83"/>
      <c r="G1382" s="61"/>
      <c r="H1382" s="142" t="s">
        <v>37</v>
      </c>
      <c r="I1382" s="142"/>
      <c r="J1382" s="142"/>
      <c r="K1382" s="142"/>
      <c r="L1382" s="61"/>
      <c r="M1382" s="82" t="s">
        <v>36</v>
      </c>
      <c r="N1382" s="83"/>
      <c r="O1382" s="83">
        <f>E1382</f>
        <v>0</v>
      </c>
      <c r="P1382" s="95"/>
    </row>
    <row r="1383" spans="2:16" hidden="1" x14ac:dyDescent="0.25">
      <c r="B1383" s="98"/>
      <c r="C1383" s="87"/>
      <c r="D1383" s="87" t="s">
        <v>71</v>
      </c>
      <c r="E1383" s="87"/>
      <c r="F1383" s="22">
        <f>IFERROR(-VLOOKUP(B1382,'Lessor Calculations'!$G$10:$N$448,8,FALSE),0)</f>
        <v>0</v>
      </c>
      <c r="G1383" s="51"/>
      <c r="H1383" s="143"/>
      <c r="I1383" s="143"/>
      <c r="J1383" s="143"/>
      <c r="K1383" s="143"/>
      <c r="L1383" s="51"/>
      <c r="M1383" s="87"/>
      <c r="N1383" s="87" t="s">
        <v>71</v>
      </c>
      <c r="O1383" s="22"/>
      <c r="P1383" s="96">
        <f>F1383</f>
        <v>0</v>
      </c>
    </row>
    <row r="1384" spans="2:16" hidden="1" x14ac:dyDescent="0.25">
      <c r="B1384" s="98"/>
      <c r="C1384" s="66"/>
      <c r="D1384" s="87" t="s">
        <v>72</v>
      </c>
      <c r="E1384" s="87"/>
      <c r="F1384" s="22" t="str">
        <f>IFERROR(VLOOKUP(B1382,'Lessor Calculations'!$G$10:$M$448,7,FALSE),0)</f>
        <v xml:space="preserve">  </v>
      </c>
      <c r="G1384" s="51"/>
      <c r="H1384" s="143"/>
      <c r="I1384" s="143"/>
      <c r="J1384" s="143"/>
      <c r="K1384" s="143"/>
      <c r="L1384" s="51"/>
      <c r="M1384" s="66"/>
      <c r="N1384" s="87" t="s">
        <v>72</v>
      </c>
      <c r="O1384" s="22"/>
      <c r="P1384" s="96" t="str">
        <f>F1384</f>
        <v xml:space="preserve">  </v>
      </c>
    </row>
    <row r="1385" spans="2:16" hidden="1" x14ac:dyDescent="0.25">
      <c r="B1385" s="98"/>
      <c r="C1385" s="66"/>
      <c r="D1385" s="87"/>
      <c r="E1385" s="22"/>
      <c r="F1385" s="22"/>
      <c r="G1385" s="51"/>
      <c r="H1385" s="66"/>
      <c r="I1385" s="87"/>
      <c r="J1385" s="22"/>
      <c r="K1385" s="22"/>
      <c r="L1385" s="51"/>
      <c r="M1385" s="65"/>
      <c r="N1385" s="87"/>
      <c r="O1385" s="22"/>
      <c r="P1385" s="96"/>
    </row>
    <row r="1386" spans="2:16" ht="15.6" hidden="1" x14ac:dyDescent="0.3">
      <c r="B1386" s="62" t="str">
        <f>B1382</f>
        <v xml:space="preserve">  </v>
      </c>
      <c r="C1386" s="66" t="s">
        <v>70</v>
      </c>
      <c r="D1386" s="66"/>
      <c r="E1386" s="22" t="str">
        <f>IFERROR(VLOOKUP(B1386,'Lessor Calculations'!$Z$10:$AB$448,3,FALSE),0)</f>
        <v xml:space="preserve">  </v>
      </c>
      <c r="F1386" s="66"/>
      <c r="G1386" s="51"/>
      <c r="H1386" s="143" t="s">
        <v>37</v>
      </c>
      <c r="I1386" s="143"/>
      <c r="J1386" s="143"/>
      <c r="K1386" s="143"/>
      <c r="L1386" s="51"/>
      <c r="M1386" s="66" t="s">
        <v>70</v>
      </c>
      <c r="N1386" s="66"/>
      <c r="O1386" s="22" t="str">
        <f>E1386</f>
        <v xml:space="preserve">  </v>
      </c>
      <c r="P1386" s="96"/>
    </row>
    <row r="1387" spans="2:16" hidden="1" x14ac:dyDescent="0.25">
      <c r="B1387" s="98"/>
      <c r="C1387" s="66"/>
      <c r="D1387" s="87" t="s">
        <v>82</v>
      </c>
      <c r="E1387" s="66"/>
      <c r="F1387" s="77" t="str">
        <f>E1386</f>
        <v xml:space="preserve">  </v>
      </c>
      <c r="G1387" s="51"/>
      <c r="H1387" s="143"/>
      <c r="I1387" s="143"/>
      <c r="J1387" s="143"/>
      <c r="K1387" s="143"/>
      <c r="L1387" s="51"/>
      <c r="M1387" s="66"/>
      <c r="N1387" s="87" t="s">
        <v>82</v>
      </c>
      <c r="O1387" s="22"/>
      <c r="P1387" s="96" t="str">
        <f>O1386</f>
        <v xml:space="preserve">  </v>
      </c>
    </row>
    <row r="1388" spans="2:16" hidden="1" x14ac:dyDescent="0.25">
      <c r="B1388" s="98"/>
      <c r="C1388" s="66"/>
      <c r="D1388" s="87"/>
      <c r="E1388" s="22"/>
      <c r="F1388" s="22"/>
      <c r="G1388" s="51"/>
      <c r="H1388" s="66"/>
      <c r="I1388" s="87"/>
      <c r="J1388" s="22"/>
      <c r="K1388" s="22"/>
      <c r="L1388" s="51"/>
      <c r="M1388" s="65"/>
      <c r="N1388" s="87"/>
      <c r="O1388" s="22"/>
      <c r="P1388" s="96"/>
    </row>
    <row r="1389" spans="2:16" ht="15.6" hidden="1" x14ac:dyDescent="0.3">
      <c r="B1389" s="62" t="str">
        <f>B1386</f>
        <v xml:space="preserve">  </v>
      </c>
      <c r="C1389" s="144" t="s">
        <v>37</v>
      </c>
      <c r="D1389" s="144"/>
      <c r="E1389" s="144"/>
      <c r="F1389" s="144"/>
      <c r="G1389" s="51"/>
      <c r="H1389" s="87" t="s">
        <v>74</v>
      </c>
      <c r="I1389" s="66"/>
      <c r="J1389" s="22" t="str">
        <f>IFERROR(VLOOKUP(B1389,'Lessor Calculations'!$AE$10:$AG$448,3,FALSE),0)</f>
        <v xml:space="preserve">  </v>
      </c>
      <c r="K1389" s="22"/>
      <c r="L1389" s="51"/>
      <c r="M1389" s="87" t="s">
        <v>74</v>
      </c>
      <c r="N1389" s="66"/>
      <c r="O1389" s="22" t="str">
        <f>J1389</f>
        <v xml:space="preserve">  </v>
      </c>
      <c r="P1389" s="96"/>
    </row>
    <row r="1390" spans="2:16" ht="15.6" hidden="1" x14ac:dyDescent="0.3">
      <c r="B1390" s="74"/>
      <c r="C1390" s="144"/>
      <c r="D1390" s="144"/>
      <c r="E1390" s="144"/>
      <c r="F1390" s="144"/>
      <c r="G1390" s="51"/>
      <c r="H1390" s="52"/>
      <c r="I1390" s="87" t="s">
        <v>79</v>
      </c>
      <c r="J1390" s="22"/>
      <c r="K1390" s="22" t="str">
        <f>J1389</f>
        <v xml:space="preserve">  </v>
      </c>
      <c r="L1390" s="51"/>
      <c r="M1390" s="52"/>
      <c r="N1390" s="87" t="s">
        <v>79</v>
      </c>
      <c r="O1390" s="22"/>
      <c r="P1390" s="96" t="str">
        <f>O1389</f>
        <v xml:space="preserve">  </v>
      </c>
    </row>
    <row r="1391" spans="2:16" ht="15.6" hidden="1" x14ac:dyDescent="0.3">
      <c r="B1391" s="74"/>
      <c r="C1391" s="66"/>
      <c r="D1391" s="87"/>
      <c r="E1391" s="22"/>
      <c r="F1391" s="22"/>
      <c r="G1391" s="51"/>
      <c r="H1391" s="66"/>
      <c r="I1391" s="87"/>
      <c r="J1391" s="22"/>
      <c r="K1391" s="22"/>
      <c r="L1391" s="51"/>
      <c r="M1391" s="65"/>
      <c r="N1391" s="66"/>
      <c r="O1391" s="22"/>
      <c r="P1391" s="96"/>
    </row>
    <row r="1392" spans="2:16" ht="15.6" hidden="1" x14ac:dyDescent="0.3">
      <c r="B1392" s="62" t="str">
        <f>B1389</f>
        <v xml:space="preserve">  </v>
      </c>
      <c r="C1392" s="87" t="s">
        <v>36</v>
      </c>
      <c r="D1392" s="22"/>
      <c r="E1392" s="22" t="str">
        <f>F1393</f>
        <v xml:space="preserve">  </v>
      </c>
      <c r="F1392" s="22"/>
      <c r="G1392" s="51"/>
      <c r="H1392" s="143" t="s">
        <v>37</v>
      </c>
      <c r="I1392" s="143"/>
      <c r="J1392" s="143"/>
      <c r="K1392" s="143"/>
      <c r="L1392" s="51"/>
      <c r="M1392" s="87" t="s">
        <v>36</v>
      </c>
      <c r="N1392" s="22"/>
      <c r="O1392" s="22" t="str">
        <f>E1392</f>
        <v xml:space="preserve">  </v>
      </c>
      <c r="P1392" s="96"/>
    </row>
    <row r="1393" spans="2:16" ht="15.6" hidden="1" x14ac:dyDescent="0.3">
      <c r="B1393" s="75"/>
      <c r="C1393" s="79"/>
      <c r="D1393" s="90" t="s">
        <v>80</v>
      </c>
      <c r="E1393" s="90"/>
      <c r="F1393" s="91" t="str">
        <f>IFERROR(VLOOKUP(B1392,'Lessor Calculations'!$G$10:$W$448,17,FALSE),0)</f>
        <v xml:space="preserve">  </v>
      </c>
      <c r="G1393" s="70"/>
      <c r="H1393" s="146"/>
      <c r="I1393" s="146"/>
      <c r="J1393" s="146"/>
      <c r="K1393" s="146"/>
      <c r="L1393" s="70"/>
      <c r="M1393" s="79"/>
      <c r="N1393" s="90" t="s">
        <v>80</v>
      </c>
      <c r="O1393" s="91"/>
      <c r="P1393" s="94" t="str">
        <f>O1392</f>
        <v xml:space="preserve">  </v>
      </c>
    </row>
    <row r="1394" spans="2:16" ht="15.6" hidden="1" x14ac:dyDescent="0.3">
      <c r="B1394" s="59" t="str">
        <f>IFERROR(IF(EOMONTH(B1389,1)&gt;Questionnaire!$I$8,"  ",EOMONTH(B1389,1)),"  ")</f>
        <v xml:space="preserve">  </v>
      </c>
      <c r="C1394" s="82" t="s">
        <v>36</v>
      </c>
      <c r="D1394" s="83"/>
      <c r="E1394" s="83">
        <f>IFERROR(F1395+F1396,0)</f>
        <v>0</v>
      </c>
      <c r="F1394" s="83"/>
      <c r="G1394" s="61"/>
      <c r="H1394" s="142" t="s">
        <v>37</v>
      </c>
      <c r="I1394" s="142"/>
      <c r="J1394" s="142"/>
      <c r="K1394" s="142"/>
      <c r="L1394" s="61"/>
      <c r="M1394" s="82" t="s">
        <v>36</v>
      </c>
      <c r="N1394" s="83"/>
      <c r="O1394" s="83">
        <f>E1394</f>
        <v>0</v>
      </c>
      <c r="P1394" s="95"/>
    </row>
    <row r="1395" spans="2:16" hidden="1" x14ac:dyDescent="0.25">
      <c r="B1395" s="98"/>
      <c r="C1395" s="87"/>
      <c r="D1395" s="87" t="s">
        <v>71</v>
      </c>
      <c r="E1395" s="87"/>
      <c r="F1395" s="22">
        <f>IFERROR(-VLOOKUP(B1394,'Lessor Calculations'!$G$10:$N$448,8,FALSE),0)</f>
        <v>0</v>
      </c>
      <c r="G1395" s="51"/>
      <c r="H1395" s="143"/>
      <c r="I1395" s="143"/>
      <c r="J1395" s="143"/>
      <c r="K1395" s="143"/>
      <c r="L1395" s="51"/>
      <c r="M1395" s="87"/>
      <c r="N1395" s="87" t="s">
        <v>71</v>
      </c>
      <c r="O1395" s="22"/>
      <c r="P1395" s="96">
        <f>F1395</f>
        <v>0</v>
      </c>
    </row>
    <row r="1396" spans="2:16" hidden="1" x14ac:dyDescent="0.25">
      <c r="B1396" s="98"/>
      <c r="C1396" s="66"/>
      <c r="D1396" s="87" t="s">
        <v>72</v>
      </c>
      <c r="E1396" s="87"/>
      <c r="F1396" s="22" t="str">
        <f>IFERROR(VLOOKUP(B1394,'Lessor Calculations'!$G$10:$M$448,7,FALSE),0)</f>
        <v xml:space="preserve">  </v>
      </c>
      <c r="G1396" s="51"/>
      <c r="H1396" s="143"/>
      <c r="I1396" s="143"/>
      <c r="J1396" s="143"/>
      <c r="K1396" s="143"/>
      <c r="L1396" s="51"/>
      <c r="M1396" s="66"/>
      <c r="N1396" s="87" t="s">
        <v>72</v>
      </c>
      <c r="O1396" s="22"/>
      <c r="P1396" s="96" t="str">
        <f>F1396</f>
        <v xml:space="preserve">  </v>
      </c>
    </row>
    <row r="1397" spans="2:16" hidden="1" x14ac:dyDescent="0.25">
      <c r="B1397" s="98"/>
      <c r="C1397" s="66"/>
      <c r="D1397" s="87"/>
      <c r="E1397" s="22"/>
      <c r="F1397" s="22"/>
      <c r="G1397" s="51"/>
      <c r="H1397" s="66"/>
      <c r="I1397" s="87"/>
      <c r="J1397" s="22"/>
      <c r="K1397" s="22"/>
      <c r="L1397" s="51"/>
      <c r="M1397" s="65"/>
      <c r="N1397" s="87"/>
      <c r="O1397" s="22"/>
      <c r="P1397" s="96"/>
    </row>
    <row r="1398" spans="2:16" ht="15.6" hidden="1" x14ac:dyDescent="0.3">
      <c r="B1398" s="62" t="str">
        <f>B1394</f>
        <v xml:space="preserve">  </v>
      </c>
      <c r="C1398" s="66" t="s">
        <v>70</v>
      </c>
      <c r="D1398" s="66"/>
      <c r="E1398" s="22" t="str">
        <f>IFERROR(VLOOKUP(B1398,'Lessor Calculations'!$Z$10:$AB$448,3,FALSE),0)</f>
        <v xml:space="preserve">  </v>
      </c>
      <c r="F1398" s="66"/>
      <c r="G1398" s="51"/>
      <c r="H1398" s="143" t="s">
        <v>37</v>
      </c>
      <c r="I1398" s="143"/>
      <c r="J1398" s="143"/>
      <c r="K1398" s="143"/>
      <c r="L1398" s="51"/>
      <c r="M1398" s="66" t="s">
        <v>70</v>
      </c>
      <c r="N1398" s="66"/>
      <c r="O1398" s="22" t="str">
        <f>E1398</f>
        <v xml:space="preserve">  </v>
      </c>
      <c r="P1398" s="96"/>
    </row>
    <row r="1399" spans="2:16" hidden="1" x14ac:dyDescent="0.25">
      <c r="B1399" s="98"/>
      <c r="C1399" s="66"/>
      <c r="D1399" s="87" t="s">
        <v>82</v>
      </c>
      <c r="E1399" s="66"/>
      <c r="F1399" s="77" t="str">
        <f>E1398</f>
        <v xml:space="preserve">  </v>
      </c>
      <c r="G1399" s="51"/>
      <c r="H1399" s="143"/>
      <c r="I1399" s="143"/>
      <c r="J1399" s="143"/>
      <c r="K1399" s="143"/>
      <c r="L1399" s="51"/>
      <c r="M1399" s="66"/>
      <c r="N1399" s="87" t="s">
        <v>82</v>
      </c>
      <c r="O1399" s="22"/>
      <c r="P1399" s="96" t="str">
        <f>O1398</f>
        <v xml:space="preserve">  </v>
      </c>
    </row>
    <row r="1400" spans="2:16" hidden="1" x14ac:dyDescent="0.25">
      <c r="B1400" s="98"/>
      <c r="C1400" s="66"/>
      <c r="D1400" s="87"/>
      <c r="E1400" s="22"/>
      <c r="F1400" s="22"/>
      <c r="G1400" s="51"/>
      <c r="H1400" s="66"/>
      <c r="I1400" s="87"/>
      <c r="J1400" s="22"/>
      <c r="K1400" s="22"/>
      <c r="L1400" s="51"/>
      <c r="M1400" s="65"/>
      <c r="N1400" s="87"/>
      <c r="O1400" s="22"/>
      <c r="P1400" s="96"/>
    </row>
    <row r="1401" spans="2:16" ht="15.6" hidden="1" x14ac:dyDescent="0.3">
      <c r="B1401" s="62" t="str">
        <f>B1398</f>
        <v xml:space="preserve">  </v>
      </c>
      <c r="C1401" s="144" t="s">
        <v>37</v>
      </c>
      <c r="D1401" s="144"/>
      <c r="E1401" s="144"/>
      <c r="F1401" s="144"/>
      <c r="G1401" s="51"/>
      <c r="H1401" s="87" t="s">
        <v>74</v>
      </c>
      <c r="I1401" s="66"/>
      <c r="J1401" s="22" t="str">
        <f>IFERROR(VLOOKUP(B1401,'Lessor Calculations'!$AE$10:$AG$448,3,FALSE),0)</f>
        <v xml:space="preserve">  </v>
      </c>
      <c r="K1401" s="22"/>
      <c r="L1401" s="51"/>
      <c r="M1401" s="87" t="s">
        <v>74</v>
      </c>
      <c r="N1401" s="66"/>
      <c r="O1401" s="22" t="str">
        <f>J1401</f>
        <v xml:space="preserve">  </v>
      </c>
      <c r="P1401" s="96"/>
    </row>
    <row r="1402" spans="2:16" ht="15.6" hidden="1" x14ac:dyDescent="0.3">
      <c r="B1402" s="74"/>
      <c r="C1402" s="144"/>
      <c r="D1402" s="144"/>
      <c r="E1402" s="144"/>
      <c r="F1402" s="144"/>
      <c r="G1402" s="51"/>
      <c r="H1402" s="52"/>
      <c r="I1402" s="87" t="s">
        <v>79</v>
      </c>
      <c r="J1402" s="22"/>
      <c r="K1402" s="22" t="str">
        <f>J1401</f>
        <v xml:space="preserve">  </v>
      </c>
      <c r="L1402" s="51"/>
      <c r="M1402" s="52"/>
      <c r="N1402" s="87" t="s">
        <v>79</v>
      </c>
      <c r="O1402" s="22"/>
      <c r="P1402" s="96" t="str">
        <f>O1401</f>
        <v xml:space="preserve">  </v>
      </c>
    </row>
    <row r="1403" spans="2:16" ht="15.6" hidden="1" x14ac:dyDescent="0.3">
      <c r="B1403" s="74"/>
      <c r="C1403" s="66"/>
      <c r="D1403" s="87"/>
      <c r="E1403" s="22"/>
      <c r="F1403" s="22"/>
      <c r="G1403" s="51"/>
      <c r="H1403" s="66"/>
      <c r="I1403" s="87"/>
      <c r="J1403" s="22"/>
      <c r="K1403" s="22"/>
      <c r="L1403" s="51"/>
      <c r="M1403" s="65"/>
      <c r="N1403" s="66"/>
      <c r="O1403" s="22"/>
      <c r="P1403" s="96"/>
    </row>
    <row r="1404" spans="2:16" ht="15.6" hidden="1" x14ac:dyDescent="0.3">
      <c r="B1404" s="62" t="str">
        <f>B1401</f>
        <v xml:space="preserve">  </v>
      </c>
      <c r="C1404" s="87" t="s">
        <v>36</v>
      </c>
      <c r="D1404" s="22"/>
      <c r="E1404" s="22" t="str">
        <f>F1405</f>
        <v xml:space="preserve">  </v>
      </c>
      <c r="F1404" s="22"/>
      <c r="G1404" s="51"/>
      <c r="H1404" s="143" t="s">
        <v>37</v>
      </c>
      <c r="I1404" s="143"/>
      <c r="J1404" s="143"/>
      <c r="K1404" s="143"/>
      <c r="L1404" s="51"/>
      <c r="M1404" s="87" t="s">
        <v>36</v>
      </c>
      <c r="N1404" s="22"/>
      <c r="O1404" s="22" t="str">
        <f>E1404</f>
        <v xml:space="preserve">  </v>
      </c>
      <c r="P1404" s="96"/>
    </row>
    <row r="1405" spans="2:16" ht="15.6" hidden="1" x14ac:dyDescent="0.3">
      <c r="B1405" s="75"/>
      <c r="C1405" s="79"/>
      <c r="D1405" s="90" t="s">
        <v>80</v>
      </c>
      <c r="E1405" s="90"/>
      <c r="F1405" s="91" t="str">
        <f>IFERROR(VLOOKUP(B1404,'Lessor Calculations'!$G$10:$W$448,17,FALSE),0)</f>
        <v xml:space="preserve">  </v>
      </c>
      <c r="G1405" s="70"/>
      <c r="H1405" s="146"/>
      <c r="I1405" s="146"/>
      <c r="J1405" s="146"/>
      <c r="K1405" s="146"/>
      <c r="L1405" s="70"/>
      <c r="M1405" s="79"/>
      <c r="N1405" s="90" t="s">
        <v>80</v>
      </c>
      <c r="O1405" s="91"/>
      <c r="P1405" s="94" t="str">
        <f>O1404</f>
        <v xml:space="preserve">  </v>
      </c>
    </row>
    <row r="1406" spans="2:16" ht="15.6" hidden="1" x14ac:dyDescent="0.3">
      <c r="B1406" s="59" t="str">
        <f>IFERROR(IF(EOMONTH(B1401,1)&gt;Questionnaire!$I$8,"  ",EOMONTH(B1401,1)),"  ")</f>
        <v xml:space="preserve">  </v>
      </c>
      <c r="C1406" s="82" t="s">
        <v>36</v>
      </c>
      <c r="D1406" s="83"/>
      <c r="E1406" s="83">
        <f>IFERROR(F1407+F1408,0)</f>
        <v>0</v>
      </c>
      <c r="F1406" s="83"/>
      <c r="G1406" s="61"/>
      <c r="H1406" s="142" t="s">
        <v>37</v>
      </c>
      <c r="I1406" s="142"/>
      <c r="J1406" s="142"/>
      <c r="K1406" s="142"/>
      <c r="L1406" s="61"/>
      <c r="M1406" s="82" t="s">
        <v>36</v>
      </c>
      <c r="N1406" s="83"/>
      <c r="O1406" s="83">
        <f>E1406</f>
        <v>0</v>
      </c>
      <c r="P1406" s="95"/>
    </row>
    <row r="1407" spans="2:16" hidden="1" x14ac:dyDescent="0.25">
      <c r="B1407" s="98"/>
      <c r="C1407" s="87"/>
      <c r="D1407" s="87" t="s">
        <v>71</v>
      </c>
      <c r="E1407" s="87"/>
      <c r="F1407" s="22">
        <f>IFERROR(-VLOOKUP(B1406,'Lessor Calculations'!$G$10:$N$448,8,FALSE),0)</f>
        <v>0</v>
      </c>
      <c r="G1407" s="51"/>
      <c r="H1407" s="143"/>
      <c r="I1407" s="143"/>
      <c r="J1407" s="143"/>
      <c r="K1407" s="143"/>
      <c r="L1407" s="51"/>
      <c r="M1407" s="87"/>
      <c r="N1407" s="87" t="s">
        <v>71</v>
      </c>
      <c r="O1407" s="22"/>
      <c r="P1407" s="96">
        <f>F1407</f>
        <v>0</v>
      </c>
    </row>
    <row r="1408" spans="2:16" hidden="1" x14ac:dyDescent="0.25">
      <c r="B1408" s="98"/>
      <c r="C1408" s="66"/>
      <c r="D1408" s="87" t="s">
        <v>72</v>
      </c>
      <c r="E1408" s="87"/>
      <c r="F1408" s="22" t="str">
        <f>IFERROR(VLOOKUP(B1406,'Lessor Calculations'!$G$10:$M$448,7,FALSE),0)</f>
        <v xml:space="preserve">  </v>
      </c>
      <c r="G1408" s="51"/>
      <c r="H1408" s="143"/>
      <c r="I1408" s="143"/>
      <c r="J1408" s="143"/>
      <c r="K1408" s="143"/>
      <c r="L1408" s="51"/>
      <c r="M1408" s="66"/>
      <c r="N1408" s="87" t="s">
        <v>72</v>
      </c>
      <c r="O1408" s="22"/>
      <c r="P1408" s="96" t="str">
        <f>F1408</f>
        <v xml:space="preserve">  </v>
      </c>
    </row>
    <row r="1409" spans="2:16" hidden="1" x14ac:dyDescent="0.25">
      <c r="B1409" s="98"/>
      <c r="C1409" s="66"/>
      <c r="D1409" s="87"/>
      <c r="E1409" s="22"/>
      <c r="F1409" s="22"/>
      <c r="G1409" s="51"/>
      <c r="H1409" s="66"/>
      <c r="I1409" s="87"/>
      <c r="J1409" s="22"/>
      <c r="K1409" s="22"/>
      <c r="L1409" s="51"/>
      <c r="M1409" s="65"/>
      <c r="N1409" s="87"/>
      <c r="O1409" s="22"/>
      <c r="P1409" s="96"/>
    </row>
    <row r="1410" spans="2:16" ht="15.6" hidden="1" x14ac:dyDescent="0.3">
      <c r="B1410" s="62" t="str">
        <f>B1406</f>
        <v xml:space="preserve">  </v>
      </c>
      <c r="C1410" s="66" t="s">
        <v>70</v>
      </c>
      <c r="D1410" s="66"/>
      <c r="E1410" s="22" t="str">
        <f>IFERROR(VLOOKUP(B1410,'Lessor Calculations'!$Z$10:$AB$448,3,FALSE),0)</f>
        <v xml:space="preserve">  </v>
      </c>
      <c r="F1410" s="66"/>
      <c r="G1410" s="51"/>
      <c r="H1410" s="143" t="s">
        <v>37</v>
      </c>
      <c r="I1410" s="143"/>
      <c r="J1410" s="143"/>
      <c r="K1410" s="143"/>
      <c r="L1410" s="51"/>
      <c r="M1410" s="66" t="s">
        <v>70</v>
      </c>
      <c r="N1410" s="66"/>
      <c r="O1410" s="22" t="str">
        <f>E1410</f>
        <v xml:space="preserve">  </v>
      </c>
      <c r="P1410" s="96"/>
    </row>
    <row r="1411" spans="2:16" hidden="1" x14ac:dyDescent="0.25">
      <c r="B1411" s="98"/>
      <c r="C1411" s="66"/>
      <c r="D1411" s="87" t="s">
        <v>82</v>
      </c>
      <c r="E1411" s="66"/>
      <c r="F1411" s="77" t="str">
        <f>E1410</f>
        <v xml:space="preserve">  </v>
      </c>
      <c r="G1411" s="51"/>
      <c r="H1411" s="143"/>
      <c r="I1411" s="143"/>
      <c r="J1411" s="143"/>
      <c r="K1411" s="143"/>
      <c r="L1411" s="51"/>
      <c r="M1411" s="66"/>
      <c r="N1411" s="87" t="s">
        <v>82</v>
      </c>
      <c r="O1411" s="22"/>
      <c r="P1411" s="96" t="str">
        <f>O1410</f>
        <v xml:space="preserve">  </v>
      </c>
    </row>
    <row r="1412" spans="2:16" hidden="1" x14ac:dyDescent="0.25">
      <c r="B1412" s="98"/>
      <c r="C1412" s="66"/>
      <c r="D1412" s="87"/>
      <c r="E1412" s="22"/>
      <c r="F1412" s="22"/>
      <c r="G1412" s="51"/>
      <c r="H1412" s="66"/>
      <c r="I1412" s="87"/>
      <c r="J1412" s="22"/>
      <c r="K1412" s="22"/>
      <c r="L1412" s="51"/>
      <c r="M1412" s="65"/>
      <c r="N1412" s="87"/>
      <c r="O1412" s="22"/>
      <c r="P1412" s="96"/>
    </row>
    <row r="1413" spans="2:16" ht="15.6" hidden="1" x14ac:dyDescent="0.3">
      <c r="B1413" s="62" t="str">
        <f>B1410</f>
        <v xml:space="preserve">  </v>
      </c>
      <c r="C1413" s="144" t="s">
        <v>37</v>
      </c>
      <c r="D1413" s="144"/>
      <c r="E1413" s="144"/>
      <c r="F1413" s="144"/>
      <c r="G1413" s="51"/>
      <c r="H1413" s="87" t="s">
        <v>74</v>
      </c>
      <c r="I1413" s="66"/>
      <c r="J1413" s="22" t="str">
        <f>IFERROR(VLOOKUP(B1413,'Lessor Calculations'!$AE$10:$AG$448,3,FALSE),0)</f>
        <v xml:space="preserve">  </v>
      </c>
      <c r="K1413" s="22"/>
      <c r="L1413" s="51"/>
      <c r="M1413" s="87" t="s">
        <v>74</v>
      </c>
      <c r="N1413" s="66"/>
      <c r="O1413" s="22" t="str">
        <f>J1413</f>
        <v xml:space="preserve">  </v>
      </c>
      <c r="P1413" s="96"/>
    </row>
    <row r="1414" spans="2:16" ht="15.6" hidden="1" x14ac:dyDescent="0.3">
      <c r="B1414" s="74"/>
      <c r="C1414" s="144"/>
      <c r="D1414" s="144"/>
      <c r="E1414" s="144"/>
      <c r="F1414" s="144"/>
      <c r="G1414" s="51"/>
      <c r="H1414" s="52"/>
      <c r="I1414" s="87" t="s">
        <v>79</v>
      </c>
      <c r="J1414" s="22"/>
      <c r="K1414" s="22" t="str">
        <f>J1413</f>
        <v xml:space="preserve">  </v>
      </c>
      <c r="L1414" s="51"/>
      <c r="M1414" s="52"/>
      <c r="N1414" s="87" t="s">
        <v>79</v>
      </c>
      <c r="O1414" s="22"/>
      <c r="P1414" s="96" t="str">
        <f>O1413</f>
        <v xml:space="preserve">  </v>
      </c>
    </row>
    <row r="1415" spans="2:16" ht="15.6" hidden="1" x14ac:dyDescent="0.3">
      <c r="B1415" s="74"/>
      <c r="C1415" s="66"/>
      <c r="D1415" s="87"/>
      <c r="E1415" s="22"/>
      <c r="F1415" s="22"/>
      <c r="G1415" s="51"/>
      <c r="H1415" s="66"/>
      <c r="I1415" s="87"/>
      <c r="J1415" s="22"/>
      <c r="K1415" s="22"/>
      <c r="L1415" s="51"/>
      <c r="M1415" s="65"/>
      <c r="N1415" s="66"/>
      <c r="O1415" s="22"/>
      <c r="P1415" s="96"/>
    </row>
    <row r="1416" spans="2:16" ht="15.6" hidden="1" x14ac:dyDescent="0.3">
      <c r="B1416" s="62" t="str">
        <f>B1413</f>
        <v xml:space="preserve">  </v>
      </c>
      <c r="C1416" s="87" t="s">
        <v>36</v>
      </c>
      <c r="D1416" s="22"/>
      <c r="E1416" s="22" t="str">
        <f>F1417</f>
        <v xml:space="preserve">  </v>
      </c>
      <c r="F1416" s="22"/>
      <c r="G1416" s="51"/>
      <c r="H1416" s="143" t="s">
        <v>37</v>
      </c>
      <c r="I1416" s="143"/>
      <c r="J1416" s="143"/>
      <c r="K1416" s="143"/>
      <c r="L1416" s="51"/>
      <c r="M1416" s="87" t="s">
        <v>36</v>
      </c>
      <c r="N1416" s="22"/>
      <c r="O1416" s="22" t="str">
        <f>E1416</f>
        <v xml:space="preserve">  </v>
      </c>
      <c r="P1416" s="96"/>
    </row>
    <row r="1417" spans="2:16" ht="15.6" hidden="1" x14ac:dyDescent="0.3">
      <c r="B1417" s="75"/>
      <c r="C1417" s="79"/>
      <c r="D1417" s="90" t="s">
        <v>80</v>
      </c>
      <c r="E1417" s="90"/>
      <c r="F1417" s="91" t="str">
        <f>IFERROR(VLOOKUP(B1416,'Lessor Calculations'!$G$10:$W$448,17,FALSE),0)</f>
        <v xml:space="preserve">  </v>
      </c>
      <c r="G1417" s="70"/>
      <c r="H1417" s="146"/>
      <c r="I1417" s="146"/>
      <c r="J1417" s="146"/>
      <c r="K1417" s="146"/>
      <c r="L1417" s="70"/>
      <c r="M1417" s="79"/>
      <c r="N1417" s="90" t="s">
        <v>80</v>
      </c>
      <c r="O1417" s="91"/>
      <c r="P1417" s="94" t="str">
        <f>O1416</f>
        <v xml:space="preserve">  </v>
      </c>
    </row>
    <row r="1418" spans="2:16" ht="15.6" hidden="1" x14ac:dyDescent="0.3">
      <c r="B1418" s="59" t="str">
        <f>IFERROR(IF(EOMONTH(B1413,1)&gt;Questionnaire!$I$8,"  ",EOMONTH(B1413,1)),"  ")</f>
        <v xml:space="preserve">  </v>
      </c>
      <c r="C1418" s="82" t="s">
        <v>36</v>
      </c>
      <c r="D1418" s="83"/>
      <c r="E1418" s="83">
        <f>IFERROR(F1419+F1420,0)</f>
        <v>0</v>
      </c>
      <c r="F1418" s="83"/>
      <c r="G1418" s="61"/>
      <c r="H1418" s="142" t="s">
        <v>37</v>
      </c>
      <c r="I1418" s="142"/>
      <c r="J1418" s="142"/>
      <c r="K1418" s="142"/>
      <c r="L1418" s="61"/>
      <c r="M1418" s="82" t="s">
        <v>36</v>
      </c>
      <c r="N1418" s="83"/>
      <c r="O1418" s="83">
        <f>E1418</f>
        <v>0</v>
      </c>
      <c r="P1418" s="95"/>
    </row>
    <row r="1419" spans="2:16" hidden="1" x14ac:dyDescent="0.25">
      <c r="B1419" s="98"/>
      <c r="C1419" s="87"/>
      <c r="D1419" s="87" t="s">
        <v>71</v>
      </c>
      <c r="E1419" s="87"/>
      <c r="F1419" s="22">
        <f>IFERROR(-VLOOKUP(B1418,'Lessor Calculations'!$G$10:$N$448,8,FALSE),0)</f>
        <v>0</v>
      </c>
      <c r="G1419" s="51"/>
      <c r="H1419" s="143"/>
      <c r="I1419" s="143"/>
      <c r="J1419" s="143"/>
      <c r="K1419" s="143"/>
      <c r="L1419" s="51"/>
      <c r="M1419" s="87"/>
      <c r="N1419" s="87" t="s">
        <v>71</v>
      </c>
      <c r="O1419" s="22"/>
      <c r="P1419" s="96">
        <f>F1419</f>
        <v>0</v>
      </c>
    </row>
    <row r="1420" spans="2:16" hidden="1" x14ac:dyDescent="0.25">
      <c r="B1420" s="98"/>
      <c r="C1420" s="66"/>
      <c r="D1420" s="87" t="s">
        <v>72</v>
      </c>
      <c r="E1420" s="87"/>
      <c r="F1420" s="22" t="str">
        <f>IFERROR(VLOOKUP(B1418,'Lessor Calculations'!$G$10:$M$448,7,FALSE),0)</f>
        <v xml:space="preserve">  </v>
      </c>
      <c r="G1420" s="51"/>
      <c r="H1420" s="143"/>
      <c r="I1420" s="143"/>
      <c r="J1420" s="143"/>
      <c r="K1420" s="143"/>
      <c r="L1420" s="51"/>
      <c r="M1420" s="66"/>
      <c r="N1420" s="87" t="s">
        <v>72</v>
      </c>
      <c r="O1420" s="22"/>
      <c r="P1420" s="96" t="str">
        <f>F1420</f>
        <v xml:space="preserve">  </v>
      </c>
    </row>
    <row r="1421" spans="2:16" hidden="1" x14ac:dyDescent="0.25">
      <c r="B1421" s="98"/>
      <c r="C1421" s="66"/>
      <c r="D1421" s="87"/>
      <c r="E1421" s="22"/>
      <c r="F1421" s="22"/>
      <c r="G1421" s="51"/>
      <c r="H1421" s="66"/>
      <c r="I1421" s="87"/>
      <c r="J1421" s="22"/>
      <c r="K1421" s="22"/>
      <c r="L1421" s="51"/>
      <c r="M1421" s="65"/>
      <c r="N1421" s="87"/>
      <c r="O1421" s="22"/>
      <c r="P1421" s="96"/>
    </row>
    <row r="1422" spans="2:16" ht="15.6" hidden="1" x14ac:dyDescent="0.3">
      <c r="B1422" s="62" t="str">
        <f>B1418</f>
        <v xml:space="preserve">  </v>
      </c>
      <c r="C1422" s="66" t="s">
        <v>70</v>
      </c>
      <c r="D1422" s="66"/>
      <c r="E1422" s="22" t="str">
        <f>IFERROR(VLOOKUP(B1422,'Lessor Calculations'!$Z$10:$AB$448,3,FALSE),0)</f>
        <v xml:space="preserve">  </v>
      </c>
      <c r="F1422" s="66"/>
      <c r="G1422" s="51"/>
      <c r="H1422" s="143" t="s">
        <v>37</v>
      </c>
      <c r="I1422" s="143"/>
      <c r="J1422" s="143"/>
      <c r="K1422" s="143"/>
      <c r="L1422" s="51"/>
      <c r="M1422" s="66" t="s">
        <v>70</v>
      </c>
      <c r="N1422" s="66"/>
      <c r="O1422" s="22" t="str">
        <f>E1422</f>
        <v xml:space="preserve">  </v>
      </c>
      <c r="P1422" s="96"/>
    </row>
    <row r="1423" spans="2:16" hidden="1" x14ac:dyDescent="0.25">
      <c r="B1423" s="98"/>
      <c r="C1423" s="66"/>
      <c r="D1423" s="87" t="s">
        <v>82</v>
      </c>
      <c r="E1423" s="66"/>
      <c r="F1423" s="77" t="str">
        <f>E1422</f>
        <v xml:space="preserve">  </v>
      </c>
      <c r="G1423" s="51"/>
      <c r="H1423" s="143"/>
      <c r="I1423" s="143"/>
      <c r="J1423" s="143"/>
      <c r="K1423" s="143"/>
      <c r="L1423" s="51"/>
      <c r="M1423" s="66"/>
      <c r="N1423" s="87" t="s">
        <v>82</v>
      </c>
      <c r="O1423" s="22"/>
      <c r="P1423" s="96" t="str">
        <f>O1422</f>
        <v xml:space="preserve">  </v>
      </c>
    </row>
    <row r="1424" spans="2:16" hidden="1" x14ac:dyDescent="0.25">
      <c r="B1424" s="98"/>
      <c r="C1424" s="66"/>
      <c r="D1424" s="87"/>
      <c r="E1424" s="22"/>
      <c r="F1424" s="22"/>
      <c r="G1424" s="51"/>
      <c r="H1424" s="66"/>
      <c r="I1424" s="87"/>
      <c r="J1424" s="22"/>
      <c r="K1424" s="22"/>
      <c r="L1424" s="51"/>
      <c r="M1424" s="65"/>
      <c r="N1424" s="87"/>
      <c r="O1424" s="22"/>
      <c r="P1424" s="96"/>
    </row>
    <row r="1425" spans="2:16" ht="15.6" hidden="1" x14ac:dyDescent="0.3">
      <c r="B1425" s="62" t="str">
        <f>B1422</f>
        <v xml:space="preserve">  </v>
      </c>
      <c r="C1425" s="144" t="s">
        <v>37</v>
      </c>
      <c r="D1425" s="144"/>
      <c r="E1425" s="144"/>
      <c r="F1425" s="144"/>
      <c r="G1425" s="51"/>
      <c r="H1425" s="87" t="s">
        <v>74</v>
      </c>
      <c r="I1425" s="66"/>
      <c r="J1425" s="22" t="str">
        <f>IFERROR(VLOOKUP(B1425,'Lessor Calculations'!$AE$10:$AG$448,3,FALSE),0)</f>
        <v xml:space="preserve">  </v>
      </c>
      <c r="K1425" s="22"/>
      <c r="L1425" s="51"/>
      <c r="M1425" s="87" t="s">
        <v>74</v>
      </c>
      <c r="N1425" s="66"/>
      <c r="O1425" s="22" t="str">
        <f>J1425</f>
        <v xml:space="preserve">  </v>
      </c>
      <c r="P1425" s="96"/>
    </row>
    <row r="1426" spans="2:16" ht="15.6" hidden="1" x14ac:dyDescent="0.3">
      <c r="B1426" s="74"/>
      <c r="C1426" s="144"/>
      <c r="D1426" s="144"/>
      <c r="E1426" s="144"/>
      <c r="F1426" s="144"/>
      <c r="G1426" s="51"/>
      <c r="H1426" s="52"/>
      <c r="I1426" s="87" t="s">
        <v>79</v>
      </c>
      <c r="J1426" s="22"/>
      <c r="K1426" s="22" t="str">
        <f>J1425</f>
        <v xml:space="preserve">  </v>
      </c>
      <c r="L1426" s="51"/>
      <c r="M1426" s="52"/>
      <c r="N1426" s="87" t="s">
        <v>79</v>
      </c>
      <c r="O1426" s="22"/>
      <c r="P1426" s="96" t="str">
        <f>O1425</f>
        <v xml:space="preserve">  </v>
      </c>
    </row>
    <row r="1427" spans="2:16" ht="15.6" hidden="1" x14ac:dyDescent="0.3">
      <c r="B1427" s="74"/>
      <c r="C1427" s="66"/>
      <c r="D1427" s="87"/>
      <c r="E1427" s="22"/>
      <c r="F1427" s="22"/>
      <c r="G1427" s="51"/>
      <c r="H1427" s="66"/>
      <c r="I1427" s="87"/>
      <c r="J1427" s="22"/>
      <c r="K1427" s="22"/>
      <c r="L1427" s="51"/>
      <c r="M1427" s="65"/>
      <c r="N1427" s="66"/>
      <c r="O1427" s="22"/>
      <c r="P1427" s="96"/>
    </row>
    <row r="1428" spans="2:16" ht="15.6" hidden="1" x14ac:dyDescent="0.3">
      <c r="B1428" s="62" t="str">
        <f>B1425</f>
        <v xml:space="preserve">  </v>
      </c>
      <c r="C1428" s="87" t="s">
        <v>36</v>
      </c>
      <c r="D1428" s="22"/>
      <c r="E1428" s="22" t="str">
        <f>F1429</f>
        <v xml:space="preserve">  </v>
      </c>
      <c r="F1428" s="22"/>
      <c r="G1428" s="51"/>
      <c r="H1428" s="143" t="s">
        <v>37</v>
      </c>
      <c r="I1428" s="143"/>
      <c r="J1428" s="143"/>
      <c r="K1428" s="143"/>
      <c r="L1428" s="51"/>
      <c r="M1428" s="87" t="s">
        <v>36</v>
      </c>
      <c r="N1428" s="22"/>
      <c r="O1428" s="22" t="str">
        <f>E1428</f>
        <v xml:space="preserve">  </v>
      </c>
      <c r="P1428" s="96"/>
    </row>
    <row r="1429" spans="2:16" ht="15.6" hidden="1" x14ac:dyDescent="0.3">
      <c r="B1429" s="75"/>
      <c r="C1429" s="79"/>
      <c r="D1429" s="90" t="s">
        <v>80</v>
      </c>
      <c r="E1429" s="90"/>
      <c r="F1429" s="91" t="str">
        <f>IFERROR(VLOOKUP(B1428,'Lessor Calculations'!$G$10:$W$448,17,FALSE),0)</f>
        <v xml:space="preserve">  </v>
      </c>
      <c r="G1429" s="70"/>
      <c r="H1429" s="146"/>
      <c r="I1429" s="146"/>
      <c r="J1429" s="146"/>
      <c r="K1429" s="146"/>
      <c r="L1429" s="70"/>
      <c r="M1429" s="79"/>
      <c r="N1429" s="90" t="s">
        <v>80</v>
      </c>
      <c r="O1429" s="91"/>
      <c r="P1429" s="94" t="str">
        <f>O1428</f>
        <v xml:space="preserve">  </v>
      </c>
    </row>
    <row r="1430" spans="2:16" ht="15.6" hidden="1" x14ac:dyDescent="0.3">
      <c r="B1430" s="59" t="str">
        <f>IFERROR(IF(EOMONTH(B1425,1)&gt;Questionnaire!$I$8,"  ",EOMONTH(B1425,1)),"  ")</f>
        <v xml:space="preserve">  </v>
      </c>
      <c r="C1430" s="82" t="s">
        <v>36</v>
      </c>
      <c r="D1430" s="83"/>
      <c r="E1430" s="83">
        <f>IFERROR(F1431+F1432,0)</f>
        <v>0</v>
      </c>
      <c r="F1430" s="83"/>
      <c r="G1430" s="61"/>
      <c r="H1430" s="142" t="s">
        <v>37</v>
      </c>
      <c r="I1430" s="142"/>
      <c r="J1430" s="142"/>
      <c r="K1430" s="142"/>
      <c r="L1430" s="61"/>
      <c r="M1430" s="82" t="s">
        <v>36</v>
      </c>
      <c r="N1430" s="83"/>
      <c r="O1430" s="83">
        <f>E1430</f>
        <v>0</v>
      </c>
      <c r="P1430" s="95"/>
    </row>
    <row r="1431" spans="2:16" hidden="1" x14ac:dyDescent="0.25">
      <c r="B1431" s="98"/>
      <c r="C1431" s="87"/>
      <c r="D1431" s="87" t="s">
        <v>71</v>
      </c>
      <c r="E1431" s="87"/>
      <c r="F1431" s="22">
        <f>IFERROR(-VLOOKUP(B1430,'Lessor Calculations'!$G$10:$N$448,8,FALSE),0)</f>
        <v>0</v>
      </c>
      <c r="G1431" s="51"/>
      <c r="H1431" s="143"/>
      <c r="I1431" s="143"/>
      <c r="J1431" s="143"/>
      <c r="K1431" s="143"/>
      <c r="L1431" s="51"/>
      <c r="M1431" s="87"/>
      <c r="N1431" s="87" t="s">
        <v>71</v>
      </c>
      <c r="O1431" s="22"/>
      <c r="P1431" s="96">
        <f>F1431</f>
        <v>0</v>
      </c>
    </row>
    <row r="1432" spans="2:16" hidden="1" x14ac:dyDescent="0.25">
      <c r="B1432" s="98"/>
      <c r="C1432" s="66"/>
      <c r="D1432" s="87" t="s">
        <v>72</v>
      </c>
      <c r="E1432" s="87"/>
      <c r="F1432" s="22" t="str">
        <f>IFERROR(VLOOKUP(B1430,'Lessor Calculations'!$G$10:$M$448,7,FALSE),0)</f>
        <v xml:space="preserve">  </v>
      </c>
      <c r="G1432" s="51"/>
      <c r="H1432" s="143"/>
      <c r="I1432" s="143"/>
      <c r="J1432" s="143"/>
      <c r="K1432" s="143"/>
      <c r="L1432" s="51"/>
      <c r="M1432" s="66"/>
      <c r="N1432" s="87" t="s">
        <v>72</v>
      </c>
      <c r="O1432" s="22"/>
      <c r="P1432" s="96" t="str">
        <f>F1432</f>
        <v xml:space="preserve">  </v>
      </c>
    </row>
    <row r="1433" spans="2:16" hidden="1" x14ac:dyDescent="0.25">
      <c r="B1433" s="98"/>
      <c r="C1433" s="66"/>
      <c r="D1433" s="87"/>
      <c r="E1433" s="22"/>
      <c r="F1433" s="22"/>
      <c r="G1433" s="51"/>
      <c r="H1433" s="66"/>
      <c r="I1433" s="87"/>
      <c r="J1433" s="22"/>
      <c r="K1433" s="22"/>
      <c r="L1433" s="51"/>
      <c r="M1433" s="65"/>
      <c r="N1433" s="87"/>
      <c r="O1433" s="22"/>
      <c r="P1433" s="96"/>
    </row>
    <row r="1434" spans="2:16" ht="15.6" hidden="1" x14ac:dyDescent="0.3">
      <c r="B1434" s="62" t="str">
        <f>B1430</f>
        <v xml:space="preserve">  </v>
      </c>
      <c r="C1434" s="66" t="s">
        <v>70</v>
      </c>
      <c r="D1434" s="66"/>
      <c r="E1434" s="22" t="str">
        <f>IFERROR(VLOOKUP(B1434,'Lessor Calculations'!$Z$10:$AB$448,3,FALSE),0)</f>
        <v xml:space="preserve">  </v>
      </c>
      <c r="F1434" s="66"/>
      <c r="G1434" s="51"/>
      <c r="H1434" s="143" t="s">
        <v>37</v>
      </c>
      <c r="I1434" s="143"/>
      <c r="J1434" s="143"/>
      <c r="K1434" s="143"/>
      <c r="L1434" s="51"/>
      <c r="M1434" s="66" t="s">
        <v>70</v>
      </c>
      <c r="N1434" s="66"/>
      <c r="O1434" s="22" t="str">
        <f>E1434</f>
        <v xml:space="preserve">  </v>
      </c>
      <c r="P1434" s="96"/>
    </row>
    <row r="1435" spans="2:16" hidden="1" x14ac:dyDescent="0.25">
      <c r="B1435" s="98"/>
      <c r="C1435" s="66"/>
      <c r="D1435" s="87" t="s">
        <v>82</v>
      </c>
      <c r="E1435" s="66"/>
      <c r="F1435" s="77" t="str">
        <f>E1434</f>
        <v xml:space="preserve">  </v>
      </c>
      <c r="G1435" s="51"/>
      <c r="H1435" s="143"/>
      <c r="I1435" s="143"/>
      <c r="J1435" s="143"/>
      <c r="K1435" s="143"/>
      <c r="L1435" s="51"/>
      <c r="M1435" s="66"/>
      <c r="N1435" s="87" t="s">
        <v>82</v>
      </c>
      <c r="O1435" s="22"/>
      <c r="P1435" s="96" t="str">
        <f>O1434</f>
        <v xml:space="preserve">  </v>
      </c>
    </row>
    <row r="1436" spans="2:16" hidden="1" x14ac:dyDescent="0.25">
      <c r="B1436" s="98"/>
      <c r="C1436" s="66"/>
      <c r="D1436" s="87"/>
      <c r="E1436" s="22"/>
      <c r="F1436" s="22"/>
      <c r="G1436" s="51"/>
      <c r="H1436" s="66"/>
      <c r="I1436" s="87"/>
      <c r="J1436" s="22"/>
      <c r="K1436" s="22"/>
      <c r="L1436" s="51"/>
      <c r="M1436" s="65"/>
      <c r="N1436" s="87"/>
      <c r="O1436" s="22"/>
      <c r="P1436" s="96"/>
    </row>
    <row r="1437" spans="2:16" ht="15.6" hidden="1" x14ac:dyDescent="0.3">
      <c r="B1437" s="62" t="str">
        <f>B1434</f>
        <v xml:space="preserve">  </v>
      </c>
      <c r="C1437" s="144" t="s">
        <v>37</v>
      </c>
      <c r="D1437" s="144"/>
      <c r="E1437" s="144"/>
      <c r="F1437" s="144"/>
      <c r="G1437" s="51"/>
      <c r="H1437" s="87" t="s">
        <v>74</v>
      </c>
      <c r="I1437" s="66"/>
      <c r="J1437" s="22" t="str">
        <f>IFERROR(VLOOKUP(B1437,'Lessor Calculations'!$AE$10:$AG$448,3,FALSE),0)</f>
        <v xml:space="preserve">  </v>
      </c>
      <c r="K1437" s="22"/>
      <c r="L1437" s="51"/>
      <c r="M1437" s="87" t="s">
        <v>74</v>
      </c>
      <c r="N1437" s="66"/>
      <c r="O1437" s="22" t="str">
        <f>J1437</f>
        <v xml:space="preserve">  </v>
      </c>
      <c r="P1437" s="96"/>
    </row>
    <row r="1438" spans="2:16" ht="15.6" hidden="1" x14ac:dyDescent="0.3">
      <c r="B1438" s="74"/>
      <c r="C1438" s="144"/>
      <c r="D1438" s="144"/>
      <c r="E1438" s="144"/>
      <c r="F1438" s="144"/>
      <c r="G1438" s="51"/>
      <c r="H1438" s="52"/>
      <c r="I1438" s="87" t="s">
        <v>79</v>
      </c>
      <c r="J1438" s="22"/>
      <c r="K1438" s="22" t="str">
        <f>J1437</f>
        <v xml:space="preserve">  </v>
      </c>
      <c r="L1438" s="51"/>
      <c r="M1438" s="52"/>
      <c r="N1438" s="87" t="s">
        <v>79</v>
      </c>
      <c r="O1438" s="22"/>
      <c r="P1438" s="96" t="str">
        <f>O1437</f>
        <v xml:space="preserve">  </v>
      </c>
    </row>
    <row r="1439" spans="2:16" ht="15.6" hidden="1" x14ac:dyDescent="0.3">
      <c r="B1439" s="74"/>
      <c r="C1439" s="66"/>
      <c r="D1439" s="87"/>
      <c r="E1439" s="22"/>
      <c r="F1439" s="22"/>
      <c r="G1439" s="51"/>
      <c r="H1439" s="66"/>
      <c r="I1439" s="87"/>
      <c r="J1439" s="22"/>
      <c r="K1439" s="22"/>
      <c r="L1439" s="51"/>
      <c r="M1439" s="65"/>
      <c r="N1439" s="66"/>
      <c r="O1439" s="22"/>
      <c r="P1439" s="96"/>
    </row>
    <row r="1440" spans="2:16" ht="15.6" hidden="1" x14ac:dyDescent="0.3">
      <c r="B1440" s="62" t="str">
        <f>B1437</f>
        <v xml:space="preserve">  </v>
      </c>
      <c r="C1440" s="87" t="s">
        <v>36</v>
      </c>
      <c r="D1440" s="22"/>
      <c r="E1440" s="22" t="str">
        <f>F1441</f>
        <v xml:space="preserve">  </v>
      </c>
      <c r="F1440" s="22"/>
      <c r="G1440" s="51"/>
      <c r="H1440" s="143" t="s">
        <v>37</v>
      </c>
      <c r="I1440" s="143"/>
      <c r="J1440" s="143"/>
      <c r="K1440" s="143"/>
      <c r="L1440" s="51"/>
      <c r="M1440" s="87" t="s">
        <v>36</v>
      </c>
      <c r="N1440" s="22"/>
      <c r="O1440" s="22" t="str">
        <f>E1440</f>
        <v xml:space="preserve">  </v>
      </c>
      <c r="P1440" s="96"/>
    </row>
    <row r="1441" spans="2:16" ht="15.6" hidden="1" x14ac:dyDescent="0.3">
      <c r="B1441" s="75"/>
      <c r="C1441" s="79"/>
      <c r="D1441" s="90" t="s">
        <v>80</v>
      </c>
      <c r="E1441" s="90"/>
      <c r="F1441" s="91" t="str">
        <f>IFERROR(VLOOKUP(B1440,'Lessor Calculations'!$G$10:$W$448,17,FALSE),0)</f>
        <v xml:space="preserve">  </v>
      </c>
      <c r="G1441" s="70"/>
      <c r="H1441" s="146"/>
      <c r="I1441" s="146"/>
      <c r="J1441" s="146"/>
      <c r="K1441" s="146"/>
      <c r="L1441" s="70"/>
      <c r="M1441" s="79"/>
      <c r="N1441" s="90" t="s">
        <v>80</v>
      </c>
      <c r="O1441" s="91"/>
      <c r="P1441" s="94" t="str">
        <f>O1440</f>
        <v xml:space="preserve">  </v>
      </c>
    </row>
    <row r="1442" spans="2:16" ht="15.6" hidden="1" x14ac:dyDescent="0.3">
      <c r="B1442" s="59" t="str">
        <f>IFERROR(IF(EOMONTH(B1437,1)&gt;Questionnaire!$I$8,"  ",EOMONTH(B1437,1)),"  ")</f>
        <v xml:space="preserve">  </v>
      </c>
      <c r="C1442" s="82" t="s">
        <v>36</v>
      </c>
      <c r="D1442" s="83"/>
      <c r="E1442" s="83">
        <f>IFERROR(F1443+F1444,0)</f>
        <v>0</v>
      </c>
      <c r="F1442" s="83"/>
      <c r="G1442" s="61"/>
      <c r="H1442" s="142" t="s">
        <v>37</v>
      </c>
      <c r="I1442" s="142"/>
      <c r="J1442" s="142"/>
      <c r="K1442" s="142"/>
      <c r="L1442" s="61"/>
      <c r="M1442" s="82" t="s">
        <v>36</v>
      </c>
      <c r="N1442" s="83"/>
      <c r="O1442" s="83">
        <f>E1442</f>
        <v>0</v>
      </c>
      <c r="P1442" s="95"/>
    </row>
    <row r="1443" spans="2:16" hidden="1" x14ac:dyDescent="0.25">
      <c r="B1443" s="98"/>
      <c r="C1443" s="87"/>
      <c r="D1443" s="87" t="s">
        <v>71</v>
      </c>
      <c r="E1443" s="87"/>
      <c r="F1443" s="22">
        <f>IFERROR(-VLOOKUP(B1442,'Lessor Calculations'!$G$10:$N$448,8,FALSE),0)</f>
        <v>0</v>
      </c>
      <c r="G1443" s="51"/>
      <c r="H1443" s="143"/>
      <c r="I1443" s="143"/>
      <c r="J1443" s="143"/>
      <c r="K1443" s="143"/>
      <c r="L1443" s="51"/>
      <c r="M1443" s="87"/>
      <c r="N1443" s="87" t="s">
        <v>71</v>
      </c>
      <c r="O1443" s="22"/>
      <c r="P1443" s="96">
        <f>F1443</f>
        <v>0</v>
      </c>
    </row>
    <row r="1444" spans="2:16" hidden="1" x14ac:dyDescent="0.25">
      <c r="B1444" s="98"/>
      <c r="C1444" s="66"/>
      <c r="D1444" s="87" t="s">
        <v>72</v>
      </c>
      <c r="E1444" s="87"/>
      <c r="F1444" s="22" t="str">
        <f>IFERROR(VLOOKUP(B1442,'Lessor Calculations'!$G$10:$M$448,7,FALSE),0)</f>
        <v xml:space="preserve">  </v>
      </c>
      <c r="G1444" s="51"/>
      <c r="H1444" s="143"/>
      <c r="I1444" s="143"/>
      <c r="J1444" s="143"/>
      <c r="K1444" s="143"/>
      <c r="L1444" s="51"/>
      <c r="M1444" s="66"/>
      <c r="N1444" s="87" t="s">
        <v>72</v>
      </c>
      <c r="O1444" s="22"/>
      <c r="P1444" s="96" t="str">
        <f>F1444</f>
        <v xml:space="preserve">  </v>
      </c>
    </row>
    <row r="1445" spans="2:16" hidden="1" x14ac:dyDescent="0.25">
      <c r="B1445" s="98"/>
      <c r="C1445" s="66"/>
      <c r="D1445" s="87"/>
      <c r="E1445" s="22"/>
      <c r="F1445" s="22"/>
      <c r="G1445" s="51"/>
      <c r="H1445" s="66"/>
      <c r="I1445" s="87"/>
      <c r="J1445" s="22"/>
      <c r="K1445" s="22"/>
      <c r="L1445" s="51"/>
      <c r="M1445" s="65"/>
      <c r="N1445" s="87"/>
      <c r="O1445" s="22"/>
      <c r="P1445" s="96"/>
    </row>
    <row r="1446" spans="2:16" ht="15.6" hidden="1" x14ac:dyDescent="0.3">
      <c r="B1446" s="62" t="str">
        <f>B1442</f>
        <v xml:space="preserve">  </v>
      </c>
      <c r="C1446" s="66" t="s">
        <v>70</v>
      </c>
      <c r="D1446" s="66"/>
      <c r="E1446" s="22" t="str">
        <f>IFERROR(VLOOKUP(B1446,'Lessor Calculations'!$Z$10:$AB$448,3,FALSE),0)</f>
        <v xml:space="preserve">  </v>
      </c>
      <c r="F1446" s="66"/>
      <c r="G1446" s="51"/>
      <c r="H1446" s="143" t="s">
        <v>37</v>
      </c>
      <c r="I1446" s="143"/>
      <c r="J1446" s="143"/>
      <c r="K1446" s="143"/>
      <c r="L1446" s="51"/>
      <c r="M1446" s="66" t="s">
        <v>70</v>
      </c>
      <c r="N1446" s="66"/>
      <c r="O1446" s="22" t="str">
        <f>E1446</f>
        <v xml:space="preserve">  </v>
      </c>
      <c r="P1446" s="96"/>
    </row>
    <row r="1447" spans="2:16" hidden="1" x14ac:dyDescent="0.25">
      <c r="B1447" s="98"/>
      <c r="C1447" s="66"/>
      <c r="D1447" s="87" t="s">
        <v>82</v>
      </c>
      <c r="E1447" s="66"/>
      <c r="F1447" s="77" t="str">
        <f>E1446</f>
        <v xml:space="preserve">  </v>
      </c>
      <c r="G1447" s="51"/>
      <c r="H1447" s="143"/>
      <c r="I1447" s="143"/>
      <c r="J1447" s="143"/>
      <c r="K1447" s="143"/>
      <c r="L1447" s="51"/>
      <c r="M1447" s="66"/>
      <c r="N1447" s="87" t="s">
        <v>82</v>
      </c>
      <c r="O1447" s="22"/>
      <c r="P1447" s="96" t="str">
        <f>O1446</f>
        <v xml:space="preserve">  </v>
      </c>
    </row>
    <row r="1448" spans="2:16" hidden="1" x14ac:dyDescent="0.25">
      <c r="B1448" s="98"/>
      <c r="C1448" s="66"/>
      <c r="D1448" s="87"/>
      <c r="E1448" s="22"/>
      <c r="F1448" s="22"/>
      <c r="G1448" s="51"/>
      <c r="H1448" s="66"/>
      <c r="I1448" s="87"/>
      <c r="J1448" s="22"/>
      <c r="K1448" s="22"/>
      <c r="L1448" s="51"/>
      <c r="M1448" s="65"/>
      <c r="N1448" s="87"/>
      <c r="O1448" s="22"/>
      <c r="P1448" s="96"/>
    </row>
    <row r="1449" spans="2:16" ht="15.6" hidden="1" x14ac:dyDescent="0.3">
      <c r="B1449" s="62" t="str">
        <f>B1446</f>
        <v xml:space="preserve">  </v>
      </c>
      <c r="C1449" s="144" t="s">
        <v>37</v>
      </c>
      <c r="D1449" s="144"/>
      <c r="E1449" s="144"/>
      <c r="F1449" s="144"/>
      <c r="G1449" s="51"/>
      <c r="H1449" s="87" t="s">
        <v>74</v>
      </c>
      <c r="I1449" s="66"/>
      <c r="J1449" s="22" t="str">
        <f>IFERROR(VLOOKUP(B1449,'Lessor Calculations'!$AE$10:$AG$448,3,FALSE),0)</f>
        <v xml:space="preserve">  </v>
      </c>
      <c r="K1449" s="22"/>
      <c r="L1449" s="51"/>
      <c r="M1449" s="87" t="s">
        <v>74</v>
      </c>
      <c r="N1449" s="66"/>
      <c r="O1449" s="22" t="str">
        <f>J1449</f>
        <v xml:space="preserve">  </v>
      </c>
      <c r="P1449" s="96"/>
    </row>
    <row r="1450" spans="2:16" ht="15.6" hidden="1" x14ac:dyDescent="0.3">
      <c r="B1450" s="74"/>
      <c r="C1450" s="144"/>
      <c r="D1450" s="144"/>
      <c r="E1450" s="144"/>
      <c r="F1450" s="144"/>
      <c r="G1450" s="51"/>
      <c r="H1450" s="52"/>
      <c r="I1450" s="87" t="s">
        <v>79</v>
      </c>
      <c r="J1450" s="22"/>
      <c r="K1450" s="22" t="str">
        <f>J1449</f>
        <v xml:space="preserve">  </v>
      </c>
      <c r="L1450" s="51"/>
      <c r="M1450" s="52"/>
      <c r="N1450" s="87" t="s">
        <v>79</v>
      </c>
      <c r="O1450" s="22"/>
      <c r="P1450" s="96" t="str">
        <f>O1449</f>
        <v xml:space="preserve">  </v>
      </c>
    </row>
    <row r="1451" spans="2:16" ht="15.6" hidden="1" x14ac:dyDescent="0.3">
      <c r="B1451" s="74"/>
      <c r="C1451" s="66"/>
      <c r="D1451" s="87"/>
      <c r="E1451" s="22"/>
      <c r="F1451" s="22"/>
      <c r="G1451" s="51"/>
      <c r="H1451" s="66"/>
      <c r="I1451" s="87"/>
      <c r="J1451" s="22"/>
      <c r="K1451" s="22"/>
      <c r="L1451" s="51"/>
      <c r="M1451" s="65"/>
      <c r="N1451" s="66"/>
      <c r="O1451" s="22"/>
      <c r="P1451" s="96"/>
    </row>
    <row r="1452" spans="2:16" ht="15.6" hidden="1" x14ac:dyDescent="0.3">
      <c r="B1452" s="62" t="str">
        <f>B1449</f>
        <v xml:space="preserve">  </v>
      </c>
      <c r="C1452" s="87" t="s">
        <v>36</v>
      </c>
      <c r="D1452" s="22"/>
      <c r="E1452" s="22" t="str">
        <f>F1453</f>
        <v xml:space="preserve">  </v>
      </c>
      <c r="F1452" s="22"/>
      <c r="G1452" s="51"/>
      <c r="H1452" s="143" t="s">
        <v>37</v>
      </c>
      <c r="I1452" s="143"/>
      <c r="J1452" s="143"/>
      <c r="K1452" s="143"/>
      <c r="L1452" s="51"/>
      <c r="M1452" s="87" t="s">
        <v>36</v>
      </c>
      <c r="N1452" s="22"/>
      <c r="O1452" s="22" t="str">
        <f>E1452</f>
        <v xml:space="preserve">  </v>
      </c>
      <c r="P1452" s="96"/>
    </row>
    <row r="1453" spans="2:16" ht="15.6" hidden="1" x14ac:dyDescent="0.3">
      <c r="B1453" s="75"/>
      <c r="C1453" s="79"/>
      <c r="D1453" s="90" t="s">
        <v>80</v>
      </c>
      <c r="E1453" s="90"/>
      <c r="F1453" s="91" t="str">
        <f>IFERROR(VLOOKUP(B1452,'Lessor Calculations'!$G$10:$W$448,17,FALSE),0)</f>
        <v xml:space="preserve">  </v>
      </c>
      <c r="G1453" s="70"/>
      <c r="H1453" s="146"/>
      <c r="I1453" s="146"/>
      <c r="J1453" s="146"/>
      <c r="K1453" s="146"/>
      <c r="L1453" s="70"/>
      <c r="M1453" s="79"/>
      <c r="N1453" s="90" t="s">
        <v>80</v>
      </c>
      <c r="O1453" s="91"/>
      <c r="P1453" s="94" t="str">
        <f>O1452</f>
        <v xml:space="preserve">  </v>
      </c>
    </row>
    <row r="1454" spans="2:16" ht="15.6" hidden="1" x14ac:dyDescent="0.3">
      <c r="B1454" s="59" t="str">
        <f>IFERROR(IF(EOMONTH(B1449,1)&gt;Questionnaire!$I$8,"  ",EOMONTH(B1449,1)),"  ")</f>
        <v xml:space="preserve">  </v>
      </c>
      <c r="C1454" s="82" t="s">
        <v>36</v>
      </c>
      <c r="D1454" s="83"/>
      <c r="E1454" s="83">
        <f>IFERROR(F1455+F1456,0)</f>
        <v>0</v>
      </c>
      <c r="F1454" s="83"/>
      <c r="G1454" s="61"/>
      <c r="H1454" s="142" t="s">
        <v>37</v>
      </c>
      <c r="I1454" s="142"/>
      <c r="J1454" s="142"/>
      <c r="K1454" s="142"/>
      <c r="L1454" s="61"/>
      <c r="M1454" s="82" t="s">
        <v>36</v>
      </c>
      <c r="N1454" s="83"/>
      <c r="O1454" s="83">
        <f>E1454</f>
        <v>0</v>
      </c>
      <c r="P1454" s="95"/>
    </row>
    <row r="1455" spans="2:16" hidden="1" x14ac:dyDescent="0.25">
      <c r="B1455" s="98"/>
      <c r="C1455" s="87"/>
      <c r="D1455" s="87" t="s">
        <v>71</v>
      </c>
      <c r="E1455" s="87"/>
      <c r="F1455" s="22">
        <f>IFERROR(-VLOOKUP(B1454,'Lessor Calculations'!$G$10:$N$448,8,FALSE),0)</f>
        <v>0</v>
      </c>
      <c r="G1455" s="51"/>
      <c r="H1455" s="143"/>
      <c r="I1455" s="143"/>
      <c r="J1455" s="143"/>
      <c r="K1455" s="143"/>
      <c r="L1455" s="51"/>
      <c r="M1455" s="87"/>
      <c r="N1455" s="87" t="s">
        <v>71</v>
      </c>
      <c r="O1455" s="22"/>
      <c r="P1455" s="96">
        <f>F1455</f>
        <v>0</v>
      </c>
    </row>
    <row r="1456" spans="2:16" hidden="1" x14ac:dyDescent="0.25">
      <c r="B1456" s="98"/>
      <c r="C1456" s="66"/>
      <c r="D1456" s="87" t="s">
        <v>72</v>
      </c>
      <c r="E1456" s="87"/>
      <c r="F1456" s="22" t="str">
        <f>IFERROR(VLOOKUP(B1454,'Lessor Calculations'!$G$10:$M$448,7,FALSE),0)</f>
        <v xml:space="preserve">  </v>
      </c>
      <c r="G1456" s="51"/>
      <c r="H1456" s="143"/>
      <c r="I1456" s="143"/>
      <c r="J1456" s="143"/>
      <c r="K1456" s="143"/>
      <c r="L1456" s="51"/>
      <c r="M1456" s="66"/>
      <c r="N1456" s="87" t="s">
        <v>72</v>
      </c>
      <c r="O1456" s="22"/>
      <c r="P1456" s="96" t="str">
        <f>F1456</f>
        <v xml:space="preserve">  </v>
      </c>
    </row>
    <row r="1457" spans="2:16" hidden="1" x14ac:dyDescent="0.25">
      <c r="B1457" s="98"/>
      <c r="C1457" s="66"/>
      <c r="D1457" s="87"/>
      <c r="E1457" s="22"/>
      <c r="F1457" s="22"/>
      <c r="G1457" s="51"/>
      <c r="H1457" s="66"/>
      <c r="I1457" s="87"/>
      <c r="J1457" s="22"/>
      <c r="K1457" s="22"/>
      <c r="L1457" s="51"/>
      <c r="M1457" s="65"/>
      <c r="N1457" s="87"/>
      <c r="O1457" s="22"/>
      <c r="P1457" s="96"/>
    </row>
    <row r="1458" spans="2:16" ht="15.6" hidden="1" x14ac:dyDescent="0.3">
      <c r="B1458" s="62" t="str">
        <f>B1454</f>
        <v xml:space="preserve">  </v>
      </c>
      <c r="C1458" s="66" t="s">
        <v>70</v>
      </c>
      <c r="D1458" s="66"/>
      <c r="E1458" s="22" t="str">
        <f>IFERROR(VLOOKUP(B1458,'Lessor Calculations'!$Z$10:$AB$448,3,FALSE),0)</f>
        <v xml:space="preserve">  </v>
      </c>
      <c r="F1458" s="66"/>
      <c r="G1458" s="51"/>
      <c r="H1458" s="143" t="s">
        <v>37</v>
      </c>
      <c r="I1458" s="143"/>
      <c r="J1458" s="143"/>
      <c r="K1458" s="143"/>
      <c r="L1458" s="51"/>
      <c r="M1458" s="66" t="s">
        <v>70</v>
      </c>
      <c r="N1458" s="66"/>
      <c r="O1458" s="22" t="str">
        <f>E1458</f>
        <v xml:space="preserve">  </v>
      </c>
      <c r="P1458" s="96"/>
    </row>
    <row r="1459" spans="2:16" hidden="1" x14ac:dyDescent="0.25">
      <c r="B1459" s="98"/>
      <c r="C1459" s="66"/>
      <c r="D1459" s="87" t="s">
        <v>82</v>
      </c>
      <c r="E1459" s="66"/>
      <c r="F1459" s="77" t="str">
        <f>E1458</f>
        <v xml:space="preserve">  </v>
      </c>
      <c r="G1459" s="51"/>
      <c r="H1459" s="143"/>
      <c r="I1459" s="143"/>
      <c r="J1459" s="143"/>
      <c r="K1459" s="143"/>
      <c r="L1459" s="51"/>
      <c r="M1459" s="66"/>
      <c r="N1459" s="87" t="s">
        <v>82</v>
      </c>
      <c r="O1459" s="22"/>
      <c r="P1459" s="96" t="str">
        <f>O1458</f>
        <v xml:space="preserve">  </v>
      </c>
    </row>
    <row r="1460" spans="2:16" hidden="1" x14ac:dyDescent="0.25">
      <c r="B1460" s="98"/>
      <c r="C1460" s="66"/>
      <c r="D1460" s="87"/>
      <c r="E1460" s="22"/>
      <c r="F1460" s="22"/>
      <c r="G1460" s="51"/>
      <c r="H1460" s="66"/>
      <c r="I1460" s="87"/>
      <c r="J1460" s="22"/>
      <c r="K1460" s="22"/>
      <c r="L1460" s="51"/>
      <c r="M1460" s="65"/>
      <c r="N1460" s="87"/>
      <c r="O1460" s="22"/>
      <c r="P1460" s="96"/>
    </row>
    <row r="1461" spans="2:16" ht="15.6" hidden="1" x14ac:dyDescent="0.3">
      <c r="B1461" s="62" t="str">
        <f>B1458</f>
        <v xml:space="preserve">  </v>
      </c>
      <c r="C1461" s="144" t="s">
        <v>37</v>
      </c>
      <c r="D1461" s="144"/>
      <c r="E1461" s="144"/>
      <c r="F1461" s="144"/>
      <c r="G1461" s="51"/>
      <c r="H1461" s="87" t="s">
        <v>74</v>
      </c>
      <c r="I1461" s="66"/>
      <c r="J1461" s="22" t="str">
        <f>IFERROR(VLOOKUP(B1461,'Lessor Calculations'!$AE$10:$AG$448,3,FALSE),0)</f>
        <v xml:space="preserve">  </v>
      </c>
      <c r="K1461" s="22"/>
      <c r="L1461" s="51"/>
      <c r="M1461" s="87" t="s">
        <v>74</v>
      </c>
      <c r="N1461" s="66"/>
      <c r="O1461" s="22" t="str">
        <f>J1461</f>
        <v xml:space="preserve">  </v>
      </c>
      <c r="P1461" s="96"/>
    </row>
    <row r="1462" spans="2:16" ht="15.6" hidden="1" x14ac:dyDescent="0.3">
      <c r="B1462" s="74"/>
      <c r="C1462" s="144"/>
      <c r="D1462" s="144"/>
      <c r="E1462" s="144"/>
      <c r="F1462" s="144"/>
      <c r="G1462" s="51"/>
      <c r="H1462" s="52"/>
      <c r="I1462" s="87" t="s">
        <v>79</v>
      </c>
      <c r="J1462" s="22"/>
      <c r="K1462" s="22" t="str">
        <f>J1461</f>
        <v xml:space="preserve">  </v>
      </c>
      <c r="L1462" s="51"/>
      <c r="M1462" s="52"/>
      <c r="N1462" s="87" t="s">
        <v>79</v>
      </c>
      <c r="O1462" s="22"/>
      <c r="P1462" s="96" t="str">
        <f>O1461</f>
        <v xml:space="preserve">  </v>
      </c>
    </row>
    <row r="1463" spans="2:16" ht="15.6" hidden="1" x14ac:dyDescent="0.3">
      <c r="B1463" s="74"/>
      <c r="C1463" s="66"/>
      <c r="D1463" s="87"/>
      <c r="E1463" s="22"/>
      <c r="F1463" s="22"/>
      <c r="G1463" s="51"/>
      <c r="H1463" s="66"/>
      <c r="I1463" s="87"/>
      <c r="J1463" s="22"/>
      <c r="K1463" s="22"/>
      <c r="L1463" s="51"/>
      <c r="M1463" s="65"/>
      <c r="N1463" s="66"/>
      <c r="O1463" s="22"/>
      <c r="P1463" s="96"/>
    </row>
    <row r="1464" spans="2:16" ht="15.6" hidden="1" x14ac:dyDescent="0.3">
      <c r="B1464" s="62" t="str">
        <f>B1461</f>
        <v xml:space="preserve">  </v>
      </c>
      <c r="C1464" s="87" t="s">
        <v>36</v>
      </c>
      <c r="D1464" s="22"/>
      <c r="E1464" s="22" t="str">
        <f>F1465</f>
        <v xml:space="preserve">  </v>
      </c>
      <c r="F1464" s="22"/>
      <c r="G1464" s="51"/>
      <c r="H1464" s="143" t="s">
        <v>37</v>
      </c>
      <c r="I1464" s="143"/>
      <c r="J1464" s="143"/>
      <c r="K1464" s="143"/>
      <c r="L1464" s="51"/>
      <c r="M1464" s="87" t="s">
        <v>36</v>
      </c>
      <c r="N1464" s="22"/>
      <c r="O1464" s="22" t="str">
        <f>E1464</f>
        <v xml:space="preserve">  </v>
      </c>
      <c r="P1464" s="96"/>
    </row>
    <row r="1465" spans="2:16" ht="15.6" hidden="1" x14ac:dyDescent="0.3">
      <c r="B1465" s="75"/>
      <c r="C1465" s="79"/>
      <c r="D1465" s="90" t="s">
        <v>80</v>
      </c>
      <c r="E1465" s="90"/>
      <c r="F1465" s="91" t="str">
        <f>IFERROR(VLOOKUP(B1464,'Lessor Calculations'!$G$10:$W$448,17,FALSE),0)</f>
        <v xml:space="preserve">  </v>
      </c>
      <c r="G1465" s="70"/>
      <c r="H1465" s="146"/>
      <c r="I1465" s="146"/>
      <c r="J1465" s="146"/>
      <c r="K1465" s="146"/>
      <c r="L1465" s="70"/>
      <c r="M1465" s="79"/>
      <c r="N1465" s="90" t="s">
        <v>80</v>
      </c>
      <c r="O1465" s="91"/>
      <c r="P1465" s="94" t="str">
        <f>O1464</f>
        <v xml:space="preserve">  </v>
      </c>
    </row>
    <row r="1466" spans="2:16" ht="15.6" hidden="1" x14ac:dyDescent="0.3">
      <c r="B1466" s="59" t="str">
        <f>IFERROR(IF(EOMONTH(B1461,1)&gt;Questionnaire!$I$8,"  ",EOMONTH(B1461,1)),"  ")</f>
        <v xml:space="preserve">  </v>
      </c>
      <c r="C1466" s="82" t="s">
        <v>36</v>
      </c>
      <c r="D1466" s="83"/>
      <c r="E1466" s="83">
        <f>IFERROR(F1467+F1468,0)</f>
        <v>0</v>
      </c>
      <c r="F1466" s="83"/>
      <c r="G1466" s="61"/>
      <c r="H1466" s="142" t="s">
        <v>37</v>
      </c>
      <c r="I1466" s="142"/>
      <c r="J1466" s="142"/>
      <c r="K1466" s="142"/>
      <c r="L1466" s="61"/>
      <c r="M1466" s="82" t="s">
        <v>36</v>
      </c>
      <c r="N1466" s="83"/>
      <c r="O1466" s="83">
        <f>E1466</f>
        <v>0</v>
      </c>
      <c r="P1466" s="95"/>
    </row>
    <row r="1467" spans="2:16" hidden="1" x14ac:dyDescent="0.25">
      <c r="B1467" s="98"/>
      <c r="C1467" s="87"/>
      <c r="D1467" s="87" t="s">
        <v>71</v>
      </c>
      <c r="E1467" s="87"/>
      <c r="F1467" s="22">
        <f>IFERROR(-VLOOKUP(B1466,'Lessor Calculations'!$G$10:$N$448,8,FALSE),0)</f>
        <v>0</v>
      </c>
      <c r="G1467" s="51"/>
      <c r="H1467" s="143"/>
      <c r="I1467" s="143"/>
      <c r="J1467" s="143"/>
      <c r="K1467" s="143"/>
      <c r="L1467" s="51"/>
      <c r="M1467" s="87"/>
      <c r="N1467" s="87" t="s">
        <v>71</v>
      </c>
      <c r="O1467" s="22"/>
      <c r="P1467" s="96">
        <f>F1467</f>
        <v>0</v>
      </c>
    </row>
    <row r="1468" spans="2:16" hidden="1" x14ac:dyDescent="0.25">
      <c r="B1468" s="98"/>
      <c r="C1468" s="66"/>
      <c r="D1468" s="87" t="s">
        <v>72</v>
      </c>
      <c r="E1468" s="87"/>
      <c r="F1468" s="22" t="str">
        <f>IFERROR(VLOOKUP(B1466,'Lessor Calculations'!$G$10:$M$448,7,FALSE),0)</f>
        <v xml:space="preserve">  </v>
      </c>
      <c r="G1468" s="51"/>
      <c r="H1468" s="143"/>
      <c r="I1468" s="143"/>
      <c r="J1468" s="143"/>
      <c r="K1468" s="143"/>
      <c r="L1468" s="51"/>
      <c r="M1468" s="66"/>
      <c r="N1468" s="87" t="s">
        <v>72</v>
      </c>
      <c r="O1468" s="22"/>
      <c r="P1468" s="96" t="str">
        <f>F1468</f>
        <v xml:space="preserve">  </v>
      </c>
    </row>
    <row r="1469" spans="2:16" hidden="1" x14ac:dyDescent="0.25">
      <c r="B1469" s="98"/>
      <c r="C1469" s="66"/>
      <c r="D1469" s="87"/>
      <c r="E1469" s="22"/>
      <c r="F1469" s="22"/>
      <c r="G1469" s="51"/>
      <c r="H1469" s="66"/>
      <c r="I1469" s="87"/>
      <c r="J1469" s="22"/>
      <c r="K1469" s="22"/>
      <c r="L1469" s="51"/>
      <c r="M1469" s="65"/>
      <c r="N1469" s="87"/>
      <c r="O1469" s="22"/>
      <c r="P1469" s="96"/>
    </row>
    <row r="1470" spans="2:16" ht="15.6" hidden="1" x14ac:dyDescent="0.3">
      <c r="B1470" s="62" t="str">
        <f>B1466</f>
        <v xml:space="preserve">  </v>
      </c>
      <c r="C1470" s="66" t="s">
        <v>70</v>
      </c>
      <c r="D1470" s="66"/>
      <c r="E1470" s="22" t="str">
        <f>IFERROR(VLOOKUP(B1470,'Lessor Calculations'!$Z$10:$AB$448,3,FALSE),0)</f>
        <v xml:space="preserve">  </v>
      </c>
      <c r="F1470" s="66"/>
      <c r="G1470" s="51"/>
      <c r="H1470" s="143" t="s">
        <v>37</v>
      </c>
      <c r="I1470" s="143"/>
      <c r="J1470" s="143"/>
      <c r="K1470" s="143"/>
      <c r="L1470" s="51"/>
      <c r="M1470" s="66" t="s">
        <v>70</v>
      </c>
      <c r="N1470" s="66"/>
      <c r="O1470" s="22" t="str">
        <f>E1470</f>
        <v xml:space="preserve">  </v>
      </c>
      <c r="P1470" s="96"/>
    </row>
    <row r="1471" spans="2:16" hidden="1" x14ac:dyDescent="0.25">
      <c r="B1471" s="98"/>
      <c r="C1471" s="66"/>
      <c r="D1471" s="87" t="s">
        <v>82</v>
      </c>
      <c r="E1471" s="66"/>
      <c r="F1471" s="77" t="str">
        <f>E1470</f>
        <v xml:space="preserve">  </v>
      </c>
      <c r="G1471" s="51"/>
      <c r="H1471" s="143"/>
      <c r="I1471" s="143"/>
      <c r="J1471" s="143"/>
      <c r="K1471" s="143"/>
      <c r="L1471" s="51"/>
      <c r="M1471" s="66"/>
      <c r="N1471" s="87" t="s">
        <v>82</v>
      </c>
      <c r="O1471" s="22"/>
      <c r="P1471" s="96" t="str">
        <f>O1470</f>
        <v xml:space="preserve">  </v>
      </c>
    </row>
    <row r="1472" spans="2:16" hidden="1" x14ac:dyDescent="0.25">
      <c r="B1472" s="98"/>
      <c r="C1472" s="66"/>
      <c r="D1472" s="87"/>
      <c r="E1472" s="22"/>
      <c r="F1472" s="22"/>
      <c r="G1472" s="51"/>
      <c r="H1472" s="66"/>
      <c r="I1472" s="87"/>
      <c r="J1472" s="22"/>
      <c r="K1472" s="22"/>
      <c r="L1472" s="51"/>
      <c r="M1472" s="65"/>
      <c r="N1472" s="87"/>
      <c r="O1472" s="22"/>
      <c r="P1472" s="96"/>
    </row>
    <row r="1473" spans="2:16" ht="15.6" hidden="1" x14ac:dyDescent="0.3">
      <c r="B1473" s="62" t="str">
        <f>B1470</f>
        <v xml:space="preserve">  </v>
      </c>
      <c r="C1473" s="144" t="s">
        <v>37</v>
      </c>
      <c r="D1473" s="144"/>
      <c r="E1473" s="144"/>
      <c r="F1473" s="144"/>
      <c r="G1473" s="51"/>
      <c r="H1473" s="87" t="s">
        <v>74</v>
      </c>
      <c r="I1473" s="66"/>
      <c r="J1473" s="22" t="str">
        <f>IFERROR(VLOOKUP(B1473,'Lessor Calculations'!$AE$10:$AG$448,3,FALSE),0)</f>
        <v xml:space="preserve">  </v>
      </c>
      <c r="K1473" s="22"/>
      <c r="L1473" s="51"/>
      <c r="M1473" s="87" t="s">
        <v>74</v>
      </c>
      <c r="N1473" s="66"/>
      <c r="O1473" s="22" t="str">
        <f>J1473</f>
        <v xml:space="preserve">  </v>
      </c>
      <c r="P1473" s="96"/>
    </row>
    <row r="1474" spans="2:16" ht="15.6" hidden="1" x14ac:dyDescent="0.3">
      <c r="B1474" s="74"/>
      <c r="C1474" s="144"/>
      <c r="D1474" s="144"/>
      <c r="E1474" s="144"/>
      <c r="F1474" s="144"/>
      <c r="G1474" s="51"/>
      <c r="H1474" s="52"/>
      <c r="I1474" s="87" t="s">
        <v>79</v>
      </c>
      <c r="J1474" s="22"/>
      <c r="K1474" s="22" t="str">
        <f>J1473</f>
        <v xml:space="preserve">  </v>
      </c>
      <c r="L1474" s="51"/>
      <c r="M1474" s="52"/>
      <c r="N1474" s="87" t="s">
        <v>79</v>
      </c>
      <c r="O1474" s="22"/>
      <c r="P1474" s="96" t="str">
        <f>O1473</f>
        <v xml:space="preserve">  </v>
      </c>
    </row>
    <row r="1475" spans="2:16" ht="15.6" hidden="1" x14ac:dyDescent="0.3">
      <c r="B1475" s="74"/>
      <c r="C1475" s="66"/>
      <c r="D1475" s="87"/>
      <c r="E1475" s="22"/>
      <c r="F1475" s="22"/>
      <c r="G1475" s="51"/>
      <c r="H1475" s="66"/>
      <c r="I1475" s="87"/>
      <c r="J1475" s="22"/>
      <c r="K1475" s="22"/>
      <c r="L1475" s="51"/>
      <c r="M1475" s="65"/>
      <c r="N1475" s="66"/>
      <c r="O1475" s="22"/>
      <c r="P1475" s="96"/>
    </row>
    <row r="1476" spans="2:16" ht="15.6" hidden="1" x14ac:dyDescent="0.3">
      <c r="B1476" s="62" t="str">
        <f>B1473</f>
        <v xml:space="preserve">  </v>
      </c>
      <c r="C1476" s="87" t="s">
        <v>36</v>
      </c>
      <c r="D1476" s="22"/>
      <c r="E1476" s="22" t="str">
        <f>F1477</f>
        <v xml:space="preserve">  </v>
      </c>
      <c r="F1476" s="22"/>
      <c r="G1476" s="51"/>
      <c r="H1476" s="143" t="s">
        <v>37</v>
      </c>
      <c r="I1476" s="143"/>
      <c r="J1476" s="143"/>
      <c r="K1476" s="143"/>
      <c r="L1476" s="51"/>
      <c r="M1476" s="87" t="s">
        <v>36</v>
      </c>
      <c r="N1476" s="22"/>
      <c r="O1476" s="22" t="str">
        <f>E1476</f>
        <v xml:space="preserve">  </v>
      </c>
      <c r="P1476" s="96"/>
    </row>
    <row r="1477" spans="2:16" ht="15.6" hidden="1" x14ac:dyDescent="0.3">
      <c r="B1477" s="75"/>
      <c r="C1477" s="79"/>
      <c r="D1477" s="90" t="s">
        <v>80</v>
      </c>
      <c r="E1477" s="90"/>
      <c r="F1477" s="91" t="str">
        <f>IFERROR(VLOOKUP(B1476,'Lessor Calculations'!$G$10:$W$448,17,FALSE),0)</f>
        <v xml:space="preserve">  </v>
      </c>
      <c r="G1477" s="70"/>
      <c r="H1477" s="146"/>
      <c r="I1477" s="146"/>
      <c r="J1477" s="146"/>
      <c r="K1477" s="146"/>
      <c r="L1477" s="70"/>
      <c r="M1477" s="79"/>
      <c r="N1477" s="90" t="s">
        <v>80</v>
      </c>
      <c r="O1477" s="91"/>
      <c r="P1477" s="94" t="str">
        <f>O1476</f>
        <v xml:space="preserve">  </v>
      </c>
    </row>
    <row r="1478" spans="2:16" ht="15.6" hidden="1" x14ac:dyDescent="0.3">
      <c r="B1478" s="59" t="str">
        <f>IFERROR(IF(EOMONTH(B1473,1)&gt;Questionnaire!$I$8,"  ",EOMONTH(B1473,1)),"  ")</f>
        <v xml:space="preserve">  </v>
      </c>
      <c r="C1478" s="82" t="s">
        <v>36</v>
      </c>
      <c r="D1478" s="83"/>
      <c r="E1478" s="83">
        <f>IFERROR(F1479+F1480,0)</f>
        <v>0</v>
      </c>
      <c r="F1478" s="83"/>
      <c r="G1478" s="61"/>
      <c r="H1478" s="142" t="s">
        <v>37</v>
      </c>
      <c r="I1478" s="142"/>
      <c r="J1478" s="142"/>
      <c r="K1478" s="142"/>
      <c r="L1478" s="61"/>
      <c r="M1478" s="82" t="s">
        <v>36</v>
      </c>
      <c r="N1478" s="83"/>
      <c r="O1478" s="83">
        <f>E1478</f>
        <v>0</v>
      </c>
      <c r="P1478" s="95"/>
    </row>
    <row r="1479" spans="2:16" hidden="1" x14ac:dyDescent="0.25">
      <c r="B1479" s="98"/>
      <c r="C1479" s="87"/>
      <c r="D1479" s="87" t="s">
        <v>71</v>
      </c>
      <c r="E1479" s="87"/>
      <c r="F1479" s="22">
        <f>IFERROR(-VLOOKUP(B1478,'Lessor Calculations'!$G$10:$N$448,8,FALSE),0)</f>
        <v>0</v>
      </c>
      <c r="G1479" s="51"/>
      <c r="H1479" s="143"/>
      <c r="I1479" s="143"/>
      <c r="J1479" s="143"/>
      <c r="K1479" s="143"/>
      <c r="L1479" s="51"/>
      <c r="M1479" s="87"/>
      <c r="N1479" s="87" t="s">
        <v>71</v>
      </c>
      <c r="O1479" s="22"/>
      <c r="P1479" s="96">
        <f>F1479</f>
        <v>0</v>
      </c>
    </row>
    <row r="1480" spans="2:16" hidden="1" x14ac:dyDescent="0.25">
      <c r="B1480" s="98"/>
      <c r="C1480" s="66"/>
      <c r="D1480" s="87" t="s">
        <v>72</v>
      </c>
      <c r="E1480" s="87"/>
      <c r="F1480" s="22" t="str">
        <f>IFERROR(VLOOKUP(B1478,'Lessor Calculations'!$G$10:$M$448,7,FALSE),0)</f>
        <v xml:space="preserve">  </v>
      </c>
      <c r="G1480" s="51"/>
      <c r="H1480" s="143"/>
      <c r="I1480" s="143"/>
      <c r="J1480" s="143"/>
      <c r="K1480" s="143"/>
      <c r="L1480" s="51"/>
      <c r="M1480" s="66"/>
      <c r="N1480" s="87" t="s">
        <v>72</v>
      </c>
      <c r="O1480" s="22"/>
      <c r="P1480" s="96" t="str">
        <f>F1480</f>
        <v xml:space="preserve">  </v>
      </c>
    </row>
    <row r="1481" spans="2:16" hidden="1" x14ac:dyDescent="0.25">
      <c r="B1481" s="98"/>
      <c r="C1481" s="66"/>
      <c r="D1481" s="87"/>
      <c r="E1481" s="22"/>
      <c r="F1481" s="22"/>
      <c r="G1481" s="51"/>
      <c r="H1481" s="66"/>
      <c r="I1481" s="87"/>
      <c r="J1481" s="22"/>
      <c r="K1481" s="22"/>
      <c r="L1481" s="51"/>
      <c r="M1481" s="65"/>
      <c r="N1481" s="87"/>
      <c r="O1481" s="22"/>
      <c r="P1481" s="96"/>
    </row>
    <row r="1482" spans="2:16" ht="15.6" hidden="1" x14ac:dyDescent="0.3">
      <c r="B1482" s="62" t="str">
        <f>B1478</f>
        <v xml:space="preserve">  </v>
      </c>
      <c r="C1482" s="66" t="s">
        <v>70</v>
      </c>
      <c r="D1482" s="66"/>
      <c r="E1482" s="22" t="str">
        <f>IFERROR(VLOOKUP(B1482,'Lessor Calculations'!$Z$10:$AB$448,3,FALSE),0)</f>
        <v xml:space="preserve">  </v>
      </c>
      <c r="F1482" s="66"/>
      <c r="G1482" s="51"/>
      <c r="H1482" s="143" t="s">
        <v>37</v>
      </c>
      <c r="I1482" s="143"/>
      <c r="J1482" s="143"/>
      <c r="K1482" s="143"/>
      <c r="L1482" s="51"/>
      <c r="M1482" s="66" t="s">
        <v>70</v>
      </c>
      <c r="N1482" s="66"/>
      <c r="O1482" s="22" t="str">
        <f>E1482</f>
        <v xml:space="preserve">  </v>
      </c>
      <c r="P1482" s="96"/>
    </row>
    <row r="1483" spans="2:16" hidden="1" x14ac:dyDescent="0.25">
      <c r="B1483" s="98"/>
      <c r="C1483" s="66"/>
      <c r="D1483" s="87" t="s">
        <v>82</v>
      </c>
      <c r="E1483" s="66"/>
      <c r="F1483" s="77" t="str">
        <f>E1482</f>
        <v xml:space="preserve">  </v>
      </c>
      <c r="G1483" s="51"/>
      <c r="H1483" s="143"/>
      <c r="I1483" s="143"/>
      <c r="J1483" s="143"/>
      <c r="K1483" s="143"/>
      <c r="L1483" s="51"/>
      <c r="M1483" s="66"/>
      <c r="N1483" s="87" t="s">
        <v>82</v>
      </c>
      <c r="O1483" s="22"/>
      <c r="P1483" s="96" t="str">
        <f>O1482</f>
        <v xml:space="preserve">  </v>
      </c>
    </row>
    <row r="1484" spans="2:16" hidden="1" x14ac:dyDescent="0.25">
      <c r="B1484" s="98"/>
      <c r="C1484" s="66"/>
      <c r="D1484" s="87"/>
      <c r="E1484" s="22"/>
      <c r="F1484" s="22"/>
      <c r="G1484" s="51"/>
      <c r="H1484" s="66"/>
      <c r="I1484" s="87"/>
      <c r="J1484" s="22"/>
      <c r="K1484" s="22"/>
      <c r="L1484" s="51"/>
      <c r="M1484" s="65"/>
      <c r="N1484" s="87"/>
      <c r="O1484" s="22"/>
      <c r="P1484" s="96"/>
    </row>
    <row r="1485" spans="2:16" ht="15.6" hidden="1" x14ac:dyDescent="0.3">
      <c r="B1485" s="62" t="str">
        <f>B1482</f>
        <v xml:space="preserve">  </v>
      </c>
      <c r="C1485" s="144" t="s">
        <v>37</v>
      </c>
      <c r="D1485" s="144"/>
      <c r="E1485" s="144"/>
      <c r="F1485" s="144"/>
      <c r="G1485" s="51"/>
      <c r="H1485" s="87" t="s">
        <v>74</v>
      </c>
      <c r="I1485" s="66"/>
      <c r="J1485" s="22" t="str">
        <f>IFERROR(VLOOKUP(B1485,'Lessor Calculations'!$AE$10:$AG$448,3,FALSE),0)</f>
        <v xml:space="preserve">  </v>
      </c>
      <c r="K1485" s="22"/>
      <c r="L1485" s="51"/>
      <c r="M1485" s="87" t="s">
        <v>74</v>
      </c>
      <c r="N1485" s="66"/>
      <c r="O1485" s="22" t="str">
        <f>J1485</f>
        <v xml:space="preserve">  </v>
      </c>
      <c r="P1485" s="96"/>
    </row>
    <row r="1486" spans="2:16" ht="15.6" hidden="1" x14ac:dyDescent="0.3">
      <c r="B1486" s="74"/>
      <c r="C1486" s="144"/>
      <c r="D1486" s="144"/>
      <c r="E1486" s="144"/>
      <c r="F1486" s="144"/>
      <c r="G1486" s="51"/>
      <c r="H1486" s="52"/>
      <c r="I1486" s="87" t="s">
        <v>79</v>
      </c>
      <c r="J1486" s="22"/>
      <c r="K1486" s="22" t="str">
        <f>J1485</f>
        <v xml:space="preserve">  </v>
      </c>
      <c r="L1486" s="51"/>
      <c r="M1486" s="52"/>
      <c r="N1486" s="87" t="s">
        <v>79</v>
      </c>
      <c r="O1486" s="22"/>
      <c r="P1486" s="96" t="str">
        <f>O1485</f>
        <v xml:space="preserve">  </v>
      </c>
    </row>
    <row r="1487" spans="2:16" ht="15.6" hidden="1" x14ac:dyDescent="0.3">
      <c r="B1487" s="74"/>
      <c r="C1487" s="66"/>
      <c r="D1487" s="87"/>
      <c r="E1487" s="22"/>
      <c r="F1487" s="22"/>
      <c r="G1487" s="51"/>
      <c r="H1487" s="66"/>
      <c r="I1487" s="87"/>
      <c r="J1487" s="22"/>
      <c r="K1487" s="22"/>
      <c r="L1487" s="51"/>
      <c r="M1487" s="65"/>
      <c r="N1487" s="66"/>
      <c r="O1487" s="22"/>
      <c r="P1487" s="96"/>
    </row>
    <row r="1488" spans="2:16" ht="15.6" hidden="1" x14ac:dyDescent="0.3">
      <c r="B1488" s="62" t="str">
        <f>B1485</f>
        <v xml:space="preserve">  </v>
      </c>
      <c r="C1488" s="87" t="s">
        <v>36</v>
      </c>
      <c r="D1488" s="22"/>
      <c r="E1488" s="22" t="str">
        <f>F1489</f>
        <v xml:space="preserve">  </v>
      </c>
      <c r="F1488" s="22"/>
      <c r="G1488" s="51"/>
      <c r="H1488" s="143" t="s">
        <v>37</v>
      </c>
      <c r="I1488" s="143"/>
      <c r="J1488" s="143"/>
      <c r="K1488" s="143"/>
      <c r="L1488" s="51"/>
      <c r="M1488" s="87" t="s">
        <v>36</v>
      </c>
      <c r="N1488" s="22"/>
      <c r="O1488" s="22" t="str">
        <f>E1488</f>
        <v xml:space="preserve">  </v>
      </c>
      <c r="P1488" s="96"/>
    </row>
    <row r="1489" spans="2:16" ht="15.6" hidden="1" x14ac:dyDescent="0.3">
      <c r="B1489" s="75"/>
      <c r="C1489" s="79"/>
      <c r="D1489" s="90" t="s">
        <v>80</v>
      </c>
      <c r="E1489" s="90"/>
      <c r="F1489" s="91" t="str">
        <f>IFERROR(VLOOKUP(B1488,'Lessor Calculations'!$G$10:$W$448,17,FALSE),0)</f>
        <v xml:space="preserve">  </v>
      </c>
      <c r="G1489" s="70"/>
      <c r="H1489" s="146"/>
      <c r="I1489" s="146"/>
      <c r="J1489" s="146"/>
      <c r="K1489" s="146"/>
      <c r="L1489" s="70"/>
      <c r="M1489" s="79"/>
      <c r="N1489" s="90" t="s">
        <v>80</v>
      </c>
      <c r="O1489" s="91"/>
      <c r="P1489" s="94" t="str">
        <f>O1488</f>
        <v xml:space="preserve">  </v>
      </c>
    </row>
    <row r="1490" spans="2:16" ht="15.6" hidden="1" x14ac:dyDescent="0.3">
      <c r="B1490" s="59" t="str">
        <f>IFERROR(IF(EOMONTH(B1485,1)&gt;Questionnaire!$I$8,"  ",EOMONTH(B1485,1)),"  ")</f>
        <v xml:space="preserve">  </v>
      </c>
      <c r="C1490" s="82" t="s">
        <v>36</v>
      </c>
      <c r="D1490" s="83"/>
      <c r="E1490" s="83">
        <f>IFERROR(F1491+F1492,0)</f>
        <v>0</v>
      </c>
      <c r="F1490" s="83"/>
      <c r="G1490" s="61"/>
      <c r="H1490" s="142" t="s">
        <v>37</v>
      </c>
      <c r="I1490" s="142"/>
      <c r="J1490" s="142"/>
      <c r="K1490" s="142"/>
      <c r="L1490" s="61"/>
      <c r="M1490" s="82" t="s">
        <v>36</v>
      </c>
      <c r="N1490" s="83"/>
      <c r="O1490" s="83">
        <f>E1490</f>
        <v>0</v>
      </c>
      <c r="P1490" s="95"/>
    </row>
    <row r="1491" spans="2:16" hidden="1" x14ac:dyDescent="0.25">
      <c r="B1491" s="98"/>
      <c r="C1491" s="87"/>
      <c r="D1491" s="87" t="s">
        <v>71</v>
      </c>
      <c r="E1491" s="87"/>
      <c r="F1491" s="22">
        <f>IFERROR(-VLOOKUP(B1490,'Lessor Calculations'!$G$10:$N$448,8,FALSE),0)</f>
        <v>0</v>
      </c>
      <c r="G1491" s="51"/>
      <c r="H1491" s="143"/>
      <c r="I1491" s="143"/>
      <c r="J1491" s="143"/>
      <c r="K1491" s="143"/>
      <c r="L1491" s="51"/>
      <c r="M1491" s="87"/>
      <c r="N1491" s="87" t="s">
        <v>71</v>
      </c>
      <c r="O1491" s="22"/>
      <c r="P1491" s="96">
        <f>F1491</f>
        <v>0</v>
      </c>
    </row>
    <row r="1492" spans="2:16" hidden="1" x14ac:dyDescent="0.25">
      <c r="B1492" s="98"/>
      <c r="C1492" s="66"/>
      <c r="D1492" s="87" t="s">
        <v>72</v>
      </c>
      <c r="E1492" s="87"/>
      <c r="F1492" s="22" t="str">
        <f>IFERROR(VLOOKUP(B1490,'Lessor Calculations'!$G$10:$M$448,7,FALSE),0)</f>
        <v xml:space="preserve">  </v>
      </c>
      <c r="G1492" s="51"/>
      <c r="H1492" s="143"/>
      <c r="I1492" s="143"/>
      <c r="J1492" s="143"/>
      <c r="K1492" s="143"/>
      <c r="L1492" s="51"/>
      <c r="M1492" s="66"/>
      <c r="N1492" s="87" t="s">
        <v>72</v>
      </c>
      <c r="O1492" s="22"/>
      <c r="P1492" s="96" t="str">
        <f>F1492</f>
        <v xml:space="preserve">  </v>
      </c>
    </row>
    <row r="1493" spans="2:16" hidden="1" x14ac:dyDescent="0.25">
      <c r="B1493" s="98"/>
      <c r="C1493" s="66"/>
      <c r="D1493" s="87"/>
      <c r="E1493" s="22"/>
      <c r="F1493" s="22"/>
      <c r="G1493" s="51"/>
      <c r="H1493" s="66"/>
      <c r="I1493" s="87"/>
      <c r="J1493" s="22"/>
      <c r="K1493" s="22"/>
      <c r="L1493" s="51"/>
      <c r="M1493" s="65"/>
      <c r="N1493" s="87"/>
      <c r="O1493" s="22"/>
      <c r="P1493" s="96"/>
    </row>
    <row r="1494" spans="2:16" ht="15.6" hidden="1" x14ac:dyDescent="0.3">
      <c r="B1494" s="62" t="str">
        <f>B1490</f>
        <v xml:space="preserve">  </v>
      </c>
      <c r="C1494" s="66" t="s">
        <v>70</v>
      </c>
      <c r="D1494" s="66"/>
      <c r="E1494" s="22" t="str">
        <f>IFERROR(VLOOKUP(B1494,'Lessor Calculations'!$Z$10:$AB$448,3,FALSE),0)</f>
        <v xml:space="preserve">  </v>
      </c>
      <c r="F1494" s="66"/>
      <c r="G1494" s="51"/>
      <c r="H1494" s="143" t="s">
        <v>37</v>
      </c>
      <c r="I1494" s="143"/>
      <c r="J1494" s="143"/>
      <c r="K1494" s="143"/>
      <c r="L1494" s="51"/>
      <c r="M1494" s="66" t="s">
        <v>70</v>
      </c>
      <c r="N1494" s="66"/>
      <c r="O1494" s="22" t="str">
        <f>E1494</f>
        <v xml:space="preserve">  </v>
      </c>
      <c r="P1494" s="96"/>
    </row>
    <row r="1495" spans="2:16" hidden="1" x14ac:dyDescent="0.25">
      <c r="B1495" s="98"/>
      <c r="C1495" s="66"/>
      <c r="D1495" s="87" t="s">
        <v>82</v>
      </c>
      <c r="E1495" s="66"/>
      <c r="F1495" s="77" t="str">
        <f>E1494</f>
        <v xml:space="preserve">  </v>
      </c>
      <c r="G1495" s="51"/>
      <c r="H1495" s="143"/>
      <c r="I1495" s="143"/>
      <c r="J1495" s="143"/>
      <c r="K1495" s="143"/>
      <c r="L1495" s="51"/>
      <c r="M1495" s="66"/>
      <c r="N1495" s="87" t="s">
        <v>82</v>
      </c>
      <c r="O1495" s="22"/>
      <c r="P1495" s="96" t="str">
        <f>O1494</f>
        <v xml:space="preserve">  </v>
      </c>
    </row>
    <row r="1496" spans="2:16" hidden="1" x14ac:dyDescent="0.25">
      <c r="B1496" s="98"/>
      <c r="C1496" s="66"/>
      <c r="D1496" s="87"/>
      <c r="E1496" s="22"/>
      <c r="F1496" s="22"/>
      <c r="G1496" s="51"/>
      <c r="H1496" s="66"/>
      <c r="I1496" s="87"/>
      <c r="J1496" s="22"/>
      <c r="K1496" s="22"/>
      <c r="L1496" s="51"/>
      <c r="M1496" s="65"/>
      <c r="N1496" s="87"/>
      <c r="O1496" s="22"/>
      <c r="P1496" s="96"/>
    </row>
    <row r="1497" spans="2:16" ht="15.6" hidden="1" x14ac:dyDescent="0.3">
      <c r="B1497" s="62" t="str">
        <f>B1494</f>
        <v xml:space="preserve">  </v>
      </c>
      <c r="C1497" s="144" t="s">
        <v>37</v>
      </c>
      <c r="D1497" s="144"/>
      <c r="E1497" s="144"/>
      <c r="F1497" s="144"/>
      <c r="G1497" s="51"/>
      <c r="H1497" s="87" t="s">
        <v>74</v>
      </c>
      <c r="I1497" s="66"/>
      <c r="J1497" s="22" t="str">
        <f>IFERROR(VLOOKUP(B1497,'Lessor Calculations'!$AE$10:$AG$448,3,FALSE),0)</f>
        <v xml:space="preserve">  </v>
      </c>
      <c r="K1497" s="22"/>
      <c r="L1497" s="51"/>
      <c r="M1497" s="87" t="s">
        <v>74</v>
      </c>
      <c r="N1497" s="66"/>
      <c r="O1497" s="22" t="str">
        <f>J1497</f>
        <v xml:space="preserve">  </v>
      </c>
      <c r="P1497" s="96"/>
    </row>
    <row r="1498" spans="2:16" ht="15.6" hidden="1" x14ac:dyDescent="0.3">
      <c r="B1498" s="74"/>
      <c r="C1498" s="144"/>
      <c r="D1498" s="144"/>
      <c r="E1498" s="144"/>
      <c r="F1498" s="144"/>
      <c r="G1498" s="51"/>
      <c r="H1498" s="52"/>
      <c r="I1498" s="87" t="s">
        <v>79</v>
      </c>
      <c r="J1498" s="22"/>
      <c r="K1498" s="22" t="str">
        <f>J1497</f>
        <v xml:space="preserve">  </v>
      </c>
      <c r="L1498" s="51"/>
      <c r="M1498" s="52"/>
      <c r="N1498" s="87" t="s">
        <v>79</v>
      </c>
      <c r="O1498" s="22"/>
      <c r="P1498" s="96" t="str">
        <f>O1497</f>
        <v xml:space="preserve">  </v>
      </c>
    </row>
    <row r="1499" spans="2:16" ht="15.6" hidden="1" x14ac:dyDescent="0.3">
      <c r="B1499" s="74"/>
      <c r="C1499" s="66"/>
      <c r="D1499" s="87"/>
      <c r="E1499" s="22"/>
      <c r="F1499" s="22"/>
      <c r="G1499" s="51"/>
      <c r="H1499" s="66"/>
      <c r="I1499" s="87"/>
      <c r="J1499" s="22"/>
      <c r="K1499" s="22"/>
      <c r="L1499" s="51"/>
      <c r="M1499" s="65"/>
      <c r="N1499" s="66"/>
      <c r="O1499" s="22"/>
      <c r="P1499" s="96"/>
    </row>
    <row r="1500" spans="2:16" ht="15.6" hidden="1" x14ac:dyDescent="0.3">
      <c r="B1500" s="62" t="str">
        <f>B1497</f>
        <v xml:space="preserve">  </v>
      </c>
      <c r="C1500" s="87" t="s">
        <v>36</v>
      </c>
      <c r="D1500" s="22"/>
      <c r="E1500" s="22" t="str">
        <f>F1501</f>
        <v xml:space="preserve">  </v>
      </c>
      <c r="F1500" s="22"/>
      <c r="G1500" s="51"/>
      <c r="H1500" s="143" t="s">
        <v>37</v>
      </c>
      <c r="I1500" s="143"/>
      <c r="J1500" s="143"/>
      <c r="K1500" s="143"/>
      <c r="L1500" s="51"/>
      <c r="M1500" s="87" t="s">
        <v>36</v>
      </c>
      <c r="N1500" s="22"/>
      <c r="O1500" s="22" t="str">
        <f>E1500</f>
        <v xml:space="preserve">  </v>
      </c>
      <c r="P1500" s="96"/>
    </row>
    <row r="1501" spans="2:16" ht="15.6" hidden="1" x14ac:dyDescent="0.3">
      <c r="B1501" s="75"/>
      <c r="C1501" s="79"/>
      <c r="D1501" s="90" t="s">
        <v>80</v>
      </c>
      <c r="E1501" s="90"/>
      <c r="F1501" s="91" t="str">
        <f>IFERROR(VLOOKUP(B1500,'Lessor Calculations'!$G$10:$W$448,17,FALSE),0)</f>
        <v xml:space="preserve">  </v>
      </c>
      <c r="G1501" s="70"/>
      <c r="H1501" s="146"/>
      <c r="I1501" s="146"/>
      <c r="J1501" s="146"/>
      <c r="K1501" s="146"/>
      <c r="L1501" s="70"/>
      <c r="M1501" s="79"/>
      <c r="N1501" s="90" t="s">
        <v>80</v>
      </c>
      <c r="O1501" s="91"/>
      <c r="P1501" s="94" t="str">
        <f>O1500</f>
        <v xml:space="preserve">  </v>
      </c>
    </row>
    <row r="1502" spans="2:16" ht="15.6" hidden="1" x14ac:dyDescent="0.3">
      <c r="B1502" s="59" t="str">
        <f>IFERROR(IF(EOMONTH(B1497,1)&gt;Questionnaire!$I$8,"  ",EOMONTH(B1497,1)),"  ")</f>
        <v xml:space="preserve">  </v>
      </c>
      <c r="C1502" s="82" t="s">
        <v>36</v>
      </c>
      <c r="D1502" s="83"/>
      <c r="E1502" s="83">
        <f>IFERROR(F1503+F1504,0)</f>
        <v>0</v>
      </c>
      <c r="F1502" s="83"/>
      <c r="G1502" s="61"/>
      <c r="H1502" s="142" t="s">
        <v>37</v>
      </c>
      <c r="I1502" s="142"/>
      <c r="J1502" s="142"/>
      <c r="K1502" s="142"/>
      <c r="L1502" s="61"/>
      <c r="M1502" s="82" t="s">
        <v>36</v>
      </c>
      <c r="N1502" s="83"/>
      <c r="O1502" s="83">
        <f>E1502</f>
        <v>0</v>
      </c>
      <c r="P1502" s="95"/>
    </row>
    <row r="1503" spans="2:16" hidden="1" x14ac:dyDescent="0.25">
      <c r="B1503" s="98"/>
      <c r="C1503" s="87"/>
      <c r="D1503" s="87" t="s">
        <v>71</v>
      </c>
      <c r="E1503" s="87"/>
      <c r="F1503" s="22">
        <f>IFERROR(-VLOOKUP(B1502,'Lessor Calculations'!$G$10:$N$448,8,FALSE),0)</f>
        <v>0</v>
      </c>
      <c r="G1503" s="51"/>
      <c r="H1503" s="143"/>
      <c r="I1503" s="143"/>
      <c r="J1503" s="143"/>
      <c r="K1503" s="143"/>
      <c r="L1503" s="51"/>
      <c r="M1503" s="87"/>
      <c r="N1503" s="87" t="s">
        <v>71</v>
      </c>
      <c r="O1503" s="22"/>
      <c r="P1503" s="96">
        <f>F1503</f>
        <v>0</v>
      </c>
    </row>
    <row r="1504" spans="2:16" hidden="1" x14ac:dyDescent="0.25">
      <c r="B1504" s="98"/>
      <c r="C1504" s="66"/>
      <c r="D1504" s="87" t="s">
        <v>72</v>
      </c>
      <c r="E1504" s="87"/>
      <c r="F1504" s="22" t="str">
        <f>IFERROR(VLOOKUP(B1502,'Lessor Calculations'!$G$10:$M$448,7,FALSE),0)</f>
        <v xml:space="preserve">  </v>
      </c>
      <c r="G1504" s="51"/>
      <c r="H1504" s="143"/>
      <c r="I1504" s="143"/>
      <c r="J1504" s="143"/>
      <c r="K1504" s="143"/>
      <c r="L1504" s="51"/>
      <c r="M1504" s="66"/>
      <c r="N1504" s="87" t="s">
        <v>72</v>
      </c>
      <c r="O1504" s="22"/>
      <c r="P1504" s="96" t="str">
        <f>F1504</f>
        <v xml:space="preserve">  </v>
      </c>
    </row>
    <row r="1505" spans="2:16" hidden="1" x14ac:dyDescent="0.25">
      <c r="B1505" s="98"/>
      <c r="C1505" s="66"/>
      <c r="D1505" s="87"/>
      <c r="E1505" s="22"/>
      <c r="F1505" s="22"/>
      <c r="G1505" s="51"/>
      <c r="H1505" s="66"/>
      <c r="I1505" s="87"/>
      <c r="J1505" s="22"/>
      <c r="K1505" s="22"/>
      <c r="L1505" s="51"/>
      <c r="M1505" s="65"/>
      <c r="N1505" s="87"/>
      <c r="O1505" s="22"/>
      <c r="P1505" s="96"/>
    </row>
    <row r="1506" spans="2:16" ht="15.6" hidden="1" x14ac:dyDescent="0.3">
      <c r="B1506" s="62" t="str">
        <f>B1502</f>
        <v xml:space="preserve">  </v>
      </c>
      <c r="C1506" s="66" t="s">
        <v>70</v>
      </c>
      <c r="D1506" s="66"/>
      <c r="E1506" s="22" t="str">
        <f>IFERROR(VLOOKUP(B1506,'Lessor Calculations'!$Z$10:$AB$448,3,FALSE),0)</f>
        <v xml:space="preserve">  </v>
      </c>
      <c r="F1506" s="66"/>
      <c r="G1506" s="51"/>
      <c r="H1506" s="143" t="s">
        <v>37</v>
      </c>
      <c r="I1506" s="143"/>
      <c r="J1506" s="143"/>
      <c r="K1506" s="143"/>
      <c r="L1506" s="51"/>
      <c r="M1506" s="66" t="s">
        <v>70</v>
      </c>
      <c r="N1506" s="66"/>
      <c r="O1506" s="22" t="str">
        <f>E1506</f>
        <v xml:space="preserve">  </v>
      </c>
      <c r="P1506" s="96"/>
    </row>
    <row r="1507" spans="2:16" hidden="1" x14ac:dyDescent="0.25">
      <c r="B1507" s="98"/>
      <c r="C1507" s="66"/>
      <c r="D1507" s="87" t="s">
        <v>82</v>
      </c>
      <c r="E1507" s="66"/>
      <c r="F1507" s="77" t="str">
        <f>E1506</f>
        <v xml:space="preserve">  </v>
      </c>
      <c r="G1507" s="51"/>
      <c r="H1507" s="143"/>
      <c r="I1507" s="143"/>
      <c r="J1507" s="143"/>
      <c r="K1507" s="143"/>
      <c r="L1507" s="51"/>
      <c r="M1507" s="66"/>
      <c r="N1507" s="87" t="s">
        <v>82</v>
      </c>
      <c r="O1507" s="22"/>
      <c r="P1507" s="96" t="str">
        <f>O1506</f>
        <v xml:space="preserve">  </v>
      </c>
    </row>
    <row r="1508" spans="2:16" hidden="1" x14ac:dyDescent="0.25">
      <c r="B1508" s="98"/>
      <c r="C1508" s="66"/>
      <c r="D1508" s="87"/>
      <c r="E1508" s="22"/>
      <c r="F1508" s="22"/>
      <c r="G1508" s="51"/>
      <c r="H1508" s="66"/>
      <c r="I1508" s="87"/>
      <c r="J1508" s="22"/>
      <c r="K1508" s="22"/>
      <c r="L1508" s="51"/>
      <c r="M1508" s="65"/>
      <c r="N1508" s="87"/>
      <c r="O1508" s="22"/>
      <c r="P1508" s="96"/>
    </row>
    <row r="1509" spans="2:16" ht="15.6" hidden="1" x14ac:dyDescent="0.3">
      <c r="B1509" s="62" t="str">
        <f>B1506</f>
        <v xml:space="preserve">  </v>
      </c>
      <c r="C1509" s="144" t="s">
        <v>37</v>
      </c>
      <c r="D1509" s="144"/>
      <c r="E1509" s="144"/>
      <c r="F1509" s="144"/>
      <c r="G1509" s="51"/>
      <c r="H1509" s="87" t="s">
        <v>74</v>
      </c>
      <c r="I1509" s="66"/>
      <c r="J1509" s="22" t="str">
        <f>IFERROR(VLOOKUP(B1509,'Lessor Calculations'!$AE$10:$AG$448,3,FALSE),0)</f>
        <v xml:space="preserve">  </v>
      </c>
      <c r="K1509" s="22"/>
      <c r="L1509" s="51"/>
      <c r="M1509" s="87" t="s">
        <v>74</v>
      </c>
      <c r="N1509" s="66"/>
      <c r="O1509" s="22" t="str">
        <f>J1509</f>
        <v xml:space="preserve">  </v>
      </c>
      <c r="P1509" s="96"/>
    </row>
    <row r="1510" spans="2:16" ht="15.6" hidden="1" x14ac:dyDescent="0.3">
      <c r="B1510" s="74"/>
      <c r="C1510" s="144"/>
      <c r="D1510" s="144"/>
      <c r="E1510" s="144"/>
      <c r="F1510" s="144"/>
      <c r="G1510" s="51"/>
      <c r="H1510" s="52"/>
      <c r="I1510" s="87" t="s">
        <v>79</v>
      </c>
      <c r="J1510" s="22"/>
      <c r="K1510" s="22" t="str">
        <f>J1509</f>
        <v xml:space="preserve">  </v>
      </c>
      <c r="L1510" s="51"/>
      <c r="M1510" s="52"/>
      <c r="N1510" s="87" t="s">
        <v>79</v>
      </c>
      <c r="O1510" s="22"/>
      <c r="P1510" s="96" t="str">
        <f>O1509</f>
        <v xml:space="preserve">  </v>
      </c>
    </row>
    <row r="1511" spans="2:16" ht="15.6" hidden="1" x14ac:dyDescent="0.3">
      <c r="B1511" s="74"/>
      <c r="C1511" s="66"/>
      <c r="D1511" s="87"/>
      <c r="E1511" s="22"/>
      <c r="F1511" s="22"/>
      <c r="G1511" s="51"/>
      <c r="H1511" s="66"/>
      <c r="I1511" s="87"/>
      <c r="J1511" s="22"/>
      <c r="K1511" s="22"/>
      <c r="L1511" s="51"/>
      <c r="M1511" s="65"/>
      <c r="N1511" s="66"/>
      <c r="O1511" s="22"/>
      <c r="P1511" s="96"/>
    </row>
    <row r="1512" spans="2:16" ht="15.6" hidden="1" x14ac:dyDescent="0.3">
      <c r="B1512" s="62" t="str">
        <f>B1509</f>
        <v xml:space="preserve">  </v>
      </c>
      <c r="C1512" s="87" t="s">
        <v>36</v>
      </c>
      <c r="D1512" s="22"/>
      <c r="E1512" s="22" t="str">
        <f>F1513</f>
        <v xml:space="preserve">  </v>
      </c>
      <c r="F1512" s="22"/>
      <c r="G1512" s="51"/>
      <c r="H1512" s="143" t="s">
        <v>37</v>
      </c>
      <c r="I1512" s="143"/>
      <c r="J1512" s="143"/>
      <c r="K1512" s="143"/>
      <c r="L1512" s="51"/>
      <c r="M1512" s="87" t="s">
        <v>36</v>
      </c>
      <c r="N1512" s="22"/>
      <c r="O1512" s="22" t="str">
        <f>E1512</f>
        <v xml:space="preserve">  </v>
      </c>
      <c r="P1512" s="96"/>
    </row>
    <row r="1513" spans="2:16" ht="15.6" hidden="1" x14ac:dyDescent="0.3">
      <c r="B1513" s="75"/>
      <c r="C1513" s="79"/>
      <c r="D1513" s="90" t="s">
        <v>80</v>
      </c>
      <c r="E1513" s="90"/>
      <c r="F1513" s="91" t="str">
        <f>IFERROR(VLOOKUP(B1512,'Lessor Calculations'!$G$10:$W$448,17,FALSE),0)</f>
        <v xml:space="preserve">  </v>
      </c>
      <c r="G1513" s="70"/>
      <c r="H1513" s="146"/>
      <c r="I1513" s="146"/>
      <c r="J1513" s="146"/>
      <c r="K1513" s="146"/>
      <c r="L1513" s="70"/>
      <c r="M1513" s="79"/>
      <c r="N1513" s="90" t="s">
        <v>80</v>
      </c>
      <c r="O1513" s="91"/>
      <c r="P1513" s="94" t="str">
        <f>O1512</f>
        <v xml:space="preserve">  </v>
      </c>
    </row>
    <row r="1514" spans="2:16" ht="15.6" hidden="1" x14ac:dyDescent="0.3">
      <c r="B1514" s="59" t="str">
        <f>IFERROR(IF(EOMONTH(B1509,1)&gt;Questionnaire!$I$8,"  ",EOMONTH(B1509,1)),"  ")</f>
        <v xml:space="preserve">  </v>
      </c>
      <c r="C1514" s="82" t="s">
        <v>36</v>
      </c>
      <c r="D1514" s="83"/>
      <c r="E1514" s="83">
        <f>IFERROR(F1515+F1516,0)</f>
        <v>0</v>
      </c>
      <c r="F1514" s="83"/>
      <c r="G1514" s="61"/>
      <c r="H1514" s="142" t="s">
        <v>37</v>
      </c>
      <c r="I1514" s="142"/>
      <c r="J1514" s="142"/>
      <c r="K1514" s="142"/>
      <c r="L1514" s="61"/>
      <c r="M1514" s="82" t="s">
        <v>36</v>
      </c>
      <c r="N1514" s="83"/>
      <c r="O1514" s="83">
        <f>E1514</f>
        <v>0</v>
      </c>
      <c r="P1514" s="95"/>
    </row>
    <row r="1515" spans="2:16" hidden="1" x14ac:dyDescent="0.25">
      <c r="B1515" s="98"/>
      <c r="C1515" s="87"/>
      <c r="D1515" s="87" t="s">
        <v>71</v>
      </c>
      <c r="E1515" s="87"/>
      <c r="F1515" s="22">
        <f>IFERROR(-VLOOKUP(B1514,'Lessor Calculations'!$G$10:$N$448,8,FALSE),0)</f>
        <v>0</v>
      </c>
      <c r="G1515" s="51"/>
      <c r="H1515" s="143"/>
      <c r="I1515" s="143"/>
      <c r="J1515" s="143"/>
      <c r="K1515" s="143"/>
      <c r="L1515" s="51"/>
      <c r="M1515" s="87"/>
      <c r="N1515" s="87" t="s">
        <v>71</v>
      </c>
      <c r="O1515" s="22"/>
      <c r="P1515" s="96">
        <f>F1515</f>
        <v>0</v>
      </c>
    </row>
    <row r="1516" spans="2:16" hidden="1" x14ac:dyDescent="0.25">
      <c r="B1516" s="98"/>
      <c r="C1516" s="66"/>
      <c r="D1516" s="87" t="s">
        <v>72</v>
      </c>
      <c r="E1516" s="87"/>
      <c r="F1516" s="22" t="str">
        <f>IFERROR(VLOOKUP(B1514,'Lessor Calculations'!$G$10:$M$448,7,FALSE),0)</f>
        <v xml:space="preserve">  </v>
      </c>
      <c r="G1516" s="51"/>
      <c r="H1516" s="143"/>
      <c r="I1516" s="143"/>
      <c r="J1516" s="143"/>
      <c r="K1516" s="143"/>
      <c r="L1516" s="51"/>
      <c r="M1516" s="66"/>
      <c r="N1516" s="87" t="s">
        <v>72</v>
      </c>
      <c r="O1516" s="22"/>
      <c r="P1516" s="96" t="str">
        <f>F1516</f>
        <v xml:space="preserve">  </v>
      </c>
    </row>
    <row r="1517" spans="2:16" hidden="1" x14ac:dyDescent="0.25">
      <c r="B1517" s="98"/>
      <c r="C1517" s="66"/>
      <c r="D1517" s="87"/>
      <c r="E1517" s="22"/>
      <c r="F1517" s="22"/>
      <c r="G1517" s="51"/>
      <c r="H1517" s="66"/>
      <c r="I1517" s="87"/>
      <c r="J1517" s="22"/>
      <c r="K1517" s="22"/>
      <c r="L1517" s="51"/>
      <c r="M1517" s="65"/>
      <c r="N1517" s="87"/>
      <c r="O1517" s="22"/>
      <c r="P1517" s="96"/>
    </row>
    <row r="1518" spans="2:16" ht="15.6" hidden="1" x14ac:dyDescent="0.3">
      <c r="B1518" s="62" t="str">
        <f>B1514</f>
        <v xml:space="preserve">  </v>
      </c>
      <c r="C1518" s="66" t="s">
        <v>70</v>
      </c>
      <c r="D1518" s="66"/>
      <c r="E1518" s="22" t="str">
        <f>IFERROR(VLOOKUP(B1518,'Lessor Calculations'!$Z$10:$AB$448,3,FALSE),0)</f>
        <v xml:space="preserve">  </v>
      </c>
      <c r="F1518" s="66"/>
      <c r="G1518" s="51"/>
      <c r="H1518" s="143" t="s">
        <v>37</v>
      </c>
      <c r="I1518" s="143"/>
      <c r="J1518" s="143"/>
      <c r="K1518" s="143"/>
      <c r="L1518" s="51"/>
      <c r="M1518" s="66" t="s">
        <v>70</v>
      </c>
      <c r="N1518" s="66"/>
      <c r="O1518" s="22" t="str">
        <f>E1518</f>
        <v xml:space="preserve">  </v>
      </c>
      <c r="P1518" s="96"/>
    </row>
    <row r="1519" spans="2:16" hidden="1" x14ac:dyDescent="0.25">
      <c r="B1519" s="98"/>
      <c r="C1519" s="66"/>
      <c r="D1519" s="87" t="s">
        <v>82</v>
      </c>
      <c r="E1519" s="66"/>
      <c r="F1519" s="77" t="str">
        <f>E1518</f>
        <v xml:space="preserve">  </v>
      </c>
      <c r="G1519" s="51"/>
      <c r="H1519" s="143"/>
      <c r="I1519" s="143"/>
      <c r="J1519" s="143"/>
      <c r="K1519" s="143"/>
      <c r="L1519" s="51"/>
      <c r="M1519" s="66"/>
      <c r="N1519" s="87" t="s">
        <v>82</v>
      </c>
      <c r="O1519" s="22"/>
      <c r="P1519" s="96" t="str">
        <f>O1518</f>
        <v xml:space="preserve">  </v>
      </c>
    </row>
    <row r="1520" spans="2:16" hidden="1" x14ac:dyDescent="0.25">
      <c r="B1520" s="98"/>
      <c r="C1520" s="66"/>
      <c r="D1520" s="87"/>
      <c r="E1520" s="22"/>
      <c r="F1520" s="22"/>
      <c r="G1520" s="51"/>
      <c r="H1520" s="66"/>
      <c r="I1520" s="87"/>
      <c r="J1520" s="22"/>
      <c r="K1520" s="22"/>
      <c r="L1520" s="51"/>
      <c r="M1520" s="65"/>
      <c r="N1520" s="87"/>
      <c r="O1520" s="22"/>
      <c r="P1520" s="96"/>
    </row>
    <row r="1521" spans="2:16" ht="15.6" hidden="1" x14ac:dyDescent="0.3">
      <c r="B1521" s="62" t="str">
        <f>B1518</f>
        <v xml:space="preserve">  </v>
      </c>
      <c r="C1521" s="144" t="s">
        <v>37</v>
      </c>
      <c r="D1521" s="144"/>
      <c r="E1521" s="144"/>
      <c r="F1521" s="144"/>
      <c r="G1521" s="51"/>
      <c r="H1521" s="87" t="s">
        <v>74</v>
      </c>
      <c r="I1521" s="66"/>
      <c r="J1521" s="22" t="str">
        <f>IFERROR(VLOOKUP(B1521,'Lessor Calculations'!$AE$10:$AG$448,3,FALSE),0)</f>
        <v xml:space="preserve">  </v>
      </c>
      <c r="K1521" s="22"/>
      <c r="L1521" s="51"/>
      <c r="M1521" s="87" t="s">
        <v>74</v>
      </c>
      <c r="N1521" s="66"/>
      <c r="O1521" s="22" t="str">
        <f>J1521</f>
        <v xml:space="preserve">  </v>
      </c>
      <c r="P1521" s="96"/>
    </row>
    <row r="1522" spans="2:16" ht="15.6" hidden="1" x14ac:dyDescent="0.3">
      <c r="B1522" s="74"/>
      <c r="C1522" s="144"/>
      <c r="D1522" s="144"/>
      <c r="E1522" s="144"/>
      <c r="F1522" s="144"/>
      <c r="G1522" s="51"/>
      <c r="H1522" s="52"/>
      <c r="I1522" s="87" t="s">
        <v>79</v>
      </c>
      <c r="J1522" s="22"/>
      <c r="K1522" s="22" t="str">
        <f>J1521</f>
        <v xml:space="preserve">  </v>
      </c>
      <c r="L1522" s="51"/>
      <c r="M1522" s="52"/>
      <c r="N1522" s="87" t="s">
        <v>79</v>
      </c>
      <c r="O1522" s="22"/>
      <c r="P1522" s="96" t="str">
        <f>O1521</f>
        <v xml:space="preserve">  </v>
      </c>
    </row>
    <row r="1523" spans="2:16" ht="15.6" hidden="1" x14ac:dyDescent="0.3">
      <c r="B1523" s="74"/>
      <c r="C1523" s="66"/>
      <c r="D1523" s="87"/>
      <c r="E1523" s="22"/>
      <c r="F1523" s="22"/>
      <c r="G1523" s="51"/>
      <c r="H1523" s="66"/>
      <c r="I1523" s="87"/>
      <c r="J1523" s="22"/>
      <c r="K1523" s="22"/>
      <c r="L1523" s="51"/>
      <c r="M1523" s="65"/>
      <c r="N1523" s="66"/>
      <c r="O1523" s="22"/>
      <c r="P1523" s="96"/>
    </row>
    <row r="1524" spans="2:16" ht="15.6" hidden="1" x14ac:dyDescent="0.3">
      <c r="B1524" s="62" t="str">
        <f>B1521</f>
        <v xml:space="preserve">  </v>
      </c>
      <c r="C1524" s="87" t="s">
        <v>36</v>
      </c>
      <c r="D1524" s="22"/>
      <c r="E1524" s="22" t="str">
        <f>F1525</f>
        <v xml:space="preserve">  </v>
      </c>
      <c r="F1524" s="22"/>
      <c r="G1524" s="51"/>
      <c r="H1524" s="143" t="s">
        <v>37</v>
      </c>
      <c r="I1524" s="143"/>
      <c r="J1524" s="143"/>
      <c r="K1524" s="143"/>
      <c r="L1524" s="51"/>
      <c r="M1524" s="87" t="s">
        <v>36</v>
      </c>
      <c r="N1524" s="22"/>
      <c r="O1524" s="22" t="str">
        <f>E1524</f>
        <v xml:space="preserve">  </v>
      </c>
      <c r="P1524" s="96"/>
    </row>
    <row r="1525" spans="2:16" ht="15.6" hidden="1" x14ac:dyDescent="0.3">
      <c r="B1525" s="75"/>
      <c r="C1525" s="79"/>
      <c r="D1525" s="90" t="s">
        <v>80</v>
      </c>
      <c r="E1525" s="90"/>
      <c r="F1525" s="91" t="str">
        <f>IFERROR(VLOOKUP(B1524,'Lessor Calculations'!$G$10:$W$448,17,FALSE),0)</f>
        <v xml:space="preserve">  </v>
      </c>
      <c r="G1525" s="70"/>
      <c r="H1525" s="146"/>
      <c r="I1525" s="146"/>
      <c r="J1525" s="146"/>
      <c r="K1525" s="146"/>
      <c r="L1525" s="70"/>
      <c r="M1525" s="79"/>
      <c r="N1525" s="90" t="s">
        <v>80</v>
      </c>
      <c r="O1525" s="91"/>
      <c r="P1525" s="94" t="str">
        <f>O1524</f>
        <v xml:space="preserve">  </v>
      </c>
    </row>
    <row r="1526" spans="2:16" ht="15.6" hidden="1" x14ac:dyDescent="0.3">
      <c r="B1526" s="59" t="str">
        <f>IFERROR(IF(EOMONTH(B1521,1)&gt;Questionnaire!$I$8,"  ",EOMONTH(B1521,1)),"  ")</f>
        <v xml:space="preserve">  </v>
      </c>
      <c r="C1526" s="82" t="s">
        <v>36</v>
      </c>
      <c r="D1526" s="83"/>
      <c r="E1526" s="83">
        <f>IFERROR(F1527+F1528,0)</f>
        <v>0</v>
      </c>
      <c r="F1526" s="83"/>
      <c r="G1526" s="61"/>
      <c r="H1526" s="142" t="s">
        <v>37</v>
      </c>
      <c r="I1526" s="142"/>
      <c r="J1526" s="142"/>
      <c r="K1526" s="142"/>
      <c r="L1526" s="61"/>
      <c r="M1526" s="82" t="s">
        <v>36</v>
      </c>
      <c r="N1526" s="83"/>
      <c r="O1526" s="83">
        <f>E1526</f>
        <v>0</v>
      </c>
      <c r="P1526" s="95"/>
    </row>
    <row r="1527" spans="2:16" hidden="1" x14ac:dyDescent="0.25">
      <c r="B1527" s="98"/>
      <c r="C1527" s="87"/>
      <c r="D1527" s="87" t="s">
        <v>71</v>
      </c>
      <c r="E1527" s="87"/>
      <c r="F1527" s="22">
        <f>IFERROR(-VLOOKUP(B1526,'Lessor Calculations'!$G$10:$N$448,8,FALSE),0)</f>
        <v>0</v>
      </c>
      <c r="G1527" s="51"/>
      <c r="H1527" s="143"/>
      <c r="I1527" s="143"/>
      <c r="J1527" s="143"/>
      <c r="K1527" s="143"/>
      <c r="L1527" s="51"/>
      <c r="M1527" s="87"/>
      <c r="N1527" s="87" t="s">
        <v>71</v>
      </c>
      <c r="O1527" s="22"/>
      <c r="P1527" s="96">
        <f>F1527</f>
        <v>0</v>
      </c>
    </row>
    <row r="1528" spans="2:16" hidden="1" x14ac:dyDescent="0.25">
      <c r="B1528" s="98"/>
      <c r="C1528" s="66"/>
      <c r="D1528" s="87" t="s">
        <v>72</v>
      </c>
      <c r="E1528" s="87"/>
      <c r="F1528" s="22" t="str">
        <f>IFERROR(VLOOKUP(B1526,'Lessor Calculations'!$G$10:$M$448,7,FALSE),0)</f>
        <v xml:space="preserve">  </v>
      </c>
      <c r="G1528" s="51"/>
      <c r="H1528" s="143"/>
      <c r="I1528" s="143"/>
      <c r="J1528" s="143"/>
      <c r="K1528" s="143"/>
      <c r="L1528" s="51"/>
      <c r="M1528" s="66"/>
      <c r="N1528" s="87" t="s">
        <v>72</v>
      </c>
      <c r="O1528" s="22"/>
      <c r="P1528" s="96" t="str">
        <f>F1528</f>
        <v xml:space="preserve">  </v>
      </c>
    </row>
    <row r="1529" spans="2:16" hidden="1" x14ac:dyDescent="0.25">
      <c r="B1529" s="98"/>
      <c r="C1529" s="66"/>
      <c r="D1529" s="87"/>
      <c r="E1529" s="22"/>
      <c r="F1529" s="22"/>
      <c r="G1529" s="51"/>
      <c r="H1529" s="66"/>
      <c r="I1529" s="87"/>
      <c r="J1529" s="22"/>
      <c r="K1529" s="22"/>
      <c r="L1529" s="51"/>
      <c r="M1529" s="65"/>
      <c r="N1529" s="87"/>
      <c r="O1529" s="22"/>
      <c r="P1529" s="96"/>
    </row>
    <row r="1530" spans="2:16" ht="15.6" hidden="1" x14ac:dyDescent="0.3">
      <c r="B1530" s="62" t="str">
        <f>B1526</f>
        <v xml:space="preserve">  </v>
      </c>
      <c r="C1530" s="66" t="s">
        <v>70</v>
      </c>
      <c r="D1530" s="66"/>
      <c r="E1530" s="22" t="str">
        <f>IFERROR(VLOOKUP(B1530,'Lessor Calculations'!$Z$10:$AB$448,3,FALSE),0)</f>
        <v xml:space="preserve">  </v>
      </c>
      <c r="F1530" s="66"/>
      <c r="G1530" s="51"/>
      <c r="H1530" s="143" t="s">
        <v>37</v>
      </c>
      <c r="I1530" s="143"/>
      <c r="J1530" s="143"/>
      <c r="K1530" s="143"/>
      <c r="L1530" s="51"/>
      <c r="M1530" s="66" t="s">
        <v>70</v>
      </c>
      <c r="N1530" s="66"/>
      <c r="O1530" s="22" t="str">
        <f>E1530</f>
        <v xml:space="preserve">  </v>
      </c>
      <c r="P1530" s="96"/>
    </row>
    <row r="1531" spans="2:16" hidden="1" x14ac:dyDescent="0.25">
      <c r="B1531" s="98"/>
      <c r="C1531" s="66"/>
      <c r="D1531" s="87" t="s">
        <v>82</v>
      </c>
      <c r="E1531" s="66"/>
      <c r="F1531" s="77" t="str">
        <f>E1530</f>
        <v xml:space="preserve">  </v>
      </c>
      <c r="G1531" s="51"/>
      <c r="H1531" s="143"/>
      <c r="I1531" s="143"/>
      <c r="J1531" s="143"/>
      <c r="K1531" s="143"/>
      <c r="L1531" s="51"/>
      <c r="M1531" s="66"/>
      <c r="N1531" s="87" t="s">
        <v>82</v>
      </c>
      <c r="O1531" s="22"/>
      <c r="P1531" s="96" t="str">
        <f>O1530</f>
        <v xml:space="preserve">  </v>
      </c>
    </row>
    <row r="1532" spans="2:16" hidden="1" x14ac:dyDescent="0.25">
      <c r="B1532" s="98"/>
      <c r="C1532" s="66"/>
      <c r="D1532" s="87"/>
      <c r="E1532" s="22"/>
      <c r="F1532" s="22"/>
      <c r="G1532" s="51"/>
      <c r="H1532" s="66"/>
      <c r="I1532" s="87"/>
      <c r="J1532" s="22"/>
      <c r="K1532" s="22"/>
      <c r="L1532" s="51"/>
      <c r="M1532" s="65"/>
      <c r="N1532" s="87"/>
      <c r="O1532" s="22"/>
      <c r="P1532" s="96"/>
    </row>
    <row r="1533" spans="2:16" ht="15.6" hidden="1" x14ac:dyDescent="0.3">
      <c r="B1533" s="62" t="str">
        <f>B1530</f>
        <v xml:space="preserve">  </v>
      </c>
      <c r="C1533" s="144" t="s">
        <v>37</v>
      </c>
      <c r="D1533" s="144"/>
      <c r="E1533" s="144"/>
      <c r="F1533" s="144"/>
      <c r="G1533" s="51"/>
      <c r="H1533" s="87" t="s">
        <v>74</v>
      </c>
      <c r="I1533" s="66"/>
      <c r="J1533" s="22" t="str">
        <f>IFERROR(VLOOKUP(B1533,'Lessor Calculations'!$AE$10:$AG$448,3,FALSE),0)</f>
        <v xml:space="preserve">  </v>
      </c>
      <c r="K1533" s="22"/>
      <c r="L1533" s="51"/>
      <c r="M1533" s="87" t="s">
        <v>74</v>
      </c>
      <c r="N1533" s="66"/>
      <c r="O1533" s="22" t="str">
        <f>J1533</f>
        <v xml:space="preserve">  </v>
      </c>
      <c r="P1533" s="96"/>
    </row>
    <row r="1534" spans="2:16" ht="15.6" hidden="1" x14ac:dyDescent="0.3">
      <c r="B1534" s="74"/>
      <c r="C1534" s="144"/>
      <c r="D1534" s="144"/>
      <c r="E1534" s="144"/>
      <c r="F1534" s="144"/>
      <c r="G1534" s="51"/>
      <c r="H1534" s="52"/>
      <c r="I1534" s="87" t="s">
        <v>79</v>
      </c>
      <c r="J1534" s="22"/>
      <c r="K1534" s="22" t="str">
        <f>J1533</f>
        <v xml:space="preserve">  </v>
      </c>
      <c r="L1534" s="51"/>
      <c r="M1534" s="52"/>
      <c r="N1534" s="87" t="s">
        <v>79</v>
      </c>
      <c r="O1534" s="22"/>
      <c r="P1534" s="96" t="str">
        <f>O1533</f>
        <v xml:space="preserve">  </v>
      </c>
    </row>
    <row r="1535" spans="2:16" ht="15.6" hidden="1" x14ac:dyDescent="0.3">
      <c r="B1535" s="74"/>
      <c r="C1535" s="66"/>
      <c r="D1535" s="87"/>
      <c r="E1535" s="22"/>
      <c r="F1535" s="22"/>
      <c r="G1535" s="51"/>
      <c r="H1535" s="66"/>
      <c r="I1535" s="87"/>
      <c r="J1535" s="22"/>
      <c r="K1535" s="22"/>
      <c r="L1535" s="51"/>
      <c r="M1535" s="65"/>
      <c r="N1535" s="66"/>
      <c r="O1535" s="22"/>
      <c r="P1535" s="96"/>
    </row>
    <row r="1536" spans="2:16" ht="15.6" hidden="1" x14ac:dyDescent="0.3">
      <c r="B1536" s="62" t="str">
        <f>B1533</f>
        <v xml:space="preserve">  </v>
      </c>
      <c r="C1536" s="87" t="s">
        <v>36</v>
      </c>
      <c r="D1536" s="22"/>
      <c r="E1536" s="22" t="str">
        <f>F1537</f>
        <v xml:space="preserve">  </v>
      </c>
      <c r="F1536" s="22"/>
      <c r="G1536" s="51"/>
      <c r="H1536" s="143" t="s">
        <v>37</v>
      </c>
      <c r="I1536" s="143"/>
      <c r="J1536" s="143"/>
      <c r="K1536" s="143"/>
      <c r="L1536" s="51"/>
      <c r="M1536" s="87" t="s">
        <v>36</v>
      </c>
      <c r="N1536" s="22"/>
      <c r="O1536" s="22" t="str">
        <f>E1536</f>
        <v xml:space="preserve">  </v>
      </c>
      <c r="P1536" s="96"/>
    </row>
    <row r="1537" spans="2:16" ht="15.6" hidden="1" x14ac:dyDescent="0.3">
      <c r="B1537" s="75"/>
      <c r="C1537" s="79"/>
      <c r="D1537" s="90" t="s">
        <v>80</v>
      </c>
      <c r="E1537" s="90"/>
      <c r="F1537" s="91" t="str">
        <f>IFERROR(VLOOKUP(B1536,'Lessor Calculations'!$G$10:$W$448,17,FALSE),0)</f>
        <v xml:space="preserve">  </v>
      </c>
      <c r="G1537" s="70"/>
      <c r="H1537" s="146"/>
      <c r="I1537" s="146"/>
      <c r="J1537" s="146"/>
      <c r="K1537" s="146"/>
      <c r="L1537" s="70"/>
      <c r="M1537" s="79"/>
      <c r="N1537" s="90" t="s">
        <v>80</v>
      </c>
      <c r="O1537" s="91"/>
      <c r="P1537" s="94" t="str">
        <f>O1536</f>
        <v xml:space="preserve">  </v>
      </c>
    </row>
    <row r="1538" spans="2:16" ht="15.6" hidden="1" x14ac:dyDescent="0.3">
      <c r="B1538" s="59" t="str">
        <f>IFERROR(IF(EOMONTH(B1533,1)&gt;Questionnaire!$I$8,"  ",EOMONTH(B1533,1)),"  ")</f>
        <v xml:space="preserve">  </v>
      </c>
      <c r="C1538" s="82" t="s">
        <v>36</v>
      </c>
      <c r="D1538" s="83"/>
      <c r="E1538" s="83">
        <f>IFERROR(F1539+F1540,0)</f>
        <v>0</v>
      </c>
      <c r="F1538" s="83"/>
      <c r="G1538" s="61"/>
      <c r="H1538" s="142" t="s">
        <v>37</v>
      </c>
      <c r="I1538" s="142"/>
      <c r="J1538" s="142"/>
      <c r="K1538" s="142"/>
      <c r="L1538" s="61"/>
      <c r="M1538" s="82" t="s">
        <v>36</v>
      </c>
      <c r="N1538" s="83"/>
      <c r="O1538" s="83">
        <f>E1538</f>
        <v>0</v>
      </c>
      <c r="P1538" s="95"/>
    </row>
    <row r="1539" spans="2:16" hidden="1" x14ac:dyDescent="0.25">
      <c r="B1539" s="98"/>
      <c r="C1539" s="87"/>
      <c r="D1539" s="87" t="s">
        <v>71</v>
      </c>
      <c r="E1539" s="87"/>
      <c r="F1539" s="22">
        <f>IFERROR(-VLOOKUP(B1538,'Lessor Calculations'!$G$10:$N$448,8,FALSE),0)</f>
        <v>0</v>
      </c>
      <c r="G1539" s="51"/>
      <c r="H1539" s="143"/>
      <c r="I1539" s="143"/>
      <c r="J1539" s="143"/>
      <c r="K1539" s="143"/>
      <c r="L1539" s="51"/>
      <c r="M1539" s="87"/>
      <c r="N1539" s="87" t="s">
        <v>71</v>
      </c>
      <c r="O1539" s="22"/>
      <c r="P1539" s="96">
        <f>F1539</f>
        <v>0</v>
      </c>
    </row>
    <row r="1540" spans="2:16" hidden="1" x14ac:dyDescent="0.25">
      <c r="B1540" s="98"/>
      <c r="C1540" s="66"/>
      <c r="D1540" s="87" t="s">
        <v>72</v>
      </c>
      <c r="E1540" s="87"/>
      <c r="F1540" s="22" t="str">
        <f>IFERROR(VLOOKUP(B1538,'Lessor Calculations'!$G$10:$M$448,7,FALSE),0)</f>
        <v xml:space="preserve">  </v>
      </c>
      <c r="G1540" s="51"/>
      <c r="H1540" s="143"/>
      <c r="I1540" s="143"/>
      <c r="J1540" s="143"/>
      <c r="K1540" s="143"/>
      <c r="L1540" s="51"/>
      <c r="M1540" s="66"/>
      <c r="N1540" s="87" t="s">
        <v>72</v>
      </c>
      <c r="O1540" s="22"/>
      <c r="P1540" s="96" t="str">
        <f>F1540</f>
        <v xml:space="preserve">  </v>
      </c>
    </row>
    <row r="1541" spans="2:16" hidden="1" x14ac:dyDescent="0.25">
      <c r="B1541" s="98"/>
      <c r="C1541" s="66"/>
      <c r="D1541" s="87"/>
      <c r="E1541" s="22"/>
      <c r="F1541" s="22"/>
      <c r="G1541" s="51"/>
      <c r="H1541" s="66"/>
      <c r="I1541" s="87"/>
      <c r="J1541" s="22"/>
      <c r="K1541" s="22"/>
      <c r="L1541" s="51"/>
      <c r="M1541" s="65"/>
      <c r="N1541" s="87"/>
      <c r="O1541" s="22"/>
      <c r="P1541" s="96"/>
    </row>
    <row r="1542" spans="2:16" ht="15.6" hidden="1" x14ac:dyDescent="0.3">
      <c r="B1542" s="62" t="str">
        <f>B1538</f>
        <v xml:space="preserve">  </v>
      </c>
      <c r="C1542" s="66" t="s">
        <v>70</v>
      </c>
      <c r="D1542" s="66"/>
      <c r="E1542" s="22" t="str">
        <f>IFERROR(VLOOKUP(B1542,'Lessor Calculations'!$Z$10:$AB$448,3,FALSE),0)</f>
        <v xml:space="preserve">  </v>
      </c>
      <c r="F1542" s="66"/>
      <c r="G1542" s="51"/>
      <c r="H1542" s="143" t="s">
        <v>37</v>
      </c>
      <c r="I1542" s="143"/>
      <c r="J1542" s="143"/>
      <c r="K1542" s="143"/>
      <c r="L1542" s="51"/>
      <c r="M1542" s="66" t="s">
        <v>70</v>
      </c>
      <c r="N1542" s="66"/>
      <c r="O1542" s="22" t="str">
        <f>E1542</f>
        <v xml:space="preserve">  </v>
      </c>
      <c r="P1542" s="96"/>
    </row>
    <row r="1543" spans="2:16" hidden="1" x14ac:dyDescent="0.25">
      <c r="B1543" s="98"/>
      <c r="C1543" s="66"/>
      <c r="D1543" s="87" t="s">
        <v>82</v>
      </c>
      <c r="E1543" s="66"/>
      <c r="F1543" s="77" t="str">
        <f>E1542</f>
        <v xml:space="preserve">  </v>
      </c>
      <c r="G1543" s="51"/>
      <c r="H1543" s="143"/>
      <c r="I1543" s="143"/>
      <c r="J1543" s="143"/>
      <c r="K1543" s="143"/>
      <c r="L1543" s="51"/>
      <c r="M1543" s="66"/>
      <c r="N1543" s="87" t="s">
        <v>82</v>
      </c>
      <c r="O1543" s="22"/>
      <c r="P1543" s="96" t="str">
        <f>O1542</f>
        <v xml:space="preserve">  </v>
      </c>
    </row>
    <row r="1544" spans="2:16" hidden="1" x14ac:dyDescent="0.25">
      <c r="B1544" s="98"/>
      <c r="C1544" s="66"/>
      <c r="D1544" s="87"/>
      <c r="E1544" s="22"/>
      <c r="F1544" s="22"/>
      <c r="G1544" s="51"/>
      <c r="H1544" s="66"/>
      <c r="I1544" s="87"/>
      <c r="J1544" s="22"/>
      <c r="K1544" s="22"/>
      <c r="L1544" s="51"/>
      <c r="M1544" s="65"/>
      <c r="N1544" s="87"/>
      <c r="O1544" s="22"/>
      <c r="P1544" s="96"/>
    </row>
    <row r="1545" spans="2:16" ht="15.6" hidden="1" x14ac:dyDescent="0.3">
      <c r="B1545" s="62" t="str">
        <f>B1542</f>
        <v xml:space="preserve">  </v>
      </c>
      <c r="C1545" s="144" t="s">
        <v>37</v>
      </c>
      <c r="D1545" s="144"/>
      <c r="E1545" s="144"/>
      <c r="F1545" s="144"/>
      <c r="G1545" s="51"/>
      <c r="H1545" s="87" t="s">
        <v>74</v>
      </c>
      <c r="I1545" s="66"/>
      <c r="J1545" s="22" t="str">
        <f>IFERROR(VLOOKUP(B1545,'Lessor Calculations'!$AE$10:$AG$448,3,FALSE),0)</f>
        <v xml:space="preserve">  </v>
      </c>
      <c r="K1545" s="22"/>
      <c r="L1545" s="51"/>
      <c r="M1545" s="87" t="s">
        <v>74</v>
      </c>
      <c r="N1545" s="66"/>
      <c r="O1545" s="22" t="str">
        <f>J1545</f>
        <v xml:space="preserve">  </v>
      </c>
      <c r="P1545" s="96"/>
    </row>
    <row r="1546" spans="2:16" ht="15.6" hidden="1" x14ac:dyDescent="0.3">
      <c r="B1546" s="74"/>
      <c r="C1546" s="144"/>
      <c r="D1546" s="144"/>
      <c r="E1546" s="144"/>
      <c r="F1546" s="144"/>
      <c r="G1546" s="51"/>
      <c r="H1546" s="52"/>
      <c r="I1546" s="87" t="s">
        <v>79</v>
      </c>
      <c r="J1546" s="22"/>
      <c r="K1546" s="22" t="str">
        <f>J1545</f>
        <v xml:space="preserve">  </v>
      </c>
      <c r="L1546" s="51"/>
      <c r="M1546" s="52"/>
      <c r="N1546" s="87" t="s">
        <v>79</v>
      </c>
      <c r="O1546" s="22"/>
      <c r="P1546" s="96" t="str">
        <f>O1545</f>
        <v xml:space="preserve">  </v>
      </c>
    </row>
    <row r="1547" spans="2:16" ht="15.6" hidden="1" x14ac:dyDescent="0.3">
      <c r="B1547" s="74"/>
      <c r="C1547" s="66"/>
      <c r="D1547" s="87"/>
      <c r="E1547" s="22"/>
      <c r="F1547" s="22"/>
      <c r="G1547" s="51"/>
      <c r="H1547" s="66"/>
      <c r="I1547" s="87"/>
      <c r="J1547" s="22"/>
      <c r="K1547" s="22"/>
      <c r="L1547" s="51"/>
      <c r="M1547" s="65"/>
      <c r="N1547" s="66"/>
      <c r="O1547" s="22"/>
      <c r="P1547" s="96"/>
    </row>
    <row r="1548" spans="2:16" ht="15.6" hidden="1" x14ac:dyDescent="0.3">
      <c r="B1548" s="62" t="str">
        <f>B1545</f>
        <v xml:space="preserve">  </v>
      </c>
      <c r="C1548" s="87" t="s">
        <v>36</v>
      </c>
      <c r="D1548" s="22"/>
      <c r="E1548" s="22" t="str">
        <f>F1549</f>
        <v xml:space="preserve">  </v>
      </c>
      <c r="F1548" s="22"/>
      <c r="G1548" s="51"/>
      <c r="H1548" s="143" t="s">
        <v>37</v>
      </c>
      <c r="I1548" s="143"/>
      <c r="J1548" s="143"/>
      <c r="K1548" s="143"/>
      <c r="L1548" s="51"/>
      <c r="M1548" s="87" t="s">
        <v>36</v>
      </c>
      <c r="N1548" s="22"/>
      <c r="O1548" s="22" t="str">
        <f>E1548</f>
        <v xml:space="preserve">  </v>
      </c>
      <c r="P1548" s="96"/>
    </row>
    <row r="1549" spans="2:16" ht="15.6" hidden="1" x14ac:dyDescent="0.3">
      <c r="B1549" s="75"/>
      <c r="C1549" s="79"/>
      <c r="D1549" s="90" t="s">
        <v>80</v>
      </c>
      <c r="E1549" s="90"/>
      <c r="F1549" s="91" t="str">
        <f>IFERROR(VLOOKUP(B1548,'Lessor Calculations'!$G$10:$W$448,17,FALSE),0)</f>
        <v xml:space="preserve">  </v>
      </c>
      <c r="G1549" s="70"/>
      <c r="H1549" s="146"/>
      <c r="I1549" s="146"/>
      <c r="J1549" s="146"/>
      <c r="K1549" s="146"/>
      <c r="L1549" s="70"/>
      <c r="M1549" s="79"/>
      <c r="N1549" s="90" t="s">
        <v>80</v>
      </c>
      <c r="O1549" s="91"/>
      <c r="P1549" s="94" t="str">
        <f>O1548</f>
        <v xml:space="preserve">  </v>
      </c>
    </row>
    <row r="1550" spans="2:16" ht="15.6" hidden="1" x14ac:dyDescent="0.3">
      <c r="B1550" s="59" t="str">
        <f>IFERROR(IF(EOMONTH(B1545,1)&gt;Questionnaire!$I$8,"  ",EOMONTH(B1545,1)),"  ")</f>
        <v xml:space="preserve">  </v>
      </c>
      <c r="C1550" s="82" t="s">
        <v>36</v>
      </c>
      <c r="D1550" s="83"/>
      <c r="E1550" s="83">
        <f>IFERROR(F1551+F1552,0)</f>
        <v>0</v>
      </c>
      <c r="F1550" s="83"/>
      <c r="G1550" s="61"/>
      <c r="H1550" s="142" t="s">
        <v>37</v>
      </c>
      <c r="I1550" s="142"/>
      <c r="J1550" s="142"/>
      <c r="K1550" s="142"/>
      <c r="L1550" s="61"/>
      <c r="M1550" s="82" t="s">
        <v>36</v>
      </c>
      <c r="N1550" s="83"/>
      <c r="O1550" s="83">
        <f>E1550</f>
        <v>0</v>
      </c>
      <c r="P1550" s="95"/>
    </row>
    <row r="1551" spans="2:16" hidden="1" x14ac:dyDescent="0.25">
      <c r="B1551" s="98"/>
      <c r="C1551" s="87"/>
      <c r="D1551" s="87" t="s">
        <v>71</v>
      </c>
      <c r="E1551" s="87"/>
      <c r="F1551" s="22">
        <f>IFERROR(-VLOOKUP(B1550,'Lessor Calculations'!$G$10:$N$448,8,FALSE),0)</f>
        <v>0</v>
      </c>
      <c r="G1551" s="51"/>
      <c r="H1551" s="143"/>
      <c r="I1551" s="143"/>
      <c r="J1551" s="143"/>
      <c r="K1551" s="143"/>
      <c r="L1551" s="51"/>
      <c r="M1551" s="87"/>
      <c r="N1551" s="87" t="s">
        <v>71</v>
      </c>
      <c r="O1551" s="22"/>
      <c r="P1551" s="96">
        <f>F1551</f>
        <v>0</v>
      </c>
    </row>
    <row r="1552" spans="2:16" hidden="1" x14ac:dyDescent="0.25">
      <c r="B1552" s="98"/>
      <c r="C1552" s="66"/>
      <c r="D1552" s="87" t="s">
        <v>72</v>
      </c>
      <c r="E1552" s="87"/>
      <c r="F1552" s="22" t="str">
        <f>IFERROR(VLOOKUP(B1550,'Lessor Calculations'!$G$10:$M$448,7,FALSE),0)</f>
        <v xml:space="preserve">  </v>
      </c>
      <c r="G1552" s="51"/>
      <c r="H1552" s="143"/>
      <c r="I1552" s="143"/>
      <c r="J1552" s="143"/>
      <c r="K1552" s="143"/>
      <c r="L1552" s="51"/>
      <c r="M1552" s="66"/>
      <c r="N1552" s="87" t="s">
        <v>72</v>
      </c>
      <c r="O1552" s="22"/>
      <c r="P1552" s="96" t="str">
        <f>F1552</f>
        <v xml:space="preserve">  </v>
      </c>
    </row>
    <row r="1553" spans="2:16" hidden="1" x14ac:dyDescent="0.25">
      <c r="B1553" s="98"/>
      <c r="C1553" s="66"/>
      <c r="D1553" s="87"/>
      <c r="E1553" s="22"/>
      <c r="F1553" s="22"/>
      <c r="G1553" s="51"/>
      <c r="H1553" s="66"/>
      <c r="I1553" s="87"/>
      <c r="J1553" s="22"/>
      <c r="K1553" s="22"/>
      <c r="L1553" s="51"/>
      <c r="M1553" s="65"/>
      <c r="N1553" s="87"/>
      <c r="O1553" s="22"/>
      <c r="P1553" s="96"/>
    </row>
    <row r="1554" spans="2:16" ht="15.6" hidden="1" x14ac:dyDescent="0.3">
      <c r="B1554" s="62" t="str">
        <f>B1550</f>
        <v xml:space="preserve">  </v>
      </c>
      <c r="C1554" s="66" t="s">
        <v>70</v>
      </c>
      <c r="D1554" s="66"/>
      <c r="E1554" s="22" t="str">
        <f>IFERROR(VLOOKUP(B1554,'Lessor Calculations'!$Z$10:$AB$448,3,FALSE),0)</f>
        <v xml:space="preserve">  </v>
      </c>
      <c r="F1554" s="66"/>
      <c r="G1554" s="51"/>
      <c r="H1554" s="143" t="s">
        <v>37</v>
      </c>
      <c r="I1554" s="143"/>
      <c r="J1554" s="143"/>
      <c r="K1554" s="143"/>
      <c r="L1554" s="51"/>
      <c r="M1554" s="66" t="s">
        <v>70</v>
      </c>
      <c r="N1554" s="66"/>
      <c r="O1554" s="22" t="str">
        <f>E1554</f>
        <v xml:space="preserve">  </v>
      </c>
      <c r="P1554" s="96"/>
    </row>
    <row r="1555" spans="2:16" hidden="1" x14ac:dyDescent="0.25">
      <c r="B1555" s="98"/>
      <c r="C1555" s="66"/>
      <c r="D1555" s="87" t="s">
        <v>82</v>
      </c>
      <c r="E1555" s="66"/>
      <c r="F1555" s="77" t="str">
        <f>E1554</f>
        <v xml:space="preserve">  </v>
      </c>
      <c r="G1555" s="51"/>
      <c r="H1555" s="143"/>
      <c r="I1555" s="143"/>
      <c r="J1555" s="143"/>
      <c r="K1555" s="143"/>
      <c r="L1555" s="51"/>
      <c r="M1555" s="66"/>
      <c r="N1555" s="87" t="s">
        <v>82</v>
      </c>
      <c r="O1555" s="22"/>
      <c r="P1555" s="96" t="str">
        <f>O1554</f>
        <v xml:space="preserve">  </v>
      </c>
    </row>
    <row r="1556" spans="2:16" hidden="1" x14ac:dyDescent="0.25">
      <c r="B1556" s="98"/>
      <c r="C1556" s="66"/>
      <c r="D1556" s="87"/>
      <c r="E1556" s="22"/>
      <c r="F1556" s="22"/>
      <c r="G1556" s="51"/>
      <c r="H1556" s="66"/>
      <c r="I1556" s="87"/>
      <c r="J1556" s="22"/>
      <c r="K1556" s="22"/>
      <c r="L1556" s="51"/>
      <c r="M1556" s="65"/>
      <c r="N1556" s="87"/>
      <c r="O1556" s="22"/>
      <c r="P1556" s="96"/>
    </row>
    <row r="1557" spans="2:16" ht="15.6" hidden="1" x14ac:dyDescent="0.3">
      <c r="B1557" s="62" t="str">
        <f>B1554</f>
        <v xml:space="preserve">  </v>
      </c>
      <c r="C1557" s="144" t="s">
        <v>37</v>
      </c>
      <c r="D1557" s="144"/>
      <c r="E1557" s="144"/>
      <c r="F1557" s="144"/>
      <c r="G1557" s="51"/>
      <c r="H1557" s="87" t="s">
        <v>74</v>
      </c>
      <c r="I1557" s="66"/>
      <c r="J1557" s="22" t="str">
        <f>IFERROR(VLOOKUP(B1557,'Lessor Calculations'!$AE$10:$AG$448,3,FALSE),0)</f>
        <v xml:space="preserve">  </v>
      </c>
      <c r="K1557" s="22"/>
      <c r="L1557" s="51"/>
      <c r="M1557" s="87" t="s">
        <v>74</v>
      </c>
      <c r="N1557" s="66"/>
      <c r="O1557" s="22" t="str">
        <f>J1557</f>
        <v xml:space="preserve">  </v>
      </c>
      <c r="P1557" s="96"/>
    </row>
    <row r="1558" spans="2:16" ht="15.6" hidden="1" x14ac:dyDescent="0.3">
      <c r="B1558" s="74"/>
      <c r="C1558" s="144"/>
      <c r="D1558" s="144"/>
      <c r="E1558" s="144"/>
      <c r="F1558" s="144"/>
      <c r="G1558" s="51"/>
      <c r="H1558" s="52"/>
      <c r="I1558" s="87" t="s">
        <v>79</v>
      </c>
      <c r="J1558" s="22"/>
      <c r="K1558" s="22" t="str">
        <f>J1557</f>
        <v xml:space="preserve">  </v>
      </c>
      <c r="L1558" s="51"/>
      <c r="M1558" s="52"/>
      <c r="N1558" s="87" t="s">
        <v>79</v>
      </c>
      <c r="O1558" s="22"/>
      <c r="P1558" s="96" t="str">
        <f>O1557</f>
        <v xml:space="preserve">  </v>
      </c>
    </row>
    <row r="1559" spans="2:16" ht="15.6" hidden="1" x14ac:dyDescent="0.3">
      <c r="B1559" s="74"/>
      <c r="C1559" s="66"/>
      <c r="D1559" s="87"/>
      <c r="E1559" s="22"/>
      <c r="F1559" s="22"/>
      <c r="G1559" s="51"/>
      <c r="H1559" s="66"/>
      <c r="I1559" s="87"/>
      <c r="J1559" s="22"/>
      <c r="K1559" s="22"/>
      <c r="L1559" s="51"/>
      <c r="M1559" s="65"/>
      <c r="N1559" s="66"/>
      <c r="O1559" s="22"/>
      <c r="P1559" s="96"/>
    </row>
    <row r="1560" spans="2:16" ht="15.6" hidden="1" x14ac:dyDescent="0.3">
      <c r="B1560" s="62" t="str">
        <f>B1557</f>
        <v xml:space="preserve">  </v>
      </c>
      <c r="C1560" s="87" t="s">
        <v>36</v>
      </c>
      <c r="D1560" s="22"/>
      <c r="E1560" s="22" t="str">
        <f>F1561</f>
        <v xml:space="preserve">  </v>
      </c>
      <c r="F1560" s="22"/>
      <c r="G1560" s="51"/>
      <c r="H1560" s="143" t="s">
        <v>37</v>
      </c>
      <c r="I1560" s="143"/>
      <c r="J1560" s="143"/>
      <c r="K1560" s="143"/>
      <c r="L1560" s="51"/>
      <c r="M1560" s="87" t="s">
        <v>36</v>
      </c>
      <c r="N1560" s="22"/>
      <c r="O1560" s="22" t="str">
        <f>E1560</f>
        <v xml:space="preserve">  </v>
      </c>
      <c r="P1560" s="96"/>
    </row>
    <row r="1561" spans="2:16" ht="15.6" hidden="1" x14ac:dyDescent="0.3">
      <c r="B1561" s="75"/>
      <c r="C1561" s="79"/>
      <c r="D1561" s="90" t="s">
        <v>80</v>
      </c>
      <c r="E1561" s="90"/>
      <c r="F1561" s="91" t="str">
        <f>IFERROR(VLOOKUP(B1560,'Lessor Calculations'!$G$10:$W$448,17,FALSE),0)</f>
        <v xml:space="preserve">  </v>
      </c>
      <c r="G1561" s="70"/>
      <c r="H1561" s="146"/>
      <c r="I1561" s="146"/>
      <c r="J1561" s="146"/>
      <c r="K1561" s="146"/>
      <c r="L1561" s="70"/>
      <c r="M1561" s="79"/>
      <c r="N1561" s="90" t="s">
        <v>80</v>
      </c>
      <c r="O1561" s="91"/>
      <c r="P1561" s="94" t="str">
        <f>O1560</f>
        <v xml:space="preserve">  </v>
      </c>
    </row>
    <row r="1562" spans="2:16" ht="15.6" hidden="1" x14ac:dyDescent="0.3">
      <c r="B1562" s="59" t="str">
        <f>IFERROR(IF(EOMONTH(B1557,1)&gt;Questionnaire!$I$8,"  ",EOMONTH(B1557,1)),"  ")</f>
        <v xml:space="preserve">  </v>
      </c>
      <c r="C1562" s="82" t="s">
        <v>36</v>
      </c>
      <c r="D1562" s="83"/>
      <c r="E1562" s="83">
        <f>IFERROR(F1563+F1564,0)</f>
        <v>0</v>
      </c>
      <c r="F1562" s="83"/>
      <c r="G1562" s="61"/>
      <c r="H1562" s="142" t="s">
        <v>37</v>
      </c>
      <c r="I1562" s="142"/>
      <c r="J1562" s="142"/>
      <c r="K1562" s="142"/>
      <c r="L1562" s="61"/>
      <c r="M1562" s="82" t="s">
        <v>36</v>
      </c>
      <c r="N1562" s="83"/>
      <c r="O1562" s="83">
        <f>E1562</f>
        <v>0</v>
      </c>
      <c r="P1562" s="95"/>
    </row>
    <row r="1563" spans="2:16" hidden="1" x14ac:dyDescent="0.25">
      <c r="B1563" s="98"/>
      <c r="C1563" s="87"/>
      <c r="D1563" s="87" t="s">
        <v>71</v>
      </c>
      <c r="E1563" s="87"/>
      <c r="F1563" s="22">
        <f>IFERROR(-VLOOKUP(B1562,'Lessor Calculations'!$G$10:$N$448,8,FALSE),0)</f>
        <v>0</v>
      </c>
      <c r="G1563" s="51"/>
      <c r="H1563" s="143"/>
      <c r="I1563" s="143"/>
      <c r="J1563" s="143"/>
      <c r="K1563" s="143"/>
      <c r="L1563" s="51"/>
      <c r="M1563" s="87"/>
      <c r="N1563" s="87" t="s">
        <v>71</v>
      </c>
      <c r="O1563" s="22"/>
      <c r="P1563" s="96">
        <f>F1563</f>
        <v>0</v>
      </c>
    </row>
    <row r="1564" spans="2:16" hidden="1" x14ac:dyDescent="0.25">
      <c r="B1564" s="98"/>
      <c r="C1564" s="66"/>
      <c r="D1564" s="87" t="s">
        <v>72</v>
      </c>
      <c r="E1564" s="87"/>
      <c r="F1564" s="22" t="str">
        <f>IFERROR(VLOOKUP(B1562,'Lessor Calculations'!$G$10:$M$448,7,FALSE),0)</f>
        <v xml:space="preserve">  </v>
      </c>
      <c r="G1564" s="51"/>
      <c r="H1564" s="143"/>
      <c r="I1564" s="143"/>
      <c r="J1564" s="143"/>
      <c r="K1564" s="143"/>
      <c r="L1564" s="51"/>
      <c r="M1564" s="66"/>
      <c r="N1564" s="87" t="s">
        <v>72</v>
      </c>
      <c r="O1564" s="22"/>
      <c r="P1564" s="96" t="str">
        <f>F1564</f>
        <v xml:space="preserve">  </v>
      </c>
    </row>
    <row r="1565" spans="2:16" hidden="1" x14ac:dyDescent="0.25">
      <c r="B1565" s="98"/>
      <c r="C1565" s="66"/>
      <c r="D1565" s="87"/>
      <c r="E1565" s="22"/>
      <c r="F1565" s="22"/>
      <c r="G1565" s="51"/>
      <c r="H1565" s="66"/>
      <c r="I1565" s="87"/>
      <c r="J1565" s="22"/>
      <c r="K1565" s="22"/>
      <c r="L1565" s="51"/>
      <c r="M1565" s="65"/>
      <c r="N1565" s="87"/>
      <c r="O1565" s="22"/>
      <c r="P1565" s="96"/>
    </row>
    <row r="1566" spans="2:16" ht="15.6" hidden="1" x14ac:dyDescent="0.3">
      <c r="B1566" s="62" t="str">
        <f>B1562</f>
        <v xml:space="preserve">  </v>
      </c>
      <c r="C1566" s="66" t="s">
        <v>70</v>
      </c>
      <c r="D1566" s="66"/>
      <c r="E1566" s="22" t="str">
        <f>IFERROR(VLOOKUP(B1566,'Lessor Calculations'!$Z$10:$AB$448,3,FALSE),0)</f>
        <v xml:space="preserve">  </v>
      </c>
      <c r="F1566" s="66"/>
      <c r="G1566" s="51"/>
      <c r="H1566" s="143" t="s">
        <v>37</v>
      </c>
      <c r="I1566" s="143"/>
      <c r="J1566" s="143"/>
      <c r="K1566" s="143"/>
      <c r="L1566" s="51"/>
      <c r="M1566" s="66" t="s">
        <v>70</v>
      </c>
      <c r="N1566" s="66"/>
      <c r="O1566" s="22" t="str">
        <f>E1566</f>
        <v xml:space="preserve">  </v>
      </c>
      <c r="P1566" s="96"/>
    </row>
    <row r="1567" spans="2:16" hidden="1" x14ac:dyDescent="0.25">
      <c r="B1567" s="98"/>
      <c r="C1567" s="66"/>
      <c r="D1567" s="87" t="s">
        <v>82</v>
      </c>
      <c r="E1567" s="66"/>
      <c r="F1567" s="77" t="str">
        <f>E1566</f>
        <v xml:space="preserve">  </v>
      </c>
      <c r="G1567" s="51"/>
      <c r="H1567" s="143"/>
      <c r="I1567" s="143"/>
      <c r="J1567" s="143"/>
      <c r="K1567" s="143"/>
      <c r="L1567" s="51"/>
      <c r="M1567" s="66"/>
      <c r="N1567" s="87" t="s">
        <v>82</v>
      </c>
      <c r="O1567" s="22"/>
      <c r="P1567" s="96" t="str">
        <f>O1566</f>
        <v xml:space="preserve">  </v>
      </c>
    </row>
    <row r="1568" spans="2:16" hidden="1" x14ac:dyDescent="0.25">
      <c r="B1568" s="98"/>
      <c r="C1568" s="66"/>
      <c r="D1568" s="87"/>
      <c r="E1568" s="22"/>
      <c r="F1568" s="22"/>
      <c r="G1568" s="51"/>
      <c r="H1568" s="66"/>
      <c r="I1568" s="87"/>
      <c r="J1568" s="22"/>
      <c r="K1568" s="22"/>
      <c r="L1568" s="51"/>
      <c r="M1568" s="65"/>
      <c r="N1568" s="87"/>
      <c r="O1568" s="22"/>
      <c r="P1568" s="96"/>
    </row>
    <row r="1569" spans="2:16" ht="15.6" hidden="1" x14ac:dyDescent="0.3">
      <c r="B1569" s="62" t="str">
        <f>B1566</f>
        <v xml:space="preserve">  </v>
      </c>
      <c r="C1569" s="144" t="s">
        <v>37</v>
      </c>
      <c r="D1569" s="144"/>
      <c r="E1569" s="144"/>
      <c r="F1569" s="144"/>
      <c r="G1569" s="51"/>
      <c r="H1569" s="87" t="s">
        <v>74</v>
      </c>
      <c r="I1569" s="66"/>
      <c r="J1569" s="22" t="str">
        <f>IFERROR(VLOOKUP(B1569,'Lessor Calculations'!$AE$10:$AG$448,3,FALSE),0)</f>
        <v xml:space="preserve">  </v>
      </c>
      <c r="K1569" s="22"/>
      <c r="L1569" s="51"/>
      <c r="M1569" s="87" t="s">
        <v>74</v>
      </c>
      <c r="N1569" s="66"/>
      <c r="O1569" s="22" t="str">
        <f>J1569</f>
        <v xml:space="preserve">  </v>
      </c>
      <c r="P1569" s="96"/>
    </row>
    <row r="1570" spans="2:16" ht="15.6" hidden="1" x14ac:dyDescent="0.3">
      <c r="B1570" s="74"/>
      <c r="C1570" s="144"/>
      <c r="D1570" s="144"/>
      <c r="E1570" s="144"/>
      <c r="F1570" s="144"/>
      <c r="G1570" s="51"/>
      <c r="H1570" s="52"/>
      <c r="I1570" s="87" t="s">
        <v>79</v>
      </c>
      <c r="J1570" s="22"/>
      <c r="K1570" s="22" t="str">
        <f>J1569</f>
        <v xml:space="preserve">  </v>
      </c>
      <c r="L1570" s="51"/>
      <c r="M1570" s="52"/>
      <c r="N1570" s="87" t="s">
        <v>79</v>
      </c>
      <c r="O1570" s="22"/>
      <c r="P1570" s="96" t="str">
        <f>O1569</f>
        <v xml:space="preserve">  </v>
      </c>
    </row>
    <row r="1571" spans="2:16" ht="15.6" hidden="1" x14ac:dyDescent="0.3">
      <c r="B1571" s="74"/>
      <c r="C1571" s="66"/>
      <c r="D1571" s="87"/>
      <c r="E1571" s="22"/>
      <c r="F1571" s="22"/>
      <c r="G1571" s="51"/>
      <c r="H1571" s="66"/>
      <c r="I1571" s="87"/>
      <c r="J1571" s="22"/>
      <c r="K1571" s="22"/>
      <c r="L1571" s="51"/>
      <c r="M1571" s="65"/>
      <c r="N1571" s="66"/>
      <c r="O1571" s="22"/>
      <c r="P1571" s="96"/>
    </row>
    <row r="1572" spans="2:16" ht="15.6" hidden="1" x14ac:dyDescent="0.3">
      <c r="B1572" s="62" t="str">
        <f>B1569</f>
        <v xml:space="preserve">  </v>
      </c>
      <c r="C1572" s="87" t="s">
        <v>36</v>
      </c>
      <c r="D1572" s="22"/>
      <c r="E1572" s="22" t="str">
        <f>F1573</f>
        <v xml:space="preserve">  </v>
      </c>
      <c r="F1572" s="22"/>
      <c r="G1572" s="51"/>
      <c r="H1572" s="143" t="s">
        <v>37</v>
      </c>
      <c r="I1572" s="143"/>
      <c r="J1572" s="143"/>
      <c r="K1572" s="143"/>
      <c r="L1572" s="51"/>
      <c r="M1572" s="87" t="s">
        <v>36</v>
      </c>
      <c r="N1572" s="22"/>
      <c r="O1572" s="22" t="str">
        <f>E1572</f>
        <v xml:space="preserve">  </v>
      </c>
      <c r="P1572" s="96"/>
    </row>
    <row r="1573" spans="2:16" ht="15.6" hidden="1" x14ac:dyDescent="0.3">
      <c r="B1573" s="75"/>
      <c r="C1573" s="79"/>
      <c r="D1573" s="90" t="s">
        <v>80</v>
      </c>
      <c r="E1573" s="90"/>
      <c r="F1573" s="91" t="str">
        <f>IFERROR(VLOOKUP(B1572,'Lessor Calculations'!$G$10:$W$448,17,FALSE),0)</f>
        <v xml:space="preserve">  </v>
      </c>
      <c r="G1573" s="70"/>
      <c r="H1573" s="146"/>
      <c r="I1573" s="146"/>
      <c r="J1573" s="146"/>
      <c r="K1573" s="146"/>
      <c r="L1573" s="70"/>
      <c r="M1573" s="79"/>
      <c r="N1573" s="90" t="s">
        <v>80</v>
      </c>
      <c r="O1573" s="91"/>
      <c r="P1573" s="94" t="str">
        <f>O1572</f>
        <v xml:space="preserve">  </v>
      </c>
    </row>
    <row r="1574" spans="2:16" ht="15.6" hidden="1" x14ac:dyDescent="0.3">
      <c r="B1574" s="59" t="str">
        <f>IFERROR(IF(EOMONTH(B1569,1)&gt;Questionnaire!$I$8,"  ",EOMONTH(B1569,1)),"  ")</f>
        <v xml:space="preserve">  </v>
      </c>
      <c r="C1574" s="82" t="s">
        <v>36</v>
      </c>
      <c r="D1574" s="83"/>
      <c r="E1574" s="83">
        <f>IFERROR(F1575+F1576,0)</f>
        <v>0</v>
      </c>
      <c r="F1574" s="83"/>
      <c r="G1574" s="61"/>
      <c r="H1574" s="142" t="s">
        <v>37</v>
      </c>
      <c r="I1574" s="142"/>
      <c r="J1574" s="142"/>
      <c r="K1574" s="142"/>
      <c r="L1574" s="61"/>
      <c r="M1574" s="82" t="s">
        <v>36</v>
      </c>
      <c r="N1574" s="83"/>
      <c r="O1574" s="83">
        <f>E1574</f>
        <v>0</v>
      </c>
      <c r="P1574" s="95"/>
    </row>
    <row r="1575" spans="2:16" hidden="1" x14ac:dyDescent="0.25">
      <c r="B1575" s="98"/>
      <c r="C1575" s="87"/>
      <c r="D1575" s="87" t="s">
        <v>71</v>
      </c>
      <c r="E1575" s="87"/>
      <c r="F1575" s="22">
        <f>IFERROR(-VLOOKUP(B1574,'Lessor Calculations'!$G$10:$N$448,8,FALSE),0)</f>
        <v>0</v>
      </c>
      <c r="G1575" s="51"/>
      <c r="H1575" s="143"/>
      <c r="I1575" s="143"/>
      <c r="J1575" s="143"/>
      <c r="K1575" s="143"/>
      <c r="L1575" s="51"/>
      <c r="M1575" s="87"/>
      <c r="N1575" s="87" t="s">
        <v>71</v>
      </c>
      <c r="O1575" s="22"/>
      <c r="P1575" s="96">
        <f>F1575</f>
        <v>0</v>
      </c>
    </row>
    <row r="1576" spans="2:16" hidden="1" x14ac:dyDescent="0.25">
      <c r="B1576" s="98"/>
      <c r="C1576" s="66"/>
      <c r="D1576" s="87" t="s">
        <v>72</v>
      </c>
      <c r="E1576" s="87"/>
      <c r="F1576" s="22" t="str">
        <f>IFERROR(VLOOKUP(B1574,'Lessor Calculations'!$G$10:$M$448,7,FALSE),0)</f>
        <v xml:space="preserve">  </v>
      </c>
      <c r="G1576" s="51"/>
      <c r="H1576" s="143"/>
      <c r="I1576" s="143"/>
      <c r="J1576" s="143"/>
      <c r="K1576" s="143"/>
      <c r="L1576" s="51"/>
      <c r="M1576" s="66"/>
      <c r="N1576" s="87" t="s">
        <v>72</v>
      </c>
      <c r="O1576" s="22"/>
      <c r="P1576" s="96" t="str">
        <f>F1576</f>
        <v xml:space="preserve">  </v>
      </c>
    </row>
    <row r="1577" spans="2:16" hidden="1" x14ac:dyDescent="0.25">
      <c r="B1577" s="98"/>
      <c r="C1577" s="66"/>
      <c r="D1577" s="87"/>
      <c r="E1577" s="22"/>
      <c r="F1577" s="22"/>
      <c r="G1577" s="51"/>
      <c r="H1577" s="66"/>
      <c r="I1577" s="87"/>
      <c r="J1577" s="22"/>
      <c r="K1577" s="22"/>
      <c r="L1577" s="51"/>
      <c r="M1577" s="65"/>
      <c r="N1577" s="87"/>
      <c r="O1577" s="22"/>
      <c r="P1577" s="96"/>
    </row>
    <row r="1578" spans="2:16" ht="15.6" hidden="1" x14ac:dyDescent="0.3">
      <c r="B1578" s="62" t="str">
        <f>B1574</f>
        <v xml:space="preserve">  </v>
      </c>
      <c r="C1578" s="66" t="s">
        <v>70</v>
      </c>
      <c r="D1578" s="66"/>
      <c r="E1578" s="22" t="str">
        <f>IFERROR(VLOOKUP(B1578,'Lessor Calculations'!$Z$10:$AB$448,3,FALSE),0)</f>
        <v xml:space="preserve">  </v>
      </c>
      <c r="F1578" s="66"/>
      <c r="G1578" s="51"/>
      <c r="H1578" s="143" t="s">
        <v>37</v>
      </c>
      <c r="I1578" s="143"/>
      <c r="J1578" s="143"/>
      <c r="K1578" s="143"/>
      <c r="L1578" s="51"/>
      <c r="M1578" s="66" t="s">
        <v>70</v>
      </c>
      <c r="N1578" s="66"/>
      <c r="O1578" s="22" t="str">
        <f>E1578</f>
        <v xml:space="preserve">  </v>
      </c>
      <c r="P1578" s="96"/>
    </row>
    <row r="1579" spans="2:16" hidden="1" x14ac:dyDescent="0.25">
      <c r="B1579" s="98"/>
      <c r="C1579" s="66"/>
      <c r="D1579" s="87" t="s">
        <v>82</v>
      </c>
      <c r="E1579" s="66"/>
      <c r="F1579" s="77" t="str">
        <f>E1578</f>
        <v xml:space="preserve">  </v>
      </c>
      <c r="G1579" s="51"/>
      <c r="H1579" s="143"/>
      <c r="I1579" s="143"/>
      <c r="J1579" s="143"/>
      <c r="K1579" s="143"/>
      <c r="L1579" s="51"/>
      <c r="M1579" s="66"/>
      <c r="N1579" s="87" t="s">
        <v>82</v>
      </c>
      <c r="O1579" s="22"/>
      <c r="P1579" s="96" t="str">
        <f>O1578</f>
        <v xml:space="preserve">  </v>
      </c>
    </row>
    <row r="1580" spans="2:16" hidden="1" x14ac:dyDescent="0.25">
      <c r="B1580" s="98"/>
      <c r="C1580" s="66"/>
      <c r="D1580" s="87"/>
      <c r="E1580" s="22"/>
      <c r="F1580" s="22"/>
      <c r="G1580" s="51"/>
      <c r="H1580" s="66"/>
      <c r="I1580" s="87"/>
      <c r="J1580" s="22"/>
      <c r="K1580" s="22"/>
      <c r="L1580" s="51"/>
      <c r="M1580" s="65"/>
      <c r="N1580" s="87"/>
      <c r="O1580" s="22"/>
      <c r="P1580" s="96"/>
    </row>
    <row r="1581" spans="2:16" ht="15.6" hidden="1" x14ac:dyDescent="0.3">
      <c r="B1581" s="62" t="str">
        <f>B1578</f>
        <v xml:space="preserve">  </v>
      </c>
      <c r="C1581" s="144" t="s">
        <v>37</v>
      </c>
      <c r="D1581" s="144"/>
      <c r="E1581" s="144"/>
      <c r="F1581" s="144"/>
      <c r="G1581" s="51"/>
      <c r="H1581" s="87" t="s">
        <v>74</v>
      </c>
      <c r="I1581" s="66"/>
      <c r="J1581" s="22" t="str">
        <f>IFERROR(VLOOKUP(B1581,'Lessor Calculations'!$AE$10:$AG$448,3,FALSE),0)</f>
        <v xml:space="preserve">  </v>
      </c>
      <c r="K1581" s="22"/>
      <c r="L1581" s="51"/>
      <c r="M1581" s="87" t="s">
        <v>74</v>
      </c>
      <c r="N1581" s="66"/>
      <c r="O1581" s="22" t="str">
        <f>J1581</f>
        <v xml:space="preserve">  </v>
      </c>
      <c r="P1581" s="96"/>
    </row>
    <row r="1582" spans="2:16" ht="15.6" hidden="1" x14ac:dyDescent="0.3">
      <c r="B1582" s="74"/>
      <c r="C1582" s="144"/>
      <c r="D1582" s="144"/>
      <c r="E1582" s="144"/>
      <c r="F1582" s="144"/>
      <c r="G1582" s="51"/>
      <c r="H1582" s="52"/>
      <c r="I1582" s="87" t="s">
        <v>79</v>
      </c>
      <c r="J1582" s="22"/>
      <c r="K1582" s="22" t="str">
        <f>J1581</f>
        <v xml:space="preserve">  </v>
      </c>
      <c r="L1582" s="51"/>
      <c r="M1582" s="52"/>
      <c r="N1582" s="87" t="s">
        <v>79</v>
      </c>
      <c r="O1582" s="22"/>
      <c r="P1582" s="96" t="str">
        <f>O1581</f>
        <v xml:space="preserve">  </v>
      </c>
    </row>
    <row r="1583" spans="2:16" ht="15.6" hidden="1" x14ac:dyDescent="0.3">
      <c r="B1583" s="74"/>
      <c r="C1583" s="66"/>
      <c r="D1583" s="87"/>
      <c r="E1583" s="22"/>
      <c r="F1583" s="22"/>
      <c r="G1583" s="51"/>
      <c r="H1583" s="66"/>
      <c r="I1583" s="87"/>
      <c r="J1583" s="22"/>
      <c r="K1583" s="22"/>
      <c r="L1583" s="51"/>
      <c r="M1583" s="65"/>
      <c r="N1583" s="66"/>
      <c r="O1583" s="22"/>
      <c r="P1583" s="96"/>
    </row>
    <row r="1584" spans="2:16" ht="15.6" hidden="1" x14ac:dyDescent="0.3">
      <c r="B1584" s="62" t="str">
        <f>B1581</f>
        <v xml:space="preserve">  </v>
      </c>
      <c r="C1584" s="87" t="s">
        <v>36</v>
      </c>
      <c r="D1584" s="22"/>
      <c r="E1584" s="22" t="str">
        <f>F1585</f>
        <v xml:space="preserve">  </v>
      </c>
      <c r="F1584" s="22"/>
      <c r="G1584" s="51"/>
      <c r="H1584" s="143" t="s">
        <v>37</v>
      </c>
      <c r="I1584" s="143"/>
      <c r="J1584" s="143"/>
      <c r="K1584" s="143"/>
      <c r="L1584" s="51"/>
      <c r="M1584" s="87" t="s">
        <v>36</v>
      </c>
      <c r="N1584" s="22"/>
      <c r="O1584" s="22" t="str">
        <f>E1584</f>
        <v xml:space="preserve">  </v>
      </c>
      <c r="P1584" s="96"/>
    </row>
    <row r="1585" spans="2:16" ht="15.6" hidden="1" x14ac:dyDescent="0.3">
      <c r="B1585" s="75"/>
      <c r="C1585" s="79"/>
      <c r="D1585" s="90" t="s">
        <v>80</v>
      </c>
      <c r="E1585" s="90"/>
      <c r="F1585" s="91" t="str">
        <f>IFERROR(VLOOKUP(B1584,'Lessor Calculations'!$G$10:$W$448,17,FALSE),0)</f>
        <v xml:space="preserve">  </v>
      </c>
      <c r="G1585" s="70"/>
      <c r="H1585" s="146"/>
      <c r="I1585" s="146"/>
      <c r="J1585" s="146"/>
      <c r="K1585" s="146"/>
      <c r="L1585" s="70"/>
      <c r="M1585" s="79"/>
      <c r="N1585" s="90" t="s">
        <v>80</v>
      </c>
      <c r="O1585" s="91"/>
      <c r="P1585" s="94" t="str">
        <f>O1584</f>
        <v xml:space="preserve">  </v>
      </c>
    </row>
    <row r="1586" spans="2:16" ht="15.6" hidden="1" x14ac:dyDescent="0.3">
      <c r="B1586" s="59" t="str">
        <f>IFERROR(IF(EOMONTH(B1581,1)&gt;Questionnaire!$I$8,"  ",EOMONTH(B1581,1)),"  ")</f>
        <v xml:space="preserve">  </v>
      </c>
      <c r="C1586" s="82" t="s">
        <v>36</v>
      </c>
      <c r="D1586" s="83"/>
      <c r="E1586" s="83">
        <f>IFERROR(F1587+F1588,0)</f>
        <v>0</v>
      </c>
      <c r="F1586" s="83"/>
      <c r="G1586" s="61"/>
      <c r="H1586" s="142" t="s">
        <v>37</v>
      </c>
      <c r="I1586" s="142"/>
      <c r="J1586" s="142"/>
      <c r="K1586" s="142"/>
      <c r="L1586" s="61"/>
      <c r="M1586" s="82" t="s">
        <v>36</v>
      </c>
      <c r="N1586" s="83"/>
      <c r="O1586" s="83">
        <f>E1586</f>
        <v>0</v>
      </c>
      <c r="P1586" s="95"/>
    </row>
    <row r="1587" spans="2:16" hidden="1" x14ac:dyDescent="0.25">
      <c r="B1587" s="98"/>
      <c r="C1587" s="87"/>
      <c r="D1587" s="87" t="s">
        <v>71</v>
      </c>
      <c r="E1587" s="87"/>
      <c r="F1587" s="22">
        <f>IFERROR(-VLOOKUP(B1586,'Lessor Calculations'!$G$10:$N$448,8,FALSE),0)</f>
        <v>0</v>
      </c>
      <c r="G1587" s="51"/>
      <c r="H1587" s="143"/>
      <c r="I1587" s="143"/>
      <c r="J1587" s="143"/>
      <c r="K1587" s="143"/>
      <c r="L1587" s="51"/>
      <c r="M1587" s="87"/>
      <c r="N1587" s="87" t="s">
        <v>71</v>
      </c>
      <c r="O1587" s="22"/>
      <c r="P1587" s="96">
        <f>F1587</f>
        <v>0</v>
      </c>
    </row>
    <row r="1588" spans="2:16" hidden="1" x14ac:dyDescent="0.25">
      <c r="B1588" s="98"/>
      <c r="C1588" s="66"/>
      <c r="D1588" s="87" t="s">
        <v>72</v>
      </c>
      <c r="E1588" s="87"/>
      <c r="F1588" s="22" t="str">
        <f>IFERROR(VLOOKUP(B1586,'Lessor Calculations'!$G$10:$M$448,7,FALSE),0)</f>
        <v xml:space="preserve">  </v>
      </c>
      <c r="G1588" s="51"/>
      <c r="H1588" s="143"/>
      <c r="I1588" s="143"/>
      <c r="J1588" s="143"/>
      <c r="K1588" s="143"/>
      <c r="L1588" s="51"/>
      <c r="M1588" s="66"/>
      <c r="N1588" s="87" t="s">
        <v>72</v>
      </c>
      <c r="O1588" s="22"/>
      <c r="P1588" s="96" t="str">
        <f>F1588</f>
        <v xml:space="preserve">  </v>
      </c>
    </row>
    <row r="1589" spans="2:16" hidden="1" x14ac:dyDescent="0.25">
      <c r="B1589" s="98"/>
      <c r="C1589" s="66"/>
      <c r="D1589" s="87"/>
      <c r="E1589" s="22"/>
      <c r="F1589" s="22"/>
      <c r="G1589" s="51"/>
      <c r="H1589" s="66"/>
      <c r="I1589" s="87"/>
      <c r="J1589" s="22"/>
      <c r="K1589" s="22"/>
      <c r="L1589" s="51"/>
      <c r="M1589" s="65"/>
      <c r="N1589" s="87"/>
      <c r="O1589" s="22"/>
      <c r="P1589" s="96"/>
    </row>
    <row r="1590" spans="2:16" ht="15.6" hidden="1" x14ac:dyDescent="0.3">
      <c r="B1590" s="62" t="str">
        <f>B1586</f>
        <v xml:space="preserve">  </v>
      </c>
      <c r="C1590" s="66" t="s">
        <v>70</v>
      </c>
      <c r="D1590" s="66"/>
      <c r="E1590" s="22" t="str">
        <f>IFERROR(VLOOKUP(B1590,'Lessor Calculations'!$Z$10:$AB$448,3,FALSE),0)</f>
        <v xml:space="preserve">  </v>
      </c>
      <c r="F1590" s="66"/>
      <c r="G1590" s="51"/>
      <c r="H1590" s="143" t="s">
        <v>37</v>
      </c>
      <c r="I1590" s="143"/>
      <c r="J1590" s="143"/>
      <c r="K1590" s="143"/>
      <c r="L1590" s="51"/>
      <c r="M1590" s="66" t="s">
        <v>70</v>
      </c>
      <c r="N1590" s="66"/>
      <c r="O1590" s="22" t="str">
        <f>E1590</f>
        <v xml:space="preserve">  </v>
      </c>
      <c r="P1590" s="96"/>
    </row>
    <row r="1591" spans="2:16" hidden="1" x14ac:dyDescent="0.25">
      <c r="B1591" s="98"/>
      <c r="C1591" s="66"/>
      <c r="D1591" s="87" t="s">
        <v>82</v>
      </c>
      <c r="E1591" s="66"/>
      <c r="F1591" s="77" t="str">
        <f>E1590</f>
        <v xml:space="preserve">  </v>
      </c>
      <c r="G1591" s="51"/>
      <c r="H1591" s="143"/>
      <c r="I1591" s="143"/>
      <c r="J1591" s="143"/>
      <c r="K1591" s="143"/>
      <c r="L1591" s="51"/>
      <c r="M1591" s="66"/>
      <c r="N1591" s="87" t="s">
        <v>82</v>
      </c>
      <c r="O1591" s="22"/>
      <c r="P1591" s="96" t="str">
        <f>O1590</f>
        <v xml:space="preserve">  </v>
      </c>
    </row>
    <row r="1592" spans="2:16" hidden="1" x14ac:dyDescent="0.25">
      <c r="B1592" s="98"/>
      <c r="C1592" s="66"/>
      <c r="D1592" s="87"/>
      <c r="E1592" s="22"/>
      <c r="F1592" s="22"/>
      <c r="G1592" s="51"/>
      <c r="H1592" s="66"/>
      <c r="I1592" s="87"/>
      <c r="J1592" s="22"/>
      <c r="K1592" s="22"/>
      <c r="L1592" s="51"/>
      <c r="M1592" s="65"/>
      <c r="N1592" s="87"/>
      <c r="O1592" s="22"/>
      <c r="P1592" s="96"/>
    </row>
    <row r="1593" spans="2:16" ht="15.6" hidden="1" x14ac:dyDescent="0.3">
      <c r="B1593" s="62" t="str">
        <f>B1590</f>
        <v xml:space="preserve">  </v>
      </c>
      <c r="C1593" s="144" t="s">
        <v>37</v>
      </c>
      <c r="D1593" s="144"/>
      <c r="E1593" s="144"/>
      <c r="F1593" s="144"/>
      <c r="G1593" s="51"/>
      <c r="H1593" s="87" t="s">
        <v>74</v>
      </c>
      <c r="I1593" s="66"/>
      <c r="J1593" s="22" t="str">
        <f>IFERROR(VLOOKUP(B1593,'Lessor Calculations'!$AE$10:$AG$448,3,FALSE),0)</f>
        <v xml:space="preserve">  </v>
      </c>
      <c r="K1593" s="22"/>
      <c r="L1593" s="51"/>
      <c r="M1593" s="87" t="s">
        <v>74</v>
      </c>
      <c r="N1593" s="66"/>
      <c r="O1593" s="22" t="str">
        <f>J1593</f>
        <v xml:space="preserve">  </v>
      </c>
      <c r="P1593" s="96"/>
    </row>
    <row r="1594" spans="2:16" ht="15.6" hidden="1" x14ac:dyDescent="0.3">
      <c r="B1594" s="74"/>
      <c r="C1594" s="144"/>
      <c r="D1594" s="144"/>
      <c r="E1594" s="144"/>
      <c r="F1594" s="144"/>
      <c r="G1594" s="51"/>
      <c r="H1594" s="52"/>
      <c r="I1594" s="87" t="s">
        <v>79</v>
      </c>
      <c r="J1594" s="22"/>
      <c r="K1594" s="22" t="str">
        <f>J1593</f>
        <v xml:space="preserve">  </v>
      </c>
      <c r="L1594" s="51"/>
      <c r="M1594" s="52"/>
      <c r="N1594" s="87" t="s">
        <v>79</v>
      </c>
      <c r="O1594" s="22"/>
      <c r="P1594" s="96" t="str">
        <f>O1593</f>
        <v xml:space="preserve">  </v>
      </c>
    </row>
    <row r="1595" spans="2:16" ht="15.6" hidden="1" x14ac:dyDescent="0.3">
      <c r="B1595" s="74"/>
      <c r="C1595" s="66"/>
      <c r="D1595" s="87"/>
      <c r="E1595" s="22"/>
      <c r="F1595" s="22"/>
      <c r="G1595" s="51"/>
      <c r="H1595" s="66"/>
      <c r="I1595" s="87"/>
      <c r="J1595" s="22"/>
      <c r="K1595" s="22"/>
      <c r="L1595" s="51"/>
      <c r="M1595" s="65"/>
      <c r="N1595" s="66"/>
      <c r="O1595" s="22"/>
      <c r="P1595" s="96"/>
    </row>
    <row r="1596" spans="2:16" ht="15.6" hidden="1" x14ac:dyDescent="0.3">
      <c r="B1596" s="62" t="str">
        <f>B1593</f>
        <v xml:space="preserve">  </v>
      </c>
      <c r="C1596" s="87" t="s">
        <v>36</v>
      </c>
      <c r="D1596" s="22"/>
      <c r="E1596" s="22" t="str">
        <f>F1597</f>
        <v xml:space="preserve">  </v>
      </c>
      <c r="F1596" s="22"/>
      <c r="G1596" s="51"/>
      <c r="H1596" s="143" t="s">
        <v>37</v>
      </c>
      <c r="I1596" s="143"/>
      <c r="J1596" s="143"/>
      <c r="K1596" s="143"/>
      <c r="L1596" s="51"/>
      <c r="M1596" s="87" t="s">
        <v>36</v>
      </c>
      <c r="N1596" s="22"/>
      <c r="O1596" s="22" t="str">
        <f>E1596</f>
        <v xml:space="preserve">  </v>
      </c>
      <c r="P1596" s="96"/>
    </row>
    <row r="1597" spans="2:16" ht="15.6" hidden="1" x14ac:dyDescent="0.3">
      <c r="B1597" s="75"/>
      <c r="C1597" s="79"/>
      <c r="D1597" s="90" t="s">
        <v>80</v>
      </c>
      <c r="E1597" s="90"/>
      <c r="F1597" s="91" t="str">
        <f>IFERROR(VLOOKUP(B1596,'Lessor Calculations'!$G$10:$W$448,17,FALSE),0)</f>
        <v xml:space="preserve">  </v>
      </c>
      <c r="G1597" s="70"/>
      <c r="H1597" s="146"/>
      <c r="I1597" s="146"/>
      <c r="J1597" s="146"/>
      <c r="K1597" s="146"/>
      <c r="L1597" s="70"/>
      <c r="M1597" s="79"/>
      <c r="N1597" s="90" t="s">
        <v>80</v>
      </c>
      <c r="O1597" s="91"/>
      <c r="P1597" s="94" t="str">
        <f>O1596</f>
        <v xml:space="preserve">  </v>
      </c>
    </row>
    <row r="1598" spans="2:16" ht="15.6" hidden="1" x14ac:dyDescent="0.3">
      <c r="B1598" s="59" t="str">
        <f>IFERROR(IF(EOMONTH(B1593,1)&gt;Questionnaire!$I$8,"  ",EOMONTH(B1593,1)),"  ")</f>
        <v xml:space="preserve">  </v>
      </c>
      <c r="C1598" s="82" t="s">
        <v>36</v>
      </c>
      <c r="D1598" s="83"/>
      <c r="E1598" s="83">
        <f>IFERROR(F1599+F1600,0)</f>
        <v>0</v>
      </c>
      <c r="F1598" s="83"/>
      <c r="G1598" s="61"/>
      <c r="H1598" s="142" t="s">
        <v>37</v>
      </c>
      <c r="I1598" s="142"/>
      <c r="J1598" s="142"/>
      <c r="K1598" s="142"/>
      <c r="L1598" s="61"/>
      <c r="M1598" s="82" t="s">
        <v>36</v>
      </c>
      <c r="N1598" s="83"/>
      <c r="O1598" s="83">
        <f>E1598</f>
        <v>0</v>
      </c>
      <c r="P1598" s="95"/>
    </row>
    <row r="1599" spans="2:16" hidden="1" x14ac:dyDescent="0.25">
      <c r="B1599" s="98"/>
      <c r="C1599" s="87"/>
      <c r="D1599" s="87" t="s">
        <v>71</v>
      </c>
      <c r="E1599" s="87"/>
      <c r="F1599" s="22">
        <f>IFERROR(-VLOOKUP(B1598,'Lessor Calculations'!$G$10:$N$448,8,FALSE),0)</f>
        <v>0</v>
      </c>
      <c r="G1599" s="51"/>
      <c r="H1599" s="143"/>
      <c r="I1599" s="143"/>
      <c r="J1599" s="143"/>
      <c r="K1599" s="143"/>
      <c r="L1599" s="51"/>
      <c r="M1599" s="87"/>
      <c r="N1599" s="87" t="s">
        <v>71</v>
      </c>
      <c r="O1599" s="22"/>
      <c r="P1599" s="96">
        <f>F1599</f>
        <v>0</v>
      </c>
    </row>
    <row r="1600" spans="2:16" hidden="1" x14ac:dyDescent="0.25">
      <c r="B1600" s="98"/>
      <c r="C1600" s="66"/>
      <c r="D1600" s="87" t="s">
        <v>72</v>
      </c>
      <c r="E1600" s="87"/>
      <c r="F1600" s="22" t="str">
        <f>IFERROR(VLOOKUP(B1598,'Lessor Calculations'!$G$10:$M$448,7,FALSE),0)</f>
        <v xml:space="preserve">  </v>
      </c>
      <c r="G1600" s="51"/>
      <c r="H1600" s="143"/>
      <c r="I1600" s="143"/>
      <c r="J1600" s="143"/>
      <c r="K1600" s="143"/>
      <c r="L1600" s="51"/>
      <c r="M1600" s="66"/>
      <c r="N1600" s="87" t="s">
        <v>72</v>
      </c>
      <c r="O1600" s="22"/>
      <c r="P1600" s="96" t="str">
        <f>F1600</f>
        <v xml:space="preserve">  </v>
      </c>
    </row>
    <row r="1601" spans="2:16" hidden="1" x14ac:dyDescent="0.25">
      <c r="B1601" s="98"/>
      <c r="C1601" s="66"/>
      <c r="D1601" s="87"/>
      <c r="E1601" s="22"/>
      <c r="F1601" s="22"/>
      <c r="G1601" s="51"/>
      <c r="H1601" s="66"/>
      <c r="I1601" s="87"/>
      <c r="J1601" s="22"/>
      <c r="K1601" s="22"/>
      <c r="L1601" s="51"/>
      <c r="M1601" s="65"/>
      <c r="N1601" s="87"/>
      <c r="O1601" s="22"/>
      <c r="P1601" s="96"/>
    </row>
    <row r="1602" spans="2:16" ht="15.6" hidden="1" x14ac:dyDescent="0.3">
      <c r="B1602" s="62" t="str">
        <f>B1598</f>
        <v xml:space="preserve">  </v>
      </c>
      <c r="C1602" s="66" t="s">
        <v>70</v>
      </c>
      <c r="D1602" s="66"/>
      <c r="E1602" s="22" t="str">
        <f>IFERROR(VLOOKUP(B1602,'Lessor Calculations'!$Z$10:$AB$448,3,FALSE),0)</f>
        <v xml:space="preserve">  </v>
      </c>
      <c r="F1602" s="66"/>
      <c r="G1602" s="51"/>
      <c r="H1602" s="143" t="s">
        <v>37</v>
      </c>
      <c r="I1602" s="143"/>
      <c r="J1602" s="143"/>
      <c r="K1602" s="143"/>
      <c r="L1602" s="51"/>
      <c r="M1602" s="66" t="s">
        <v>70</v>
      </c>
      <c r="N1602" s="66"/>
      <c r="O1602" s="22" t="str">
        <f>E1602</f>
        <v xml:space="preserve">  </v>
      </c>
      <c r="P1602" s="96"/>
    </row>
    <row r="1603" spans="2:16" hidden="1" x14ac:dyDescent="0.25">
      <c r="B1603" s="98"/>
      <c r="C1603" s="66"/>
      <c r="D1603" s="87" t="s">
        <v>82</v>
      </c>
      <c r="E1603" s="66"/>
      <c r="F1603" s="77" t="str">
        <f>E1602</f>
        <v xml:space="preserve">  </v>
      </c>
      <c r="G1603" s="51"/>
      <c r="H1603" s="143"/>
      <c r="I1603" s="143"/>
      <c r="J1603" s="143"/>
      <c r="K1603" s="143"/>
      <c r="L1603" s="51"/>
      <c r="M1603" s="66"/>
      <c r="N1603" s="87" t="s">
        <v>82</v>
      </c>
      <c r="O1603" s="22"/>
      <c r="P1603" s="96" t="str">
        <f>O1602</f>
        <v xml:space="preserve">  </v>
      </c>
    </row>
    <row r="1604" spans="2:16" hidden="1" x14ac:dyDescent="0.25">
      <c r="B1604" s="98"/>
      <c r="C1604" s="66"/>
      <c r="D1604" s="87"/>
      <c r="E1604" s="22"/>
      <c r="F1604" s="22"/>
      <c r="G1604" s="51"/>
      <c r="H1604" s="66"/>
      <c r="I1604" s="87"/>
      <c r="J1604" s="22"/>
      <c r="K1604" s="22"/>
      <c r="L1604" s="51"/>
      <c r="M1604" s="65"/>
      <c r="N1604" s="87"/>
      <c r="O1604" s="22"/>
      <c r="P1604" s="96"/>
    </row>
    <row r="1605" spans="2:16" ht="15.6" hidden="1" x14ac:dyDescent="0.3">
      <c r="B1605" s="62" t="str">
        <f>B1602</f>
        <v xml:space="preserve">  </v>
      </c>
      <c r="C1605" s="144" t="s">
        <v>37</v>
      </c>
      <c r="D1605" s="144"/>
      <c r="E1605" s="144"/>
      <c r="F1605" s="144"/>
      <c r="G1605" s="51"/>
      <c r="H1605" s="87" t="s">
        <v>74</v>
      </c>
      <c r="I1605" s="66"/>
      <c r="J1605" s="22" t="str">
        <f>IFERROR(VLOOKUP(B1605,'Lessor Calculations'!$AE$10:$AG$448,3,FALSE),0)</f>
        <v xml:space="preserve">  </v>
      </c>
      <c r="K1605" s="22"/>
      <c r="L1605" s="51"/>
      <c r="M1605" s="87" t="s">
        <v>74</v>
      </c>
      <c r="N1605" s="66"/>
      <c r="O1605" s="22" t="str">
        <f>J1605</f>
        <v xml:space="preserve">  </v>
      </c>
      <c r="P1605" s="96"/>
    </row>
    <row r="1606" spans="2:16" ht="15.6" hidden="1" x14ac:dyDescent="0.3">
      <c r="B1606" s="74"/>
      <c r="C1606" s="144"/>
      <c r="D1606" s="144"/>
      <c r="E1606" s="144"/>
      <c r="F1606" s="144"/>
      <c r="G1606" s="51"/>
      <c r="H1606" s="52"/>
      <c r="I1606" s="87" t="s">
        <v>79</v>
      </c>
      <c r="J1606" s="22"/>
      <c r="K1606" s="22" t="str">
        <f>J1605</f>
        <v xml:space="preserve">  </v>
      </c>
      <c r="L1606" s="51"/>
      <c r="M1606" s="52"/>
      <c r="N1606" s="87" t="s">
        <v>79</v>
      </c>
      <c r="O1606" s="22"/>
      <c r="P1606" s="96" t="str">
        <f>O1605</f>
        <v xml:space="preserve">  </v>
      </c>
    </row>
    <row r="1607" spans="2:16" ht="15.6" hidden="1" x14ac:dyDescent="0.3">
      <c r="B1607" s="74"/>
      <c r="C1607" s="66"/>
      <c r="D1607" s="87"/>
      <c r="E1607" s="22"/>
      <c r="F1607" s="22"/>
      <c r="G1607" s="51"/>
      <c r="H1607" s="66"/>
      <c r="I1607" s="87"/>
      <c r="J1607" s="22"/>
      <c r="K1607" s="22"/>
      <c r="L1607" s="51"/>
      <c r="M1607" s="65"/>
      <c r="N1607" s="66"/>
      <c r="O1607" s="22"/>
      <c r="P1607" s="96"/>
    </row>
    <row r="1608" spans="2:16" ht="15.6" hidden="1" x14ac:dyDescent="0.3">
      <c r="B1608" s="62" t="str">
        <f>B1605</f>
        <v xml:space="preserve">  </v>
      </c>
      <c r="C1608" s="87" t="s">
        <v>36</v>
      </c>
      <c r="D1608" s="22"/>
      <c r="E1608" s="22" t="str">
        <f>F1609</f>
        <v xml:space="preserve">  </v>
      </c>
      <c r="F1608" s="22"/>
      <c r="G1608" s="51"/>
      <c r="H1608" s="143" t="s">
        <v>37</v>
      </c>
      <c r="I1608" s="143"/>
      <c r="J1608" s="143"/>
      <c r="K1608" s="143"/>
      <c r="L1608" s="51"/>
      <c r="M1608" s="87" t="s">
        <v>36</v>
      </c>
      <c r="N1608" s="22"/>
      <c r="O1608" s="22" t="str">
        <f>E1608</f>
        <v xml:space="preserve">  </v>
      </c>
      <c r="P1608" s="96"/>
    </row>
    <row r="1609" spans="2:16" ht="15.6" hidden="1" x14ac:dyDescent="0.3">
      <c r="B1609" s="75"/>
      <c r="C1609" s="79"/>
      <c r="D1609" s="90" t="s">
        <v>80</v>
      </c>
      <c r="E1609" s="90"/>
      <c r="F1609" s="91" t="str">
        <f>IFERROR(VLOOKUP(B1608,'Lessor Calculations'!$G$10:$W$448,17,FALSE),0)</f>
        <v xml:space="preserve">  </v>
      </c>
      <c r="G1609" s="70"/>
      <c r="H1609" s="146"/>
      <c r="I1609" s="146"/>
      <c r="J1609" s="146"/>
      <c r="K1609" s="146"/>
      <c r="L1609" s="70"/>
      <c r="M1609" s="79"/>
      <c r="N1609" s="90" t="s">
        <v>80</v>
      </c>
      <c r="O1609" s="91"/>
      <c r="P1609" s="94" t="str">
        <f>O1608</f>
        <v xml:space="preserve">  </v>
      </c>
    </row>
    <row r="1610" spans="2:16" ht="15.6" hidden="1" x14ac:dyDescent="0.3">
      <c r="B1610" s="59" t="str">
        <f>IFERROR(IF(EOMONTH(B1605,1)&gt;Questionnaire!$I$8,"  ",EOMONTH(B1605,1)),"  ")</f>
        <v xml:space="preserve">  </v>
      </c>
      <c r="C1610" s="82" t="s">
        <v>36</v>
      </c>
      <c r="D1610" s="83"/>
      <c r="E1610" s="83">
        <f>IFERROR(F1611+F1612,0)</f>
        <v>0</v>
      </c>
      <c r="F1610" s="83"/>
      <c r="G1610" s="61"/>
      <c r="H1610" s="142" t="s">
        <v>37</v>
      </c>
      <c r="I1610" s="142"/>
      <c r="J1610" s="142"/>
      <c r="K1610" s="142"/>
      <c r="L1610" s="61"/>
      <c r="M1610" s="82" t="s">
        <v>36</v>
      </c>
      <c r="N1610" s="83"/>
      <c r="O1610" s="83">
        <f>E1610</f>
        <v>0</v>
      </c>
      <c r="P1610" s="95"/>
    </row>
    <row r="1611" spans="2:16" hidden="1" x14ac:dyDescent="0.25">
      <c r="B1611" s="98"/>
      <c r="C1611" s="87"/>
      <c r="D1611" s="87" t="s">
        <v>71</v>
      </c>
      <c r="E1611" s="87"/>
      <c r="F1611" s="22">
        <f>IFERROR(-VLOOKUP(B1610,'Lessor Calculations'!$G$10:$N$448,8,FALSE),0)</f>
        <v>0</v>
      </c>
      <c r="G1611" s="51"/>
      <c r="H1611" s="143"/>
      <c r="I1611" s="143"/>
      <c r="J1611" s="143"/>
      <c r="K1611" s="143"/>
      <c r="L1611" s="51"/>
      <c r="M1611" s="87"/>
      <c r="N1611" s="87" t="s">
        <v>71</v>
      </c>
      <c r="O1611" s="22"/>
      <c r="P1611" s="96">
        <f>F1611</f>
        <v>0</v>
      </c>
    </row>
    <row r="1612" spans="2:16" hidden="1" x14ac:dyDescent="0.25">
      <c r="B1612" s="98"/>
      <c r="C1612" s="66"/>
      <c r="D1612" s="87" t="s">
        <v>72</v>
      </c>
      <c r="E1612" s="87"/>
      <c r="F1612" s="22" t="str">
        <f>IFERROR(VLOOKUP(B1610,'Lessor Calculations'!$G$10:$M$448,7,FALSE),0)</f>
        <v xml:space="preserve">  </v>
      </c>
      <c r="G1612" s="51"/>
      <c r="H1612" s="143"/>
      <c r="I1612" s="143"/>
      <c r="J1612" s="143"/>
      <c r="K1612" s="143"/>
      <c r="L1612" s="51"/>
      <c r="M1612" s="66"/>
      <c r="N1612" s="87" t="s">
        <v>72</v>
      </c>
      <c r="O1612" s="22"/>
      <c r="P1612" s="96" t="str">
        <f>F1612</f>
        <v xml:space="preserve">  </v>
      </c>
    </row>
    <row r="1613" spans="2:16" hidden="1" x14ac:dyDescent="0.25">
      <c r="B1613" s="98"/>
      <c r="C1613" s="66"/>
      <c r="D1613" s="87"/>
      <c r="E1613" s="22"/>
      <c r="F1613" s="22"/>
      <c r="G1613" s="51"/>
      <c r="H1613" s="66"/>
      <c r="I1613" s="87"/>
      <c r="J1613" s="22"/>
      <c r="K1613" s="22"/>
      <c r="L1613" s="51"/>
      <c r="M1613" s="65"/>
      <c r="N1613" s="87"/>
      <c r="O1613" s="22"/>
      <c r="P1613" s="96"/>
    </row>
    <row r="1614" spans="2:16" ht="15.6" hidden="1" x14ac:dyDescent="0.3">
      <c r="B1614" s="62" t="str">
        <f>B1610</f>
        <v xml:space="preserve">  </v>
      </c>
      <c r="C1614" s="66" t="s">
        <v>70</v>
      </c>
      <c r="D1614" s="66"/>
      <c r="E1614" s="22" t="str">
        <f>IFERROR(VLOOKUP(B1614,'Lessor Calculations'!$Z$10:$AB$448,3,FALSE),0)</f>
        <v xml:space="preserve">  </v>
      </c>
      <c r="F1614" s="66"/>
      <c r="G1614" s="51"/>
      <c r="H1614" s="143" t="s">
        <v>37</v>
      </c>
      <c r="I1614" s="143"/>
      <c r="J1614" s="143"/>
      <c r="K1614" s="143"/>
      <c r="L1614" s="51"/>
      <c r="M1614" s="66" t="s">
        <v>70</v>
      </c>
      <c r="N1614" s="66"/>
      <c r="O1614" s="22" t="str">
        <f>E1614</f>
        <v xml:space="preserve">  </v>
      </c>
      <c r="P1614" s="96"/>
    </row>
    <row r="1615" spans="2:16" hidden="1" x14ac:dyDescent="0.25">
      <c r="B1615" s="98"/>
      <c r="C1615" s="66"/>
      <c r="D1615" s="87" t="s">
        <v>82</v>
      </c>
      <c r="E1615" s="66"/>
      <c r="F1615" s="77" t="str">
        <f>E1614</f>
        <v xml:space="preserve">  </v>
      </c>
      <c r="G1615" s="51"/>
      <c r="H1615" s="143"/>
      <c r="I1615" s="143"/>
      <c r="J1615" s="143"/>
      <c r="K1615" s="143"/>
      <c r="L1615" s="51"/>
      <c r="M1615" s="66"/>
      <c r="N1615" s="87" t="s">
        <v>82</v>
      </c>
      <c r="O1615" s="22"/>
      <c r="P1615" s="96" t="str">
        <f>O1614</f>
        <v xml:space="preserve">  </v>
      </c>
    </row>
    <row r="1616" spans="2:16" hidden="1" x14ac:dyDescent="0.25">
      <c r="B1616" s="98"/>
      <c r="C1616" s="66"/>
      <c r="D1616" s="87"/>
      <c r="E1616" s="22"/>
      <c r="F1616" s="22"/>
      <c r="G1616" s="51"/>
      <c r="H1616" s="66"/>
      <c r="I1616" s="87"/>
      <c r="J1616" s="22"/>
      <c r="K1616" s="22"/>
      <c r="L1616" s="51"/>
      <c r="M1616" s="65"/>
      <c r="N1616" s="87"/>
      <c r="O1616" s="22"/>
      <c r="P1616" s="96"/>
    </row>
    <row r="1617" spans="2:16" ht="15.6" hidden="1" x14ac:dyDescent="0.3">
      <c r="B1617" s="62" t="str">
        <f>B1614</f>
        <v xml:space="preserve">  </v>
      </c>
      <c r="C1617" s="144" t="s">
        <v>37</v>
      </c>
      <c r="D1617" s="144"/>
      <c r="E1617" s="144"/>
      <c r="F1617" s="144"/>
      <c r="G1617" s="51"/>
      <c r="H1617" s="87" t="s">
        <v>74</v>
      </c>
      <c r="I1617" s="66"/>
      <c r="J1617" s="22" t="str">
        <f>IFERROR(VLOOKUP(B1617,'Lessor Calculations'!$AE$10:$AG$448,3,FALSE),0)</f>
        <v xml:space="preserve">  </v>
      </c>
      <c r="K1617" s="22"/>
      <c r="L1617" s="51"/>
      <c r="M1617" s="87" t="s">
        <v>74</v>
      </c>
      <c r="N1617" s="66"/>
      <c r="O1617" s="22" t="str">
        <f>J1617</f>
        <v xml:space="preserve">  </v>
      </c>
      <c r="P1617" s="96"/>
    </row>
    <row r="1618" spans="2:16" ht="15.6" hidden="1" x14ac:dyDescent="0.3">
      <c r="B1618" s="74"/>
      <c r="C1618" s="144"/>
      <c r="D1618" s="144"/>
      <c r="E1618" s="144"/>
      <c r="F1618" s="144"/>
      <c r="G1618" s="51"/>
      <c r="H1618" s="52"/>
      <c r="I1618" s="87" t="s">
        <v>79</v>
      </c>
      <c r="J1618" s="22"/>
      <c r="K1618" s="22" t="str">
        <f>J1617</f>
        <v xml:space="preserve">  </v>
      </c>
      <c r="L1618" s="51"/>
      <c r="M1618" s="52"/>
      <c r="N1618" s="87" t="s">
        <v>79</v>
      </c>
      <c r="O1618" s="22"/>
      <c r="P1618" s="96" t="str">
        <f>O1617</f>
        <v xml:space="preserve">  </v>
      </c>
    </row>
    <row r="1619" spans="2:16" ht="15.6" hidden="1" x14ac:dyDescent="0.3">
      <c r="B1619" s="74"/>
      <c r="C1619" s="66"/>
      <c r="D1619" s="87"/>
      <c r="E1619" s="22"/>
      <c r="F1619" s="22"/>
      <c r="G1619" s="51"/>
      <c r="H1619" s="66"/>
      <c r="I1619" s="87"/>
      <c r="J1619" s="22"/>
      <c r="K1619" s="22"/>
      <c r="L1619" s="51"/>
      <c r="M1619" s="65"/>
      <c r="N1619" s="66"/>
      <c r="O1619" s="22"/>
      <c r="P1619" s="96"/>
    </row>
    <row r="1620" spans="2:16" ht="15.6" hidden="1" x14ac:dyDescent="0.3">
      <c r="B1620" s="62" t="str">
        <f>B1617</f>
        <v xml:space="preserve">  </v>
      </c>
      <c r="C1620" s="87" t="s">
        <v>36</v>
      </c>
      <c r="D1620" s="22"/>
      <c r="E1620" s="22" t="str">
        <f>F1621</f>
        <v xml:space="preserve">  </v>
      </c>
      <c r="F1620" s="22"/>
      <c r="G1620" s="51"/>
      <c r="H1620" s="143" t="s">
        <v>37</v>
      </c>
      <c r="I1620" s="143"/>
      <c r="J1620" s="143"/>
      <c r="K1620" s="143"/>
      <c r="L1620" s="51"/>
      <c r="M1620" s="87" t="s">
        <v>36</v>
      </c>
      <c r="N1620" s="22"/>
      <c r="O1620" s="22" t="str">
        <f>E1620</f>
        <v xml:space="preserve">  </v>
      </c>
      <c r="P1620" s="96"/>
    </row>
    <row r="1621" spans="2:16" ht="15.6" hidden="1" x14ac:dyDescent="0.3">
      <c r="B1621" s="75"/>
      <c r="C1621" s="79"/>
      <c r="D1621" s="90" t="s">
        <v>80</v>
      </c>
      <c r="E1621" s="90"/>
      <c r="F1621" s="91" t="str">
        <f>IFERROR(VLOOKUP(B1620,'Lessor Calculations'!$G$10:$W$448,17,FALSE),0)</f>
        <v xml:space="preserve">  </v>
      </c>
      <c r="G1621" s="70"/>
      <c r="H1621" s="146"/>
      <c r="I1621" s="146"/>
      <c r="J1621" s="146"/>
      <c r="K1621" s="146"/>
      <c r="L1621" s="70"/>
      <c r="M1621" s="79"/>
      <c r="N1621" s="90" t="s">
        <v>80</v>
      </c>
      <c r="O1621" s="91"/>
      <c r="P1621" s="94" t="str">
        <f>O1620</f>
        <v xml:space="preserve">  </v>
      </c>
    </row>
    <row r="1622" spans="2:16" ht="15.6" hidden="1" x14ac:dyDescent="0.3">
      <c r="B1622" s="59" t="str">
        <f>IFERROR(IF(EOMONTH(B1617,1)&gt;Questionnaire!$I$8,"  ",EOMONTH(B1617,1)),"  ")</f>
        <v xml:space="preserve">  </v>
      </c>
      <c r="C1622" s="82" t="s">
        <v>36</v>
      </c>
      <c r="D1622" s="83"/>
      <c r="E1622" s="83">
        <f>IFERROR(F1623+F1624,0)</f>
        <v>0</v>
      </c>
      <c r="F1622" s="83"/>
      <c r="G1622" s="61"/>
      <c r="H1622" s="142" t="s">
        <v>37</v>
      </c>
      <c r="I1622" s="142"/>
      <c r="J1622" s="142"/>
      <c r="K1622" s="142"/>
      <c r="L1622" s="61"/>
      <c r="M1622" s="82" t="s">
        <v>36</v>
      </c>
      <c r="N1622" s="83"/>
      <c r="O1622" s="83">
        <f>E1622</f>
        <v>0</v>
      </c>
      <c r="P1622" s="95"/>
    </row>
    <row r="1623" spans="2:16" hidden="1" x14ac:dyDescent="0.25">
      <c r="B1623" s="98"/>
      <c r="C1623" s="87"/>
      <c r="D1623" s="87" t="s">
        <v>71</v>
      </c>
      <c r="E1623" s="87"/>
      <c r="F1623" s="22">
        <f>IFERROR(-VLOOKUP(B1622,'Lessor Calculations'!$G$10:$N$448,8,FALSE),0)</f>
        <v>0</v>
      </c>
      <c r="G1623" s="51"/>
      <c r="H1623" s="143"/>
      <c r="I1623" s="143"/>
      <c r="J1623" s="143"/>
      <c r="K1623" s="143"/>
      <c r="L1623" s="51"/>
      <c r="M1623" s="87"/>
      <c r="N1623" s="87" t="s">
        <v>71</v>
      </c>
      <c r="O1623" s="22"/>
      <c r="P1623" s="96">
        <f>F1623</f>
        <v>0</v>
      </c>
    </row>
    <row r="1624" spans="2:16" hidden="1" x14ac:dyDescent="0.25">
      <c r="B1624" s="98"/>
      <c r="C1624" s="66"/>
      <c r="D1624" s="87" t="s">
        <v>72</v>
      </c>
      <c r="E1624" s="87"/>
      <c r="F1624" s="22" t="str">
        <f>IFERROR(VLOOKUP(B1622,'Lessor Calculations'!$G$10:$M$448,7,FALSE),0)</f>
        <v xml:space="preserve">  </v>
      </c>
      <c r="G1624" s="51"/>
      <c r="H1624" s="143"/>
      <c r="I1624" s="143"/>
      <c r="J1624" s="143"/>
      <c r="K1624" s="143"/>
      <c r="L1624" s="51"/>
      <c r="M1624" s="66"/>
      <c r="N1624" s="87" t="s">
        <v>72</v>
      </c>
      <c r="O1624" s="22"/>
      <c r="P1624" s="96" t="str">
        <f>F1624</f>
        <v xml:space="preserve">  </v>
      </c>
    </row>
    <row r="1625" spans="2:16" hidden="1" x14ac:dyDescent="0.25">
      <c r="B1625" s="98"/>
      <c r="C1625" s="66"/>
      <c r="D1625" s="87"/>
      <c r="E1625" s="22"/>
      <c r="F1625" s="22"/>
      <c r="G1625" s="51"/>
      <c r="H1625" s="66"/>
      <c r="I1625" s="87"/>
      <c r="J1625" s="22"/>
      <c r="K1625" s="22"/>
      <c r="L1625" s="51"/>
      <c r="M1625" s="65"/>
      <c r="N1625" s="87"/>
      <c r="O1625" s="22"/>
      <c r="P1625" s="96"/>
    </row>
    <row r="1626" spans="2:16" ht="15.6" hidden="1" x14ac:dyDescent="0.3">
      <c r="B1626" s="62" t="str">
        <f>B1622</f>
        <v xml:space="preserve">  </v>
      </c>
      <c r="C1626" s="66" t="s">
        <v>70</v>
      </c>
      <c r="D1626" s="66"/>
      <c r="E1626" s="22" t="str">
        <f>IFERROR(VLOOKUP(B1626,'Lessor Calculations'!$Z$10:$AB$448,3,FALSE),0)</f>
        <v xml:space="preserve">  </v>
      </c>
      <c r="F1626" s="66"/>
      <c r="G1626" s="51"/>
      <c r="H1626" s="143" t="s">
        <v>37</v>
      </c>
      <c r="I1626" s="143"/>
      <c r="J1626" s="143"/>
      <c r="K1626" s="143"/>
      <c r="L1626" s="51"/>
      <c r="M1626" s="66" t="s">
        <v>70</v>
      </c>
      <c r="N1626" s="66"/>
      <c r="O1626" s="22" t="str">
        <f>E1626</f>
        <v xml:space="preserve">  </v>
      </c>
      <c r="P1626" s="96"/>
    </row>
    <row r="1627" spans="2:16" hidden="1" x14ac:dyDescent="0.25">
      <c r="B1627" s="98"/>
      <c r="C1627" s="66"/>
      <c r="D1627" s="87" t="s">
        <v>82</v>
      </c>
      <c r="E1627" s="66"/>
      <c r="F1627" s="77" t="str">
        <f>E1626</f>
        <v xml:space="preserve">  </v>
      </c>
      <c r="G1627" s="51"/>
      <c r="H1627" s="143"/>
      <c r="I1627" s="143"/>
      <c r="J1627" s="143"/>
      <c r="K1627" s="143"/>
      <c r="L1627" s="51"/>
      <c r="M1627" s="66"/>
      <c r="N1627" s="87" t="s">
        <v>82</v>
      </c>
      <c r="O1627" s="22"/>
      <c r="P1627" s="96" t="str">
        <f>O1626</f>
        <v xml:space="preserve">  </v>
      </c>
    </row>
    <row r="1628" spans="2:16" hidden="1" x14ac:dyDescent="0.25">
      <c r="B1628" s="98"/>
      <c r="C1628" s="66"/>
      <c r="D1628" s="87"/>
      <c r="E1628" s="22"/>
      <c r="F1628" s="22"/>
      <c r="G1628" s="51"/>
      <c r="H1628" s="66"/>
      <c r="I1628" s="87"/>
      <c r="J1628" s="22"/>
      <c r="K1628" s="22"/>
      <c r="L1628" s="51"/>
      <c r="M1628" s="65"/>
      <c r="N1628" s="87"/>
      <c r="O1628" s="22"/>
      <c r="P1628" s="96"/>
    </row>
    <row r="1629" spans="2:16" ht="15.6" hidden="1" x14ac:dyDescent="0.3">
      <c r="B1629" s="62" t="str">
        <f>B1626</f>
        <v xml:space="preserve">  </v>
      </c>
      <c r="C1629" s="144" t="s">
        <v>37</v>
      </c>
      <c r="D1629" s="144"/>
      <c r="E1629" s="144"/>
      <c r="F1629" s="144"/>
      <c r="G1629" s="51"/>
      <c r="H1629" s="87" t="s">
        <v>74</v>
      </c>
      <c r="I1629" s="66"/>
      <c r="J1629" s="22" t="str">
        <f>IFERROR(VLOOKUP(B1629,'Lessor Calculations'!$AE$10:$AG$448,3,FALSE),0)</f>
        <v xml:space="preserve">  </v>
      </c>
      <c r="K1629" s="22"/>
      <c r="L1629" s="51"/>
      <c r="M1629" s="87" t="s">
        <v>74</v>
      </c>
      <c r="N1629" s="66"/>
      <c r="O1629" s="22" t="str">
        <f>J1629</f>
        <v xml:space="preserve">  </v>
      </c>
      <c r="P1629" s="96"/>
    </row>
    <row r="1630" spans="2:16" ht="15.6" hidden="1" x14ac:dyDescent="0.3">
      <c r="B1630" s="74"/>
      <c r="C1630" s="144"/>
      <c r="D1630" s="144"/>
      <c r="E1630" s="144"/>
      <c r="F1630" s="144"/>
      <c r="G1630" s="51"/>
      <c r="H1630" s="52"/>
      <c r="I1630" s="87" t="s">
        <v>79</v>
      </c>
      <c r="J1630" s="22"/>
      <c r="K1630" s="22" t="str">
        <f>J1629</f>
        <v xml:space="preserve">  </v>
      </c>
      <c r="L1630" s="51"/>
      <c r="M1630" s="52"/>
      <c r="N1630" s="87" t="s">
        <v>79</v>
      </c>
      <c r="O1630" s="22"/>
      <c r="P1630" s="96" t="str">
        <f>O1629</f>
        <v xml:space="preserve">  </v>
      </c>
    </row>
    <row r="1631" spans="2:16" ht="15.6" hidden="1" x14ac:dyDescent="0.3">
      <c r="B1631" s="74"/>
      <c r="C1631" s="66"/>
      <c r="D1631" s="87"/>
      <c r="E1631" s="22"/>
      <c r="F1631" s="22"/>
      <c r="G1631" s="51"/>
      <c r="H1631" s="66"/>
      <c r="I1631" s="87"/>
      <c r="J1631" s="22"/>
      <c r="K1631" s="22"/>
      <c r="L1631" s="51"/>
      <c r="M1631" s="65"/>
      <c r="N1631" s="66"/>
      <c r="O1631" s="22"/>
      <c r="P1631" s="96"/>
    </row>
    <row r="1632" spans="2:16" ht="15.6" hidden="1" x14ac:dyDescent="0.3">
      <c r="B1632" s="62" t="str">
        <f>B1629</f>
        <v xml:space="preserve">  </v>
      </c>
      <c r="C1632" s="87" t="s">
        <v>36</v>
      </c>
      <c r="D1632" s="22"/>
      <c r="E1632" s="22" t="str">
        <f>F1633</f>
        <v xml:space="preserve">  </v>
      </c>
      <c r="F1632" s="22"/>
      <c r="G1632" s="51"/>
      <c r="H1632" s="143" t="s">
        <v>37</v>
      </c>
      <c r="I1632" s="143"/>
      <c r="J1632" s="143"/>
      <c r="K1632" s="143"/>
      <c r="L1632" s="51"/>
      <c r="M1632" s="87" t="s">
        <v>36</v>
      </c>
      <c r="N1632" s="22"/>
      <c r="O1632" s="22" t="str">
        <f>E1632</f>
        <v xml:space="preserve">  </v>
      </c>
      <c r="P1632" s="96"/>
    </row>
    <row r="1633" spans="2:16" ht="15.6" hidden="1" x14ac:dyDescent="0.3">
      <c r="B1633" s="75"/>
      <c r="C1633" s="79"/>
      <c r="D1633" s="90" t="s">
        <v>80</v>
      </c>
      <c r="E1633" s="90"/>
      <c r="F1633" s="91" t="str">
        <f>IFERROR(VLOOKUP(B1632,'Lessor Calculations'!$G$10:$W$448,17,FALSE),0)</f>
        <v xml:space="preserve">  </v>
      </c>
      <c r="G1633" s="70"/>
      <c r="H1633" s="146"/>
      <c r="I1633" s="146"/>
      <c r="J1633" s="146"/>
      <c r="K1633" s="146"/>
      <c r="L1633" s="70"/>
      <c r="M1633" s="79"/>
      <c r="N1633" s="90" t="s">
        <v>80</v>
      </c>
      <c r="O1633" s="91"/>
      <c r="P1633" s="94" t="str">
        <f>O1632</f>
        <v xml:space="preserve">  </v>
      </c>
    </row>
    <row r="1634" spans="2:16" ht="15.6" hidden="1" x14ac:dyDescent="0.3">
      <c r="B1634" s="59" t="str">
        <f>IFERROR(IF(EOMONTH(B1629,1)&gt;Questionnaire!$I$8,"  ",EOMONTH(B1629,1)),"  ")</f>
        <v xml:space="preserve">  </v>
      </c>
      <c r="C1634" s="82" t="s">
        <v>36</v>
      </c>
      <c r="D1634" s="83"/>
      <c r="E1634" s="83">
        <f>IFERROR(F1635+F1636,0)</f>
        <v>0</v>
      </c>
      <c r="F1634" s="83"/>
      <c r="G1634" s="61"/>
      <c r="H1634" s="142" t="s">
        <v>37</v>
      </c>
      <c r="I1634" s="142"/>
      <c r="J1634" s="142"/>
      <c r="K1634" s="142"/>
      <c r="L1634" s="61"/>
      <c r="M1634" s="82" t="s">
        <v>36</v>
      </c>
      <c r="N1634" s="83"/>
      <c r="O1634" s="83">
        <f>E1634</f>
        <v>0</v>
      </c>
      <c r="P1634" s="95"/>
    </row>
    <row r="1635" spans="2:16" hidden="1" x14ac:dyDescent="0.25">
      <c r="B1635" s="98"/>
      <c r="C1635" s="87"/>
      <c r="D1635" s="87" t="s">
        <v>71</v>
      </c>
      <c r="E1635" s="87"/>
      <c r="F1635" s="22">
        <f>IFERROR(-VLOOKUP(B1634,'Lessor Calculations'!$G$10:$N$448,8,FALSE),0)</f>
        <v>0</v>
      </c>
      <c r="G1635" s="51"/>
      <c r="H1635" s="143"/>
      <c r="I1635" s="143"/>
      <c r="J1635" s="143"/>
      <c r="K1635" s="143"/>
      <c r="L1635" s="51"/>
      <c r="M1635" s="87"/>
      <c r="N1635" s="87" t="s">
        <v>71</v>
      </c>
      <c r="O1635" s="22"/>
      <c r="P1635" s="96">
        <f>F1635</f>
        <v>0</v>
      </c>
    </row>
    <row r="1636" spans="2:16" hidden="1" x14ac:dyDescent="0.25">
      <c r="B1636" s="98"/>
      <c r="C1636" s="66"/>
      <c r="D1636" s="87" t="s">
        <v>72</v>
      </c>
      <c r="E1636" s="87"/>
      <c r="F1636" s="22" t="str">
        <f>IFERROR(VLOOKUP(B1634,'Lessor Calculations'!$G$10:$M$448,7,FALSE),0)</f>
        <v xml:space="preserve">  </v>
      </c>
      <c r="G1636" s="51"/>
      <c r="H1636" s="143"/>
      <c r="I1636" s="143"/>
      <c r="J1636" s="143"/>
      <c r="K1636" s="143"/>
      <c r="L1636" s="51"/>
      <c r="M1636" s="66"/>
      <c r="N1636" s="87" t="s">
        <v>72</v>
      </c>
      <c r="O1636" s="22"/>
      <c r="P1636" s="96" t="str">
        <f>F1636</f>
        <v xml:space="preserve">  </v>
      </c>
    </row>
    <row r="1637" spans="2:16" hidden="1" x14ac:dyDescent="0.25">
      <c r="B1637" s="98"/>
      <c r="C1637" s="66"/>
      <c r="D1637" s="87"/>
      <c r="E1637" s="22"/>
      <c r="F1637" s="22"/>
      <c r="G1637" s="51"/>
      <c r="H1637" s="66"/>
      <c r="I1637" s="87"/>
      <c r="J1637" s="22"/>
      <c r="K1637" s="22"/>
      <c r="L1637" s="51"/>
      <c r="M1637" s="65"/>
      <c r="N1637" s="87"/>
      <c r="O1637" s="22"/>
      <c r="P1637" s="96"/>
    </row>
    <row r="1638" spans="2:16" ht="15.6" hidden="1" x14ac:dyDescent="0.3">
      <c r="B1638" s="62" t="str">
        <f>B1634</f>
        <v xml:space="preserve">  </v>
      </c>
      <c r="C1638" s="66" t="s">
        <v>70</v>
      </c>
      <c r="D1638" s="66"/>
      <c r="E1638" s="22" t="str">
        <f>IFERROR(VLOOKUP(B1638,'Lessor Calculations'!$Z$10:$AB$448,3,FALSE),0)</f>
        <v xml:space="preserve">  </v>
      </c>
      <c r="F1638" s="66"/>
      <c r="G1638" s="51"/>
      <c r="H1638" s="143" t="s">
        <v>37</v>
      </c>
      <c r="I1638" s="143"/>
      <c r="J1638" s="143"/>
      <c r="K1638" s="143"/>
      <c r="L1638" s="51"/>
      <c r="M1638" s="66" t="s">
        <v>70</v>
      </c>
      <c r="N1638" s="66"/>
      <c r="O1638" s="22" t="str">
        <f>E1638</f>
        <v xml:space="preserve">  </v>
      </c>
      <c r="P1638" s="96"/>
    </row>
    <row r="1639" spans="2:16" hidden="1" x14ac:dyDescent="0.25">
      <c r="B1639" s="98"/>
      <c r="C1639" s="66"/>
      <c r="D1639" s="87" t="s">
        <v>82</v>
      </c>
      <c r="E1639" s="66"/>
      <c r="F1639" s="77" t="str">
        <f>E1638</f>
        <v xml:space="preserve">  </v>
      </c>
      <c r="G1639" s="51"/>
      <c r="H1639" s="143"/>
      <c r="I1639" s="143"/>
      <c r="J1639" s="143"/>
      <c r="K1639" s="143"/>
      <c r="L1639" s="51"/>
      <c r="M1639" s="66"/>
      <c r="N1639" s="87" t="s">
        <v>82</v>
      </c>
      <c r="O1639" s="22"/>
      <c r="P1639" s="96" t="str">
        <f>O1638</f>
        <v xml:space="preserve">  </v>
      </c>
    </row>
    <row r="1640" spans="2:16" hidden="1" x14ac:dyDescent="0.25">
      <c r="B1640" s="98"/>
      <c r="C1640" s="66"/>
      <c r="D1640" s="87"/>
      <c r="E1640" s="22"/>
      <c r="F1640" s="22"/>
      <c r="G1640" s="51"/>
      <c r="H1640" s="66"/>
      <c r="I1640" s="87"/>
      <c r="J1640" s="22"/>
      <c r="K1640" s="22"/>
      <c r="L1640" s="51"/>
      <c r="M1640" s="65"/>
      <c r="N1640" s="87"/>
      <c r="O1640" s="22"/>
      <c r="P1640" s="96"/>
    </row>
    <row r="1641" spans="2:16" ht="15.6" hidden="1" x14ac:dyDescent="0.3">
      <c r="B1641" s="62" t="str">
        <f>B1638</f>
        <v xml:space="preserve">  </v>
      </c>
      <c r="C1641" s="144" t="s">
        <v>37</v>
      </c>
      <c r="D1641" s="144"/>
      <c r="E1641" s="144"/>
      <c r="F1641" s="144"/>
      <c r="G1641" s="51"/>
      <c r="H1641" s="87" t="s">
        <v>74</v>
      </c>
      <c r="I1641" s="66"/>
      <c r="J1641" s="22" t="str">
        <f>IFERROR(VLOOKUP(B1641,'Lessor Calculations'!$AE$10:$AG$448,3,FALSE),0)</f>
        <v xml:space="preserve">  </v>
      </c>
      <c r="K1641" s="22"/>
      <c r="L1641" s="51"/>
      <c r="M1641" s="87" t="s">
        <v>74</v>
      </c>
      <c r="N1641" s="66"/>
      <c r="O1641" s="22" t="str">
        <f>J1641</f>
        <v xml:space="preserve">  </v>
      </c>
      <c r="P1641" s="96"/>
    </row>
    <row r="1642" spans="2:16" ht="15.6" hidden="1" x14ac:dyDescent="0.3">
      <c r="B1642" s="74"/>
      <c r="C1642" s="144"/>
      <c r="D1642" s="144"/>
      <c r="E1642" s="144"/>
      <c r="F1642" s="144"/>
      <c r="G1642" s="51"/>
      <c r="H1642" s="52"/>
      <c r="I1642" s="87" t="s">
        <v>79</v>
      </c>
      <c r="J1642" s="22"/>
      <c r="K1642" s="22" t="str">
        <f>J1641</f>
        <v xml:space="preserve">  </v>
      </c>
      <c r="L1642" s="51"/>
      <c r="M1642" s="52"/>
      <c r="N1642" s="87" t="s">
        <v>79</v>
      </c>
      <c r="O1642" s="22"/>
      <c r="P1642" s="96" t="str">
        <f>O1641</f>
        <v xml:space="preserve">  </v>
      </c>
    </row>
    <row r="1643" spans="2:16" ht="15.6" hidden="1" x14ac:dyDescent="0.3">
      <c r="B1643" s="74"/>
      <c r="C1643" s="66"/>
      <c r="D1643" s="87"/>
      <c r="E1643" s="22"/>
      <c r="F1643" s="22"/>
      <c r="G1643" s="51"/>
      <c r="H1643" s="66"/>
      <c r="I1643" s="87"/>
      <c r="J1643" s="22"/>
      <c r="K1643" s="22"/>
      <c r="L1643" s="51"/>
      <c r="M1643" s="65"/>
      <c r="N1643" s="66"/>
      <c r="O1643" s="22"/>
      <c r="P1643" s="96"/>
    </row>
    <row r="1644" spans="2:16" ht="15.6" hidden="1" x14ac:dyDescent="0.3">
      <c r="B1644" s="62" t="str">
        <f>B1641</f>
        <v xml:space="preserve">  </v>
      </c>
      <c r="C1644" s="87" t="s">
        <v>36</v>
      </c>
      <c r="D1644" s="22"/>
      <c r="E1644" s="22" t="str">
        <f>F1645</f>
        <v xml:space="preserve">  </v>
      </c>
      <c r="F1644" s="22"/>
      <c r="G1644" s="51"/>
      <c r="H1644" s="143" t="s">
        <v>37</v>
      </c>
      <c r="I1644" s="143"/>
      <c r="J1644" s="143"/>
      <c r="K1644" s="143"/>
      <c r="L1644" s="51"/>
      <c r="M1644" s="87" t="s">
        <v>36</v>
      </c>
      <c r="N1644" s="22"/>
      <c r="O1644" s="22" t="str">
        <f>E1644</f>
        <v xml:space="preserve">  </v>
      </c>
      <c r="P1644" s="96"/>
    </row>
    <row r="1645" spans="2:16" ht="15.6" hidden="1" x14ac:dyDescent="0.3">
      <c r="B1645" s="75"/>
      <c r="C1645" s="79"/>
      <c r="D1645" s="90" t="s">
        <v>80</v>
      </c>
      <c r="E1645" s="90"/>
      <c r="F1645" s="91" t="str">
        <f>IFERROR(VLOOKUP(B1644,'Lessor Calculations'!$G$10:$W$448,17,FALSE),0)</f>
        <v xml:space="preserve">  </v>
      </c>
      <c r="G1645" s="70"/>
      <c r="H1645" s="146"/>
      <c r="I1645" s="146"/>
      <c r="J1645" s="146"/>
      <c r="K1645" s="146"/>
      <c r="L1645" s="70"/>
      <c r="M1645" s="79"/>
      <c r="N1645" s="90" t="s">
        <v>80</v>
      </c>
      <c r="O1645" s="91"/>
      <c r="P1645" s="94" t="str">
        <f>O1644</f>
        <v xml:space="preserve">  </v>
      </c>
    </row>
    <row r="1646" spans="2:16" ht="15.6" hidden="1" x14ac:dyDescent="0.3">
      <c r="B1646" s="59" t="str">
        <f>IFERROR(IF(EOMONTH(B1641,1)&gt;Questionnaire!$I$8,"  ",EOMONTH(B1641,1)),"  ")</f>
        <v xml:space="preserve">  </v>
      </c>
      <c r="C1646" s="82" t="s">
        <v>36</v>
      </c>
      <c r="D1646" s="83"/>
      <c r="E1646" s="83">
        <f>IFERROR(F1647+F1648,0)</f>
        <v>0</v>
      </c>
      <c r="F1646" s="83"/>
      <c r="G1646" s="61"/>
      <c r="H1646" s="142" t="s">
        <v>37</v>
      </c>
      <c r="I1646" s="142"/>
      <c r="J1646" s="142"/>
      <c r="K1646" s="142"/>
      <c r="L1646" s="61"/>
      <c r="M1646" s="82" t="s">
        <v>36</v>
      </c>
      <c r="N1646" s="83"/>
      <c r="O1646" s="83">
        <f>E1646</f>
        <v>0</v>
      </c>
      <c r="P1646" s="95"/>
    </row>
    <row r="1647" spans="2:16" hidden="1" x14ac:dyDescent="0.25">
      <c r="B1647" s="98"/>
      <c r="C1647" s="87"/>
      <c r="D1647" s="87" t="s">
        <v>71</v>
      </c>
      <c r="E1647" s="87"/>
      <c r="F1647" s="22">
        <f>IFERROR(-VLOOKUP(B1646,'Lessor Calculations'!$G$10:$N$448,8,FALSE),0)</f>
        <v>0</v>
      </c>
      <c r="G1647" s="51"/>
      <c r="H1647" s="143"/>
      <c r="I1647" s="143"/>
      <c r="J1647" s="143"/>
      <c r="K1647" s="143"/>
      <c r="L1647" s="51"/>
      <c r="M1647" s="87"/>
      <c r="N1647" s="87" t="s">
        <v>71</v>
      </c>
      <c r="O1647" s="22"/>
      <c r="P1647" s="96">
        <f>F1647</f>
        <v>0</v>
      </c>
    </row>
    <row r="1648" spans="2:16" hidden="1" x14ac:dyDescent="0.25">
      <c r="B1648" s="98"/>
      <c r="C1648" s="66"/>
      <c r="D1648" s="87" t="s">
        <v>72</v>
      </c>
      <c r="E1648" s="87"/>
      <c r="F1648" s="22" t="str">
        <f>IFERROR(VLOOKUP(B1646,'Lessor Calculations'!$G$10:$M$448,7,FALSE),0)</f>
        <v xml:space="preserve">  </v>
      </c>
      <c r="G1648" s="51"/>
      <c r="H1648" s="143"/>
      <c r="I1648" s="143"/>
      <c r="J1648" s="143"/>
      <c r="K1648" s="143"/>
      <c r="L1648" s="51"/>
      <c r="M1648" s="66"/>
      <c r="N1648" s="87" t="s">
        <v>72</v>
      </c>
      <c r="O1648" s="22"/>
      <c r="P1648" s="96" t="str">
        <f>F1648</f>
        <v xml:space="preserve">  </v>
      </c>
    </row>
    <row r="1649" spans="2:16" hidden="1" x14ac:dyDescent="0.25">
      <c r="B1649" s="98"/>
      <c r="C1649" s="66"/>
      <c r="D1649" s="87"/>
      <c r="E1649" s="22"/>
      <c r="F1649" s="22"/>
      <c r="G1649" s="51"/>
      <c r="H1649" s="66"/>
      <c r="I1649" s="87"/>
      <c r="J1649" s="22"/>
      <c r="K1649" s="22"/>
      <c r="L1649" s="51"/>
      <c r="M1649" s="65"/>
      <c r="N1649" s="87"/>
      <c r="O1649" s="22"/>
      <c r="P1649" s="96"/>
    </row>
    <row r="1650" spans="2:16" ht="15.6" hidden="1" x14ac:dyDescent="0.3">
      <c r="B1650" s="62" t="str">
        <f>B1646</f>
        <v xml:space="preserve">  </v>
      </c>
      <c r="C1650" s="66" t="s">
        <v>70</v>
      </c>
      <c r="D1650" s="66"/>
      <c r="E1650" s="22" t="str">
        <f>IFERROR(VLOOKUP(B1650,'Lessor Calculations'!$Z$10:$AB$448,3,FALSE),0)</f>
        <v xml:space="preserve">  </v>
      </c>
      <c r="F1650" s="66"/>
      <c r="G1650" s="51"/>
      <c r="H1650" s="143" t="s">
        <v>37</v>
      </c>
      <c r="I1650" s="143"/>
      <c r="J1650" s="143"/>
      <c r="K1650" s="143"/>
      <c r="L1650" s="51"/>
      <c r="M1650" s="66" t="s">
        <v>70</v>
      </c>
      <c r="N1650" s="66"/>
      <c r="O1650" s="22" t="str">
        <f>E1650</f>
        <v xml:space="preserve">  </v>
      </c>
      <c r="P1650" s="96"/>
    </row>
    <row r="1651" spans="2:16" hidden="1" x14ac:dyDescent="0.25">
      <c r="B1651" s="98"/>
      <c r="C1651" s="66"/>
      <c r="D1651" s="87" t="s">
        <v>82</v>
      </c>
      <c r="E1651" s="66"/>
      <c r="F1651" s="77" t="str">
        <f>E1650</f>
        <v xml:space="preserve">  </v>
      </c>
      <c r="G1651" s="51"/>
      <c r="H1651" s="143"/>
      <c r="I1651" s="143"/>
      <c r="J1651" s="143"/>
      <c r="K1651" s="143"/>
      <c r="L1651" s="51"/>
      <c r="M1651" s="66"/>
      <c r="N1651" s="87" t="s">
        <v>82</v>
      </c>
      <c r="O1651" s="22"/>
      <c r="P1651" s="96" t="str">
        <f>O1650</f>
        <v xml:space="preserve">  </v>
      </c>
    </row>
    <row r="1652" spans="2:16" hidden="1" x14ac:dyDescent="0.25">
      <c r="B1652" s="98"/>
      <c r="C1652" s="66"/>
      <c r="D1652" s="87"/>
      <c r="E1652" s="22"/>
      <c r="F1652" s="22"/>
      <c r="G1652" s="51"/>
      <c r="H1652" s="66"/>
      <c r="I1652" s="87"/>
      <c r="J1652" s="22"/>
      <c r="K1652" s="22"/>
      <c r="L1652" s="51"/>
      <c r="M1652" s="65"/>
      <c r="N1652" s="87"/>
      <c r="O1652" s="22"/>
      <c r="P1652" s="96"/>
    </row>
    <row r="1653" spans="2:16" ht="15.6" hidden="1" x14ac:dyDescent="0.3">
      <c r="B1653" s="62" t="str">
        <f>B1650</f>
        <v xml:space="preserve">  </v>
      </c>
      <c r="C1653" s="144" t="s">
        <v>37</v>
      </c>
      <c r="D1653" s="144"/>
      <c r="E1653" s="144"/>
      <c r="F1653" s="144"/>
      <c r="G1653" s="51"/>
      <c r="H1653" s="87" t="s">
        <v>74</v>
      </c>
      <c r="I1653" s="66"/>
      <c r="J1653" s="22" t="str">
        <f>IFERROR(VLOOKUP(B1653,'Lessor Calculations'!$AE$10:$AG$448,3,FALSE),0)</f>
        <v xml:space="preserve">  </v>
      </c>
      <c r="K1653" s="22"/>
      <c r="L1653" s="51"/>
      <c r="M1653" s="87" t="s">
        <v>74</v>
      </c>
      <c r="N1653" s="66"/>
      <c r="O1653" s="22" t="str">
        <f>J1653</f>
        <v xml:space="preserve">  </v>
      </c>
      <c r="P1653" s="96"/>
    </row>
    <row r="1654" spans="2:16" ht="15.6" hidden="1" x14ac:dyDescent="0.3">
      <c r="B1654" s="74"/>
      <c r="C1654" s="144"/>
      <c r="D1654" s="144"/>
      <c r="E1654" s="144"/>
      <c r="F1654" s="144"/>
      <c r="G1654" s="51"/>
      <c r="H1654" s="52"/>
      <c r="I1654" s="87" t="s">
        <v>79</v>
      </c>
      <c r="J1654" s="22"/>
      <c r="K1654" s="22" t="str">
        <f>J1653</f>
        <v xml:space="preserve">  </v>
      </c>
      <c r="L1654" s="51"/>
      <c r="M1654" s="52"/>
      <c r="N1654" s="87" t="s">
        <v>79</v>
      </c>
      <c r="O1654" s="22"/>
      <c r="P1654" s="96" t="str">
        <f>O1653</f>
        <v xml:space="preserve">  </v>
      </c>
    </row>
    <row r="1655" spans="2:16" ht="15.6" hidden="1" x14ac:dyDescent="0.3">
      <c r="B1655" s="74"/>
      <c r="C1655" s="66"/>
      <c r="D1655" s="87"/>
      <c r="E1655" s="22"/>
      <c r="F1655" s="22"/>
      <c r="G1655" s="51"/>
      <c r="H1655" s="66"/>
      <c r="I1655" s="87"/>
      <c r="J1655" s="22"/>
      <c r="K1655" s="22"/>
      <c r="L1655" s="51"/>
      <c r="M1655" s="65"/>
      <c r="N1655" s="66"/>
      <c r="O1655" s="22"/>
      <c r="P1655" s="96"/>
    </row>
    <row r="1656" spans="2:16" ht="15.6" hidden="1" x14ac:dyDescent="0.3">
      <c r="B1656" s="62" t="str">
        <f>B1653</f>
        <v xml:space="preserve">  </v>
      </c>
      <c r="C1656" s="87" t="s">
        <v>36</v>
      </c>
      <c r="D1656" s="22"/>
      <c r="E1656" s="22" t="str">
        <f>F1657</f>
        <v xml:space="preserve">  </v>
      </c>
      <c r="F1656" s="22"/>
      <c r="G1656" s="51"/>
      <c r="H1656" s="143" t="s">
        <v>37</v>
      </c>
      <c r="I1656" s="143"/>
      <c r="J1656" s="143"/>
      <c r="K1656" s="143"/>
      <c r="L1656" s="51"/>
      <c r="M1656" s="87" t="s">
        <v>36</v>
      </c>
      <c r="N1656" s="22"/>
      <c r="O1656" s="22" t="str">
        <f>E1656</f>
        <v xml:space="preserve">  </v>
      </c>
      <c r="P1656" s="96"/>
    </row>
    <row r="1657" spans="2:16" ht="15.6" hidden="1" x14ac:dyDescent="0.3">
      <c r="B1657" s="75"/>
      <c r="C1657" s="79"/>
      <c r="D1657" s="90" t="s">
        <v>80</v>
      </c>
      <c r="E1657" s="90"/>
      <c r="F1657" s="91" t="str">
        <f>IFERROR(VLOOKUP(B1656,'Lessor Calculations'!$G$10:$W$448,17,FALSE),0)</f>
        <v xml:space="preserve">  </v>
      </c>
      <c r="G1657" s="70"/>
      <c r="H1657" s="146"/>
      <c r="I1657" s="146"/>
      <c r="J1657" s="146"/>
      <c r="K1657" s="146"/>
      <c r="L1657" s="70"/>
      <c r="M1657" s="79"/>
      <c r="N1657" s="90" t="s">
        <v>80</v>
      </c>
      <c r="O1657" s="91"/>
      <c r="P1657" s="94" t="str">
        <f>O1656</f>
        <v xml:space="preserve">  </v>
      </c>
    </row>
    <row r="1658" spans="2:16" ht="15.6" hidden="1" x14ac:dyDescent="0.3">
      <c r="B1658" s="59" t="str">
        <f>IFERROR(IF(EOMONTH(B1653,1)&gt;Questionnaire!$I$8,"  ",EOMONTH(B1653,1)),"  ")</f>
        <v xml:space="preserve">  </v>
      </c>
      <c r="C1658" s="82" t="s">
        <v>36</v>
      </c>
      <c r="D1658" s="83"/>
      <c r="E1658" s="83">
        <f>IFERROR(F1659+F1660,0)</f>
        <v>0</v>
      </c>
      <c r="F1658" s="83"/>
      <c r="G1658" s="61"/>
      <c r="H1658" s="142" t="s">
        <v>37</v>
      </c>
      <c r="I1658" s="142"/>
      <c r="J1658" s="142"/>
      <c r="K1658" s="142"/>
      <c r="L1658" s="61"/>
      <c r="M1658" s="82" t="s">
        <v>36</v>
      </c>
      <c r="N1658" s="83"/>
      <c r="O1658" s="83">
        <f>E1658</f>
        <v>0</v>
      </c>
      <c r="P1658" s="95"/>
    </row>
    <row r="1659" spans="2:16" hidden="1" x14ac:dyDescent="0.25">
      <c r="B1659" s="98"/>
      <c r="C1659" s="87"/>
      <c r="D1659" s="87" t="s">
        <v>71</v>
      </c>
      <c r="E1659" s="87"/>
      <c r="F1659" s="22">
        <f>IFERROR(-VLOOKUP(B1658,'Lessor Calculations'!$G$10:$N$448,8,FALSE),0)</f>
        <v>0</v>
      </c>
      <c r="G1659" s="51"/>
      <c r="H1659" s="143"/>
      <c r="I1659" s="143"/>
      <c r="J1659" s="143"/>
      <c r="K1659" s="143"/>
      <c r="L1659" s="51"/>
      <c r="M1659" s="87"/>
      <c r="N1659" s="87" t="s">
        <v>71</v>
      </c>
      <c r="O1659" s="22"/>
      <c r="P1659" s="96">
        <f>F1659</f>
        <v>0</v>
      </c>
    </row>
    <row r="1660" spans="2:16" hidden="1" x14ac:dyDescent="0.25">
      <c r="B1660" s="98"/>
      <c r="C1660" s="66"/>
      <c r="D1660" s="87" t="s">
        <v>72</v>
      </c>
      <c r="E1660" s="87"/>
      <c r="F1660" s="22" t="str">
        <f>IFERROR(VLOOKUP(B1658,'Lessor Calculations'!$G$10:$M$448,7,FALSE),0)</f>
        <v xml:space="preserve">  </v>
      </c>
      <c r="G1660" s="51"/>
      <c r="H1660" s="143"/>
      <c r="I1660" s="143"/>
      <c r="J1660" s="143"/>
      <c r="K1660" s="143"/>
      <c r="L1660" s="51"/>
      <c r="M1660" s="66"/>
      <c r="N1660" s="87" t="s">
        <v>72</v>
      </c>
      <c r="O1660" s="22"/>
      <c r="P1660" s="96" t="str">
        <f>F1660</f>
        <v xml:space="preserve">  </v>
      </c>
    </row>
    <row r="1661" spans="2:16" hidden="1" x14ac:dyDescent="0.25">
      <c r="B1661" s="98"/>
      <c r="C1661" s="66"/>
      <c r="D1661" s="87"/>
      <c r="E1661" s="22"/>
      <c r="F1661" s="22"/>
      <c r="G1661" s="51"/>
      <c r="H1661" s="66"/>
      <c r="I1661" s="87"/>
      <c r="J1661" s="22"/>
      <c r="K1661" s="22"/>
      <c r="L1661" s="51"/>
      <c r="M1661" s="65"/>
      <c r="N1661" s="87"/>
      <c r="O1661" s="22"/>
      <c r="P1661" s="96"/>
    </row>
    <row r="1662" spans="2:16" ht="15.6" hidden="1" x14ac:dyDescent="0.3">
      <c r="B1662" s="62" t="str">
        <f>B1658</f>
        <v xml:space="preserve">  </v>
      </c>
      <c r="C1662" s="66" t="s">
        <v>70</v>
      </c>
      <c r="D1662" s="66"/>
      <c r="E1662" s="22" t="str">
        <f>IFERROR(VLOOKUP(B1662,'Lessor Calculations'!$Z$10:$AB$448,3,FALSE),0)</f>
        <v xml:space="preserve">  </v>
      </c>
      <c r="F1662" s="66"/>
      <c r="G1662" s="51"/>
      <c r="H1662" s="143" t="s">
        <v>37</v>
      </c>
      <c r="I1662" s="143"/>
      <c r="J1662" s="143"/>
      <c r="K1662" s="143"/>
      <c r="L1662" s="51"/>
      <c r="M1662" s="66" t="s">
        <v>70</v>
      </c>
      <c r="N1662" s="66"/>
      <c r="O1662" s="22" t="str">
        <f>E1662</f>
        <v xml:space="preserve">  </v>
      </c>
      <c r="P1662" s="96"/>
    </row>
    <row r="1663" spans="2:16" hidden="1" x14ac:dyDescent="0.25">
      <c r="B1663" s="98"/>
      <c r="C1663" s="66"/>
      <c r="D1663" s="87" t="s">
        <v>82</v>
      </c>
      <c r="E1663" s="66"/>
      <c r="F1663" s="77" t="str">
        <f>E1662</f>
        <v xml:space="preserve">  </v>
      </c>
      <c r="G1663" s="51"/>
      <c r="H1663" s="143"/>
      <c r="I1663" s="143"/>
      <c r="J1663" s="143"/>
      <c r="K1663" s="143"/>
      <c r="L1663" s="51"/>
      <c r="M1663" s="66"/>
      <c r="N1663" s="87" t="s">
        <v>82</v>
      </c>
      <c r="O1663" s="22"/>
      <c r="P1663" s="96" t="str">
        <f>O1662</f>
        <v xml:space="preserve">  </v>
      </c>
    </row>
    <row r="1664" spans="2:16" hidden="1" x14ac:dyDescent="0.25">
      <c r="B1664" s="98"/>
      <c r="C1664" s="66"/>
      <c r="D1664" s="87"/>
      <c r="E1664" s="22"/>
      <c r="F1664" s="22"/>
      <c r="G1664" s="51"/>
      <c r="H1664" s="66"/>
      <c r="I1664" s="87"/>
      <c r="J1664" s="22"/>
      <c r="K1664" s="22"/>
      <c r="L1664" s="51"/>
      <c r="M1664" s="65"/>
      <c r="N1664" s="87"/>
      <c r="O1664" s="22"/>
      <c r="P1664" s="96"/>
    </row>
    <row r="1665" spans="2:16" ht="15.6" hidden="1" x14ac:dyDescent="0.3">
      <c r="B1665" s="62" t="str">
        <f>B1662</f>
        <v xml:space="preserve">  </v>
      </c>
      <c r="C1665" s="144" t="s">
        <v>37</v>
      </c>
      <c r="D1665" s="144"/>
      <c r="E1665" s="144"/>
      <c r="F1665" s="144"/>
      <c r="G1665" s="51"/>
      <c r="H1665" s="87" t="s">
        <v>74</v>
      </c>
      <c r="I1665" s="66"/>
      <c r="J1665" s="22" t="str">
        <f>IFERROR(VLOOKUP(B1665,'Lessor Calculations'!$AE$10:$AG$448,3,FALSE),0)</f>
        <v xml:space="preserve">  </v>
      </c>
      <c r="K1665" s="22"/>
      <c r="L1665" s="51"/>
      <c r="M1665" s="87" t="s">
        <v>74</v>
      </c>
      <c r="N1665" s="66"/>
      <c r="O1665" s="22" t="str">
        <f>J1665</f>
        <v xml:space="preserve">  </v>
      </c>
      <c r="P1665" s="96"/>
    </row>
    <row r="1666" spans="2:16" ht="15.6" hidden="1" x14ac:dyDescent="0.3">
      <c r="B1666" s="74"/>
      <c r="C1666" s="144"/>
      <c r="D1666" s="144"/>
      <c r="E1666" s="144"/>
      <c r="F1666" s="144"/>
      <c r="G1666" s="51"/>
      <c r="H1666" s="52"/>
      <c r="I1666" s="87" t="s">
        <v>79</v>
      </c>
      <c r="J1666" s="22"/>
      <c r="K1666" s="22" t="str">
        <f>J1665</f>
        <v xml:space="preserve">  </v>
      </c>
      <c r="L1666" s="51"/>
      <c r="M1666" s="52"/>
      <c r="N1666" s="87" t="s">
        <v>79</v>
      </c>
      <c r="O1666" s="22"/>
      <c r="P1666" s="96" t="str">
        <f>O1665</f>
        <v xml:space="preserve">  </v>
      </c>
    </row>
    <row r="1667" spans="2:16" ht="15.6" hidden="1" x14ac:dyDescent="0.3">
      <c r="B1667" s="74"/>
      <c r="C1667" s="66"/>
      <c r="D1667" s="87"/>
      <c r="E1667" s="22"/>
      <c r="F1667" s="22"/>
      <c r="G1667" s="51"/>
      <c r="H1667" s="66"/>
      <c r="I1667" s="87"/>
      <c r="J1667" s="22"/>
      <c r="K1667" s="22"/>
      <c r="L1667" s="51"/>
      <c r="M1667" s="65"/>
      <c r="N1667" s="66"/>
      <c r="O1667" s="22"/>
      <c r="P1667" s="96"/>
    </row>
    <row r="1668" spans="2:16" ht="15.6" hidden="1" x14ac:dyDescent="0.3">
      <c r="B1668" s="62" t="str">
        <f>B1665</f>
        <v xml:space="preserve">  </v>
      </c>
      <c r="C1668" s="87" t="s">
        <v>36</v>
      </c>
      <c r="D1668" s="22"/>
      <c r="E1668" s="22" t="str">
        <f>F1669</f>
        <v xml:space="preserve">  </v>
      </c>
      <c r="F1668" s="22"/>
      <c r="G1668" s="51"/>
      <c r="H1668" s="143" t="s">
        <v>37</v>
      </c>
      <c r="I1668" s="143"/>
      <c r="J1668" s="143"/>
      <c r="K1668" s="143"/>
      <c r="L1668" s="51"/>
      <c r="M1668" s="87" t="s">
        <v>36</v>
      </c>
      <c r="N1668" s="22"/>
      <c r="O1668" s="22" t="str">
        <f>E1668</f>
        <v xml:space="preserve">  </v>
      </c>
      <c r="P1668" s="96"/>
    </row>
    <row r="1669" spans="2:16" ht="15.6" hidden="1" x14ac:dyDescent="0.3">
      <c r="B1669" s="75"/>
      <c r="C1669" s="79"/>
      <c r="D1669" s="90" t="s">
        <v>80</v>
      </c>
      <c r="E1669" s="90"/>
      <c r="F1669" s="91" t="str">
        <f>IFERROR(VLOOKUP(B1668,'Lessor Calculations'!$G$10:$W$448,17,FALSE),0)</f>
        <v xml:space="preserve">  </v>
      </c>
      <c r="G1669" s="70"/>
      <c r="H1669" s="146"/>
      <c r="I1669" s="146"/>
      <c r="J1669" s="146"/>
      <c r="K1669" s="146"/>
      <c r="L1669" s="70"/>
      <c r="M1669" s="79"/>
      <c r="N1669" s="90" t="s">
        <v>80</v>
      </c>
      <c r="O1669" s="91"/>
      <c r="P1669" s="94" t="str">
        <f>O1668</f>
        <v xml:space="preserve">  </v>
      </c>
    </row>
    <row r="1670" spans="2:16" ht="15.6" hidden="1" x14ac:dyDescent="0.3">
      <c r="B1670" s="59" t="str">
        <f>IFERROR(IF(EOMONTH(B1665,1)&gt;Questionnaire!$I$8,"  ",EOMONTH(B1665,1)),"  ")</f>
        <v xml:space="preserve">  </v>
      </c>
      <c r="C1670" s="82" t="s">
        <v>36</v>
      </c>
      <c r="D1670" s="83"/>
      <c r="E1670" s="83">
        <f>IFERROR(F1671+F1672,0)</f>
        <v>0</v>
      </c>
      <c r="F1670" s="83"/>
      <c r="G1670" s="61"/>
      <c r="H1670" s="142" t="s">
        <v>37</v>
      </c>
      <c r="I1670" s="142"/>
      <c r="J1670" s="142"/>
      <c r="K1670" s="142"/>
      <c r="L1670" s="61"/>
      <c r="M1670" s="82" t="s">
        <v>36</v>
      </c>
      <c r="N1670" s="83"/>
      <c r="O1670" s="83">
        <f>E1670</f>
        <v>0</v>
      </c>
      <c r="P1670" s="95"/>
    </row>
    <row r="1671" spans="2:16" hidden="1" x14ac:dyDescent="0.25">
      <c r="B1671" s="98"/>
      <c r="C1671" s="87"/>
      <c r="D1671" s="87" t="s">
        <v>71</v>
      </c>
      <c r="E1671" s="87"/>
      <c r="F1671" s="22">
        <f>IFERROR(-VLOOKUP(B1670,'Lessor Calculations'!$G$10:$N$448,8,FALSE),0)</f>
        <v>0</v>
      </c>
      <c r="G1671" s="51"/>
      <c r="H1671" s="143"/>
      <c r="I1671" s="143"/>
      <c r="J1671" s="143"/>
      <c r="K1671" s="143"/>
      <c r="L1671" s="51"/>
      <c r="M1671" s="87"/>
      <c r="N1671" s="87" t="s">
        <v>71</v>
      </c>
      <c r="O1671" s="22"/>
      <c r="P1671" s="96">
        <f>F1671</f>
        <v>0</v>
      </c>
    </row>
    <row r="1672" spans="2:16" hidden="1" x14ac:dyDescent="0.25">
      <c r="B1672" s="98"/>
      <c r="C1672" s="66"/>
      <c r="D1672" s="87" t="s">
        <v>72</v>
      </c>
      <c r="E1672" s="87"/>
      <c r="F1672" s="22" t="str">
        <f>IFERROR(VLOOKUP(B1670,'Lessor Calculations'!$G$10:$M$448,7,FALSE),0)</f>
        <v xml:space="preserve">  </v>
      </c>
      <c r="G1672" s="51"/>
      <c r="H1672" s="143"/>
      <c r="I1672" s="143"/>
      <c r="J1672" s="143"/>
      <c r="K1672" s="143"/>
      <c r="L1672" s="51"/>
      <c r="M1672" s="66"/>
      <c r="N1672" s="87" t="s">
        <v>72</v>
      </c>
      <c r="O1672" s="22"/>
      <c r="P1672" s="96" t="str">
        <f>F1672</f>
        <v xml:space="preserve">  </v>
      </c>
    </row>
    <row r="1673" spans="2:16" hidden="1" x14ac:dyDescent="0.25">
      <c r="B1673" s="98"/>
      <c r="C1673" s="66"/>
      <c r="D1673" s="87"/>
      <c r="E1673" s="22"/>
      <c r="F1673" s="22"/>
      <c r="G1673" s="51"/>
      <c r="H1673" s="66"/>
      <c r="I1673" s="87"/>
      <c r="J1673" s="22"/>
      <c r="K1673" s="22"/>
      <c r="L1673" s="51"/>
      <c r="M1673" s="65"/>
      <c r="N1673" s="87"/>
      <c r="O1673" s="22"/>
      <c r="P1673" s="96"/>
    </row>
    <row r="1674" spans="2:16" ht="15.6" hidden="1" x14ac:dyDescent="0.3">
      <c r="B1674" s="62" t="str">
        <f>B1670</f>
        <v xml:space="preserve">  </v>
      </c>
      <c r="C1674" s="66" t="s">
        <v>70</v>
      </c>
      <c r="D1674" s="66"/>
      <c r="E1674" s="22" t="str">
        <f>IFERROR(VLOOKUP(B1674,'Lessor Calculations'!$Z$10:$AB$448,3,FALSE),0)</f>
        <v xml:space="preserve">  </v>
      </c>
      <c r="F1674" s="66"/>
      <c r="G1674" s="51"/>
      <c r="H1674" s="143" t="s">
        <v>37</v>
      </c>
      <c r="I1674" s="143"/>
      <c r="J1674" s="143"/>
      <c r="K1674" s="143"/>
      <c r="L1674" s="51"/>
      <c r="M1674" s="66" t="s">
        <v>70</v>
      </c>
      <c r="N1674" s="66"/>
      <c r="O1674" s="22" t="str">
        <f>E1674</f>
        <v xml:space="preserve">  </v>
      </c>
      <c r="P1674" s="96"/>
    </row>
    <row r="1675" spans="2:16" hidden="1" x14ac:dyDescent="0.25">
      <c r="B1675" s="98"/>
      <c r="C1675" s="66"/>
      <c r="D1675" s="87" t="s">
        <v>82</v>
      </c>
      <c r="E1675" s="66"/>
      <c r="F1675" s="77" t="str">
        <f>E1674</f>
        <v xml:space="preserve">  </v>
      </c>
      <c r="G1675" s="51"/>
      <c r="H1675" s="143"/>
      <c r="I1675" s="143"/>
      <c r="J1675" s="143"/>
      <c r="K1675" s="143"/>
      <c r="L1675" s="51"/>
      <c r="M1675" s="66"/>
      <c r="N1675" s="87" t="s">
        <v>82</v>
      </c>
      <c r="O1675" s="22"/>
      <c r="P1675" s="96" t="str">
        <f>O1674</f>
        <v xml:space="preserve">  </v>
      </c>
    </row>
    <row r="1676" spans="2:16" hidden="1" x14ac:dyDescent="0.25">
      <c r="B1676" s="98"/>
      <c r="C1676" s="66"/>
      <c r="D1676" s="87"/>
      <c r="E1676" s="22"/>
      <c r="F1676" s="22"/>
      <c r="G1676" s="51"/>
      <c r="H1676" s="66"/>
      <c r="I1676" s="87"/>
      <c r="J1676" s="22"/>
      <c r="K1676" s="22"/>
      <c r="L1676" s="51"/>
      <c r="M1676" s="65"/>
      <c r="N1676" s="87"/>
      <c r="O1676" s="22"/>
      <c r="P1676" s="96"/>
    </row>
    <row r="1677" spans="2:16" ht="15.6" hidden="1" x14ac:dyDescent="0.3">
      <c r="B1677" s="62" t="str">
        <f>B1674</f>
        <v xml:space="preserve">  </v>
      </c>
      <c r="C1677" s="144" t="s">
        <v>37</v>
      </c>
      <c r="D1677" s="144"/>
      <c r="E1677" s="144"/>
      <c r="F1677" s="144"/>
      <c r="G1677" s="51"/>
      <c r="H1677" s="87" t="s">
        <v>74</v>
      </c>
      <c r="I1677" s="66"/>
      <c r="J1677" s="22" t="str">
        <f>IFERROR(VLOOKUP(B1677,'Lessor Calculations'!$AE$10:$AG$448,3,FALSE),0)</f>
        <v xml:space="preserve">  </v>
      </c>
      <c r="K1677" s="22"/>
      <c r="L1677" s="51"/>
      <c r="M1677" s="87" t="s">
        <v>74</v>
      </c>
      <c r="N1677" s="66"/>
      <c r="O1677" s="22" t="str">
        <f>J1677</f>
        <v xml:space="preserve">  </v>
      </c>
      <c r="P1677" s="96"/>
    </row>
    <row r="1678" spans="2:16" ht="15.6" hidden="1" x14ac:dyDescent="0.3">
      <c r="B1678" s="74"/>
      <c r="C1678" s="144"/>
      <c r="D1678" s="144"/>
      <c r="E1678" s="144"/>
      <c r="F1678" s="144"/>
      <c r="G1678" s="51"/>
      <c r="H1678" s="52"/>
      <c r="I1678" s="87" t="s">
        <v>79</v>
      </c>
      <c r="J1678" s="22"/>
      <c r="K1678" s="22" t="str">
        <f>J1677</f>
        <v xml:space="preserve">  </v>
      </c>
      <c r="L1678" s="51"/>
      <c r="M1678" s="52"/>
      <c r="N1678" s="87" t="s">
        <v>79</v>
      </c>
      <c r="O1678" s="22"/>
      <c r="P1678" s="96" t="str">
        <f>O1677</f>
        <v xml:space="preserve">  </v>
      </c>
    </row>
    <row r="1679" spans="2:16" ht="15.6" hidden="1" x14ac:dyDescent="0.3">
      <c r="B1679" s="74"/>
      <c r="C1679" s="66"/>
      <c r="D1679" s="87"/>
      <c r="E1679" s="22"/>
      <c r="F1679" s="22"/>
      <c r="G1679" s="51"/>
      <c r="H1679" s="66"/>
      <c r="I1679" s="87"/>
      <c r="J1679" s="22"/>
      <c r="K1679" s="22"/>
      <c r="L1679" s="51"/>
      <c r="M1679" s="65"/>
      <c r="N1679" s="66"/>
      <c r="O1679" s="22"/>
      <c r="P1679" s="96"/>
    </row>
    <row r="1680" spans="2:16" ht="15.6" hidden="1" x14ac:dyDescent="0.3">
      <c r="B1680" s="62" t="str">
        <f>B1677</f>
        <v xml:space="preserve">  </v>
      </c>
      <c r="C1680" s="87" t="s">
        <v>36</v>
      </c>
      <c r="D1680" s="22"/>
      <c r="E1680" s="22" t="str">
        <f>F1681</f>
        <v xml:space="preserve">  </v>
      </c>
      <c r="F1680" s="22"/>
      <c r="G1680" s="51"/>
      <c r="H1680" s="143" t="s">
        <v>37</v>
      </c>
      <c r="I1680" s="143"/>
      <c r="J1680" s="143"/>
      <c r="K1680" s="143"/>
      <c r="L1680" s="51"/>
      <c r="M1680" s="87" t="s">
        <v>36</v>
      </c>
      <c r="N1680" s="22"/>
      <c r="O1680" s="22" t="str">
        <f>E1680</f>
        <v xml:space="preserve">  </v>
      </c>
      <c r="P1680" s="96"/>
    </row>
    <row r="1681" spans="2:16" ht="15.6" hidden="1" x14ac:dyDescent="0.3">
      <c r="B1681" s="75"/>
      <c r="C1681" s="79"/>
      <c r="D1681" s="90" t="s">
        <v>80</v>
      </c>
      <c r="E1681" s="90"/>
      <c r="F1681" s="91" t="str">
        <f>IFERROR(VLOOKUP(B1680,'Lessor Calculations'!$G$10:$W$448,17,FALSE),0)</f>
        <v xml:space="preserve">  </v>
      </c>
      <c r="G1681" s="70"/>
      <c r="H1681" s="146"/>
      <c r="I1681" s="146"/>
      <c r="J1681" s="146"/>
      <c r="K1681" s="146"/>
      <c r="L1681" s="70"/>
      <c r="M1681" s="79"/>
      <c r="N1681" s="90" t="s">
        <v>80</v>
      </c>
      <c r="O1681" s="91"/>
      <c r="P1681" s="94" t="str">
        <f>O1680</f>
        <v xml:space="preserve">  </v>
      </c>
    </row>
    <row r="1682" spans="2:16" ht="15.6" hidden="1" x14ac:dyDescent="0.3">
      <c r="B1682" s="59" t="str">
        <f>IFERROR(IF(EOMONTH(B1677,1)&gt;Questionnaire!$I$8,"  ",EOMONTH(B1677,1)),"  ")</f>
        <v xml:space="preserve">  </v>
      </c>
      <c r="C1682" s="82" t="s">
        <v>36</v>
      </c>
      <c r="D1682" s="83"/>
      <c r="E1682" s="83">
        <f>IFERROR(F1683+F1684,0)</f>
        <v>0</v>
      </c>
      <c r="F1682" s="83"/>
      <c r="G1682" s="61"/>
      <c r="H1682" s="142" t="s">
        <v>37</v>
      </c>
      <c r="I1682" s="142"/>
      <c r="J1682" s="142"/>
      <c r="K1682" s="142"/>
      <c r="L1682" s="61"/>
      <c r="M1682" s="82" t="s">
        <v>36</v>
      </c>
      <c r="N1682" s="83"/>
      <c r="O1682" s="83">
        <f>E1682</f>
        <v>0</v>
      </c>
      <c r="P1682" s="95"/>
    </row>
    <row r="1683" spans="2:16" hidden="1" x14ac:dyDescent="0.25">
      <c r="B1683" s="98"/>
      <c r="C1683" s="87"/>
      <c r="D1683" s="87" t="s">
        <v>71</v>
      </c>
      <c r="E1683" s="87"/>
      <c r="F1683" s="22">
        <f>IFERROR(-VLOOKUP(B1682,'Lessor Calculations'!$G$10:$N$448,8,FALSE),0)</f>
        <v>0</v>
      </c>
      <c r="G1683" s="51"/>
      <c r="H1683" s="143"/>
      <c r="I1683" s="143"/>
      <c r="J1683" s="143"/>
      <c r="K1683" s="143"/>
      <c r="L1683" s="51"/>
      <c r="M1683" s="87"/>
      <c r="N1683" s="87" t="s">
        <v>71</v>
      </c>
      <c r="O1683" s="22"/>
      <c r="P1683" s="96">
        <f>F1683</f>
        <v>0</v>
      </c>
    </row>
    <row r="1684" spans="2:16" hidden="1" x14ac:dyDescent="0.25">
      <c r="B1684" s="98"/>
      <c r="C1684" s="66"/>
      <c r="D1684" s="87" t="s">
        <v>72</v>
      </c>
      <c r="E1684" s="87"/>
      <c r="F1684" s="22" t="str">
        <f>IFERROR(VLOOKUP(B1682,'Lessor Calculations'!$G$10:$M$448,7,FALSE),0)</f>
        <v xml:space="preserve">  </v>
      </c>
      <c r="G1684" s="51"/>
      <c r="H1684" s="143"/>
      <c r="I1684" s="143"/>
      <c r="J1684" s="143"/>
      <c r="K1684" s="143"/>
      <c r="L1684" s="51"/>
      <c r="M1684" s="66"/>
      <c r="N1684" s="87" t="s">
        <v>72</v>
      </c>
      <c r="O1684" s="22"/>
      <c r="P1684" s="96" t="str">
        <f>F1684</f>
        <v xml:space="preserve">  </v>
      </c>
    </row>
    <row r="1685" spans="2:16" hidden="1" x14ac:dyDescent="0.25">
      <c r="B1685" s="98"/>
      <c r="C1685" s="66"/>
      <c r="D1685" s="87"/>
      <c r="E1685" s="22"/>
      <c r="F1685" s="22"/>
      <c r="G1685" s="51"/>
      <c r="H1685" s="66"/>
      <c r="I1685" s="87"/>
      <c r="J1685" s="22"/>
      <c r="K1685" s="22"/>
      <c r="L1685" s="51"/>
      <c r="M1685" s="65"/>
      <c r="N1685" s="87"/>
      <c r="O1685" s="22"/>
      <c r="P1685" s="96"/>
    </row>
    <row r="1686" spans="2:16" ht="15.6" hidden="1" x14ac:dyDescent="0.3">
      <c r="B1686" s="62" t="str">
        <f>B1682</f>
        <v xml:space="preserve">  </v>
      </c>
      <c r="C1686" s="66" t="s">
        <v>70</v>
      </c>
      <c r="D1686" s="66"/>
      <c r="E1686" s="22" t="str">
        <f>IFERROR(VLOOKUP(B1686,'Lessor Calculations'!$Z$10:$AB$448,3,FALSE),0)</f>
        <v xml:space="preserve">  </v>
      </c>
      <c r="F1686" s="66"/>
      <c r="G1686" s="51"/>
      <c r="H1686" s="143" t="s">
        <v>37</v>
      </c>
      <c r="I1686" s="143"/>
      <c r="J1686" s="143"/>
      <c r="K1686" s="143"/>
      <c r="L1686" s="51"/>
      <c r="M1686" s="66" t="s">
        <v>70</v>
      </c>
      <c r="N1686" s="66"/>
      <c r="O1686" s="22" t="str">
        <f>E1686</f>
        <v xml:space="preserve">  </v>
      </c>
      <c r="P1686" s="96"/>
    </row>
    <row r="1687" spans="2:16" hidden="1" x14ac:dyDescent="0.25">
      <c r="B1687" s="98"/>
      <c r="C1687" s="66"/>
      <c r="D1687" s="87" t="s">
        <v>82</v>
      </c>
      <c r="E1687" s="66"/>
      <c r="F1687" s="77" t="str">
        <f>E1686</f>
        <v xml:space="preserve">  </v>
      </c>
      <c r="G1687" s="51"/>
      <c r="H1687" s="143"/>
      <c r="I1687" s="143"/>
      <c r="J1687" s="143"/>
      <c r="K1687" s="143"/>
      <c r="L1687" s="51"/>
      <c r="M1687" s="66"/>
      <c r="N1687" s="87" t="s">
        <v>82</v>
      </c>
      <c r="O1687" s="22"/>
      <c r="P1687" s="96" t="str">
        <f>O1686</f>
        <v xml:space="preserve">  </v>
      </c>
    </row>
    <row r="1688" spans="2:16" hidden="1" x14ac:dyDescent="0.25">
      <c r="B1688" s="98"/>
      <c r="C1688" s="66"/>
      <c r="D1688" s="87"/>
      <c r="E1688" s="22"/>
      <c r="F1688" s="22"/>
      <c r="G1688" s="51"/>
      <c r="H1688" s="66"/>
      <c r="I1688" s="87"/>
      <c r="J1688" s="22"/>
      <c r="K1688" s="22"/>
      <c r="L1688" s="51"/>
      <c r="M1688" s="65"/>
      <c r="N1688" s="87"/>
      <c r="O1688" s="22"/>
      <c r="P1688" s="96"/>
    </row>
    <row r="1689" spans="2:16" ht="15.6" hidden="1" x14ac:dyDescent="0.3">
      <c r="B1689" s="62" t="str">
        <f>B1686</f>
        <v xml:space="preserve">  </v>
      </c>
      <c r="C1689" s="144" t="s">
        <v>37</v>
      </c>
      <c r="D1689" s="144"/>
      <c r="E1689" s="144"/>
      <c r="F1689" s="144"/>
      <c r="G1689" s="51"/>
      <c r="H1689" s="87" t="s">
        <v>74</v>
      </c>
      <c r="I1689" s="66"/>
      <c r="J1689" s="22" t="str">
        <f>IFERROR(VLOOKUP(B1689,'Lessor Calculations'!$AE$10:$AG$448,3,FALSE),0)</f>
        <v xml:space="preserve">  </v>
      </c>
      <c r="K1689" s="22"/>
      <c r="L1689" s="51"/>
      <c r="M1689" s="87" t="s">
        <v>74</v>
      </c>
      <c r="N1689" s="66"/>
      <c r="O1689" s="22" t="str">
        <f>J1689</f>
        <v xml:space="preserve">  </v>
      </c>
      <c r="P1689" s="96"/>
    </row>
    <row r="1690" spans="2:16" ht="15.6" hidden="1" x14ac:dyDescent="0.3">
      <c r="B1690" s="74"/>
      <c r="C1690" s="144"/>
      <c r="D1690" s="144"/>
      <c r="E1690" s="144"/>
      <c r="F1690" s="144"/>
      <c r="G1690" s="51"/>
      <c r="H1690" s="52"/>
      <c r="I1690" s="87" t="s">
        <v>79</v>
      </c>
      <c r="J1690" s="22"/>
      <c r="K1690" s="22" t="str">
        <f>J1689</f>
        <v xml:space="preserve">  </v>
      </c>
      <c r="L1690" s="51"/>
      <c r="M1690" s="52"/>
      <c r="N1690" s="87" t="s">
        <v>79</v>
      </c>
      <c r="O1690" s="22"/>
      <c r="P1690" s="96" t="str">
        <f>O1689</f>
        <v xml:space="preserve">  </v>
      </c>
    </row>
    <row r="1691" spans="2:16" ht="15.6" hidden="1" x14ac:dyDescent="0.3">
      <c r="B1691" s="74"/>
      <c r="C1691" s="66"/>
      <c r="D1691" s="87"/>
      <c r="E1691" s="22"/>
      <c r="F1691" s="22"/>
      <c r="G1691" s="51"/>
      <c r="H1691" s="66"/>
      <c r="I1691" s="87"/>
      <c r="J1691" s="22"/>
      <c r="K1691" s="22"/>
      <c r="L1691" s="51"/>
      <c r="M1691" s="65"/>
      <c r="N1691" s="66"/>
      <c r="O1691" s="22"/>
      <c r="P1691" s="96"/>
    </row>
    <row r="1692" spans="2:16" ht="15.6" hidden="1" x14ac:dyDescent="0.3">
      <c r="B1692" s="62" t="str">
        <f>B1689</f>
        <v xml:space="preserve">  </v>
      </c>
      <c r="C1692" s="87" t="s">
        <v>36</v>
      </c>
      <c r="D1692" s="22"/>
      <c r="E1692" s="22" t="str">
        <f>F1693</f>
        <v xml:space="preserve">  </v>
      </c>
      <c r="F1692" s="22"/>
      <c r="G1692" s="51"/>
      <c r="H1692" s="143" t="s">
        <v>37</v>
      </c>
      <c r="I1692" s="143"/>
      <c r="J1692" s="143"/>
      <c r="K1692" s="143"/>
      <c r="L1692" s="51"/>
      <c r="M1692" s="87" t="s">
        <v>36</v>
      </c>
      <c r="N1692" s="22"/>
      <c r="O1692" s="22" t="str">
        <f>E1692</f>
        <v xml:space="preserve">  </v>
      </c>
      <c r="P1692" s="96"/>
    </row>
    <row r="1693" spans="2:16" ht="15.6" hidden="1" x14ac:dyDescent="0.3">
      <c r="B1693" s="75"/>
      <c r="C1693" s="79"/>
      <c r="D1693" s="90" t="s">
        <v>80</v>
      </c>
      <c r="E1693" s="90"/>
      <c r="F1693" s="91" t="str">
        <f>IFERROR(VLOOKUP(B1692,'Lessor Calculations'!$G$10:$W$448,17,FALSE),0)</f>
        <v xml:space="preserve">  </v>
      </c>
      <c r="G1693" s="70"/>
      <c r="H1693" s="146"/>
      <c r="I1693" s="146"/>
      <c r="J1693" s="146"/>
      <c r="K1693" s="146"/>
      <c r="L1693" s="70"/>
      <c r="M1693" s="79"/>
      <c r="N1693" s="90" t="s">
        <v>80</v>
      </c>
      <c r="O1693" s="91"/>
      <c r="P1693" s="94" t="str">
        <f>O1692</f>
        <v xml:space="preserve">  </v>
      </c>
    </row>
    <row r="1694" spans="2:16" ht="15.6" hidden="1" x14ac:dyDescent="0.3">
      <c r="B1694" s="59" t="str">
        <f>IFERROR(IF(EOMONTH(B1689,1)&gt;Questionnaire!$I$8,"  ",EOMONTH(B1689,1)),"  ")</f>
        <v xml:space="preserve">  </v>
      </c>
      <c r="C1694" s="82" t="s">
        <v>36</v>
      </c>
      <c r="D1694" s="83"/>
      <c r="E1694" s="83">
        <f>IFERROR(F1695+F1696,0)</f>
        <v>0</v>
      </c>
      <c r="F1694" s="83"/>
      <c r="G1694" s="61"/>
      <c r="H1694" s="142" t="s">
        <v>37</v>
      </c>
      <c r="I1694" s="142"/>
      <c r="J1694" s="142"/>
      <c r="K1694" s="142"/>
      <c r="L1694" s="61"/>
      <c r="M1694" s="82" t="s">
        <v>36</v>
      </c>
      <c r="N1694" s="83"/>
      <c r="O1694" s="83">
        <f>E1694</f>
        <v>0</v>
      </c>
      <c r="P1694" s="95"/>
    </row>
    <row r="1695" spans="2:16" hidden="1" x14ac:dyDescent="0.25">
      <c r="B1695" s="98"/>
      <c r="C1695" s="87"/>
      <c r="D1695" s="87" t="s">
        <v>71</v>
      </c>
      <c r="E1695" s="87"/>
      <c r="F1695" s="22">
        <f>IFERROR(-VLOOKUP(B1694,'Lessor Calculations'!$G$10:$N$448,8,FALSE),0)</f>
        <v>0</v>
      </c>
      <c r="G1695" s="51"/>
      <c r="H1695" s="143"/>
      <c r="I1695" s="143"/>
      <c r="J1695" s="143"/>
      <c r="K1695" s="143"/>
      <c r="L1695" s="51"/>
      <c r="M1695" s="87"/>
      <c r="N1695" s="87" t="s">
        <v>71</v>
      </c>
      <c r="O1695" s="22"/>
      <c r="P1695" s="96">
        <f>F1695</f>
        <v>0</v>
      </c>
    </row>
    <row r="1696" spans="2:16" hidden="1" x14ac:dyDescent="0.25">
      <c r="B1696" s="98"/>
      <c r="C1696" s="66"/>
      <c r="D1696" s="87" t="s">
        <v>72</v>
      </c>
      <c r="E1696" s="87"/>
      <c r="F1696" s="22" t="str">
        <f>IFERROR(VLOOKUP(B1694,'Lessor Calculations'!$G$10:$M$448,7,FALSE),0)</f>
        <v xml:space="preserve">  </v>
      </c>
      <c r="G1696" s="51"/>
      <c r="H1696" s="143"/>
      <c r="I1696" s="143"/>
      <c r="J1696" s="143"/>
      <c r="K1696" s="143"/>
      <c r="L1696" s="51"/>
      <c r="M1696" s="66"/>
      <c r="N1696" s="87" t="s">
        <v>72</v>
      </c>
      <c r="O1696" s="22"/>
      <c r="P1696" s="96" t="str">
        <f>F1696</f>
        <v xml:space="preserve">  </v>
      </c>
    </row>
    <row r="1697" spans="2:16" hidden="1" x14ac:dyDescent="0.25">
      <c r="B1697" s="98"/>
      <c r="C1697" s="66"/>
      <c r="D1697" s="87"/>
      <c r="E1697" s="22"/>
      <c r="F1697" s="22"/>
      <c r="G1697" s="51"/>
      <c r="H1697" s="66"/>
      <c r="I1697" s="87"/>
      <c r="J1697" s="22"/>
      <c r="K1697" s="22"/>
      <c r="L1697" s="51"/>
      <c r="M1697" s="65"/>
      <c r="N1697" s="87"/>
      <c r="O1697" s="22"/>
      <c r="P1697" s="96"/>
    </row>
    <row r="1698" spans="2:16" ht="15.6" hidden="1" x14ac:dyDescent="0.3">
      <c r="B1698" s="62" t="str">
        <f>B1694</f>
        <v xml:space="preserve">  </v>
      </c>
      <c r="C1698" s="66" t="s">
        <v>70</v>
      </c>
      <c r="D1698" s="66"/>
      <c r="E1698" s="22" t="str">
        <f>IFERROR(VLOOKUP(B1698,'Lessor Calculations'!$Z$10:$AB$448,3,FALSE),0)</f>
        <v xml:space="preserve">  </v>
      </c>
      <c r="F1698" s="66"/>
      <c r="G1698" s="51"/>
      <c r="H1698" s="143" t="s">
        <v>37</v>
      </c>
      <c r="I1698" s="143"/>
      <c r="J1698" s="143"/>
      <c r="K1698" s="143"/>
      <c r="L1698" s="51"/>
      <c r="M1698" s="66" t="s">
        <v>70</v>
      </c>
      <c r="N1698" s="66"/>
      <c r="O1698" s="22" t="str">
        <f>E1698</f>
        <v xml:space="preserve">  </v>
      </c>
      <c r="P1698" s="96"/>
    </row>
    <row r="1699" spans="2:16" hidden="1" x14ac:dyDescent="0.25">
      <c r="B1699" s="98"/>
      <c r="C1699" s="66"/>
      <c r="D1699" s="87" t="s">
        <v>82</v>
      </c>
      <c r="E1699" s="66"/>
      <c r="F1699" s="77" t="str">
        <f>E1698</f>
        <v xml:space="preserve">  </v>
      </c>
      <c r="G1699" s="51"/>
      <c r="H1699" s="143"/>
      <c r="I1699" s="143"/>
      <c r="J1699" s="143"/>
      <c r="K1699" s="143"/>
      <c r="L1699" s="51"/>
      <c r="M1699" s="66"/>
      <c r="N1699" s="87" t="s">
        <v>82</v>
      </c>
      <c r="O1699" s="22"/>
      <c r="P1699" s="96" t="str">
        <f>O1698</f>
        <v xml:space="preserve">  </v>
      </c>
    </row>
    <row r="1700" spans="2:16" hidden="1" x14ac:dyDescent="0.25">
      <c r="B1700" s="98"/>
      <c r="C1700" s="66"/>
      <c r="D1700" s="87"/>
      <c r="E1700" s="22"/>
      <c r="F1700" s="22"/>
      <c r="G1700" s="51"/>
      <c r="H1700" s="66"/>
      <c r="I1700" s="87"/>
      <c r="J1700" s="22"/>
      <c r="K1700" s="22"/>
      <c r="L1700" s="51"/>
      <c r="M1700" s="65"/>
      <c r="N1700" s="87"/>
      <c r="O1700" s="22"/>
      <c r="P1700" s="96"/>
    </row>
    <row r="1701" spans="2:16" ht="15.6" hidden="1" x14ac:dyDescent="0.3">
      <c r="B1701" s="62" t="str">
        <f>B1698</f>
        <v xml:space="preserve">  </v>
      </c>
      <c r="C1701" s="144" t="s">
        <v>37</v>
      </c>
      <c r="D1701" s="144"/>
      <c r="E1701" s="144"/>
      <c r="F1701" s="144"/>
      <c r="G1701" s="51"/>
      <c r="H1701" s="87" t="s">
        <v>74</v>
      </c>
      <c r="I1701" s="66"/>
      <c r="J1701" s="22" t="str">
        <f>IFERROR(VLOOKUP(B1701,'Lessor Calculations'!$AE$10:$AG$448,3,FALSE),0)</f>
        <v xml:space="preserve">  </v>
      </c>
      <c r="K1701" s="22"/>
      <c r="L1701" s="51"/>
      <c r="M1701" s="87" t="s">
        <v>74</v>
      </c>
      <c r="N1701" s="66"/>
      <c r="O1701" s="22" t="str">
        <f>J1701</f>
        <v xml:space="preserve">  </v>
      </c>
      <c r="P1701" s="96"/>
    </row>
    <row r="1702" spans="2:16" ht="15.6" hidden="1" x14ac:dyDescent="0.3">
      <c r="B1702" s="74"/>
      <c r="C1702" s="144"/>
      <c r="D1702" s="144"/>
      <c r="E1702" s="144"/>
      <c r="F1702" s="144"/>
      <c r="G1702" s="51"/>
      <c r="H1702" s="52"/>
      <c r="I1702" s="87" t="s">
        <v>79</v>
      </c>
      <c r="J1702" s="22"/>
      <c r="K1702" s="22" t="str">
        <f>J1701</f>
        <v xml:space="preserve">  </v>
      </c>
      <c r="L1702" s="51"/>
      <c r="M1702" s="52"/>
      <c r="N1702" s="87" t="s">
        <v>79</v>
      </c>
      <c r="O1702" s="22"/>
      <c r="P1702" s="96" t="str">
        <f>O1701</f>
        <v xml:space="preserve">  </v>
      </c>
    </row>
    <row r="1703" spans="2:16" ht="15.6" hidden="1" x14ac:dyDescent="0.3">
      <c r="B1703" s="74"/>
      <c r="C1703" s="66"/>
      <c r="D1703" s="87"/>
      <c r="E1703" s="22"/>
      <c r="F1703" s="22"/>
      <c r="G1703" s="51"/>
      <c r="H1703" s="66"/>
      <c r="I1703" s="87"/>
      <c r="J1703" s="22"/>
      <c r="K1703" s="22"/>
      <c r="L1703" s="51"/>
      <c r="M1703" s="65"/>
      <c r="N1703" s="66"/>
      <c r="O1703" s="22"/>
      <c r="P1703" s="96"/>
    </row>
    <row r="1704" spans="2:16" ht="15.6" hidden="1" x14ac:dyDescent="0.3">
      <c r="B1704" s="62" t="str">
        <f>B1701</f>
        <v xml:space="preserve">  </v>
      </c>
      <c r="C1704" s="87" t="s">
        <v>36</v>
      </c>
      <c r="D1704" s="22"/>
      <c r="E1704" s="22" t="str">
        <f>F1705</f>
        <v xml:space="preserve">  </v>
      </c>
      <c r="F1704" s="22"/>
      <c r="G1704" s="51"/>
      <c r="H1704" s="143" t="s">
        <v>37</v>
      </c>
      <c r="I1704" s="143"/>
      <c r="J1704" s="143"/>
      <c r="K1704" s="143"/>
      <c r="L1704" s="51"/>
      <c r="M1704" s="87" t="s">
        <v>36</v>
      </c>
      <c r="N1704" s="22"/>
      <c r="O1704" s="22" t="str">
        <f>E1704</f>
        <v xml:space="preserve">  </v>
      </c>
      <c r="P1704" s="96"/>
    </row>
    <row r="1705" spans="2:16" ht="15.6" hidden="1" x14ac:dyDescent="0.3">
      <c r="B1705" s="75"/>
      <c r="C1705" s="79"/>
      <c r="D1705" s="90" t="s">
        <v>80</v>
      </c>
      <c r="E1705" s="90"/>
      <c r="F1705" s="91" t="str">
        <f>IFERROR(VLOOKUP(B1704,'Lessor Calculations'!$G$10:$W$448,17,FALSE),0)</f>
        <v xml:space="preserve">  </v>
      </c>
      <c r="G1705" s="70"/>
      <c r="H1705" s="146"/>
      <c r="I1705" s="146"/>
      <c r="J1705" s="146"/>
      <c r="K1705" s="146"/>
      <c r="L1705" s="70"/>
      <c r="M1705" s="79"/>
      <c r="N1705" s="90" t="s">
        <v>80</v>
      </c>
      <c r="O1705" s="91"/>
      <c r="P1705" s="94" t="str">
        <f>O1704</f>
        <v xml:space="preserve">  </v>
      </c>
    </row>
    <row r="1706" spans="2:16" ht="15.6" hidden="1" x14ac:dyDescent="0.3">
      <c r="B1706" s="59" t="str">
        <f>IFERROR(IF(EOMONTH(B1701,1)&gt;Questionnaire!$I$8,"  ",EOMONTH(B1701,1)),"  ")</f>
        <v xml:space="preserve">  </v>
      </c>
      <c r="C1706" s="82" t="s">
        <v>36</v>
      </c>
      <c r="D1706" s="83"/>
      <c r="E1706" s="83">
        <f>IFERROR(F1707+F1708,0)</f>
        <v>0</v>
      </c>
      <c r="F1706" s="83"/>
      <c r="G1706" s="61"/>
      <c r="H1706" s="142" t="s">
        <v>37</v>
      </c>
      <c r="I1706" s="142"/>
      <c r="J1706" s="142"/>
      <c r="K1706" s="142"/>
      <c r="L1706" s="61"/>
      <c r="M1706" s="82" t="s">
        <v>36</v>
      </c>
      <c r="N1706" s="83"/>
      <c r="O1706" s="83">
        <f>E1706</f>
        <v>0</v>
      </c>
      <c r="P1706" s="95"/>
    </row>
    <row r="1707" spans="2:16" hidden="1" x14ac:dyDescent="0.25">
      <c r="B1707" s="98"/>
      <c r="C1707" s="87"/>
      <c r="D1707" s="87" t="s">
        <v>71</v>
      </c>
      <c r="E1707" s="87"/>
      <c r="F1707" s="22">
        <f>IFERROR(-VLOOKUP(B1706,'Lessor Calculations'!$G$10:$N$448,8,FALSE),0)</f>
        <v>0</v>
      </c>
      <c r="G1707" s="51"/>
      <c r="H1707" s="143"/>
      <c r="I1707" s="143"/>
      <c r="J1707" s="143"/>
      <c r="K1707" s="143"/>
      <c r="L1707" s="51"/>
      <c r="M1707" s="87"/>
      <c r="N1707" s="87" t="s">
        <v>71</v>
      </c>
      <c r="O1707" s="22"/>
      <c r="P1707" s="96">
        <f>F1707</f>
        <v>0</v>
      </c>
    </row>
    <row r="1708" spans="2:16" hidden="1" x14ac:dyDescent="0.25">
      <c r="B1708" s="98"/>
      <c r="C1708" s="66"/>
      <c r="D1708" s="87" t="s">
        <v>72</v>
      </c>
      <c r="E1708" s="87"/>
      <c r="F1708" s="22" t="str">
        <f>IFERROR(VLOOKUP(B1706,'Lessor Calculations'!$G$10:$M$448,7,FALSE),0)</f>
        <v xml:space="preserve">  </v>
      </c>
      <c r="G1708" s="51"/>
      <c r="H1708" s="143"/>
      <c r="I1708" s="143"/>
      <c r="J1708" s="143"/>
      <c r="K1708" s="143"/>
      <c r="L1708" s="51"/>
      <c r="M1708" s="66"/>
      <c r="N1708" s="87" t="s">
        <v>72</v>
      </c>
      <c r="O1708" s="22"/>
      <c r="P1708" s="96" t="str">
        <f>F1708</f>
        <v xml:space="preserve">  </v>
      </c>
    </row>
    <row r="1709" spans="2:16" hidden="1" x14ac:dyDescent="0.25">
      <c r="B1709" s="98"/>
      <c r="C1709" s="66"/>
      <c r="D1709" s="87"/>
      <c r="E1709" s="22"/>
      <c r="F1709" s="22"/>
      <c r="G1709" s="51"/>
      <c r="H1709" s="66"/>
      <c r="I1709" s="87"/>
      <c r="J1709" s="22"/>
      <c r="K1709" s="22"/>
      <c r="L1709" s="51"/>
      <c r="M1709" s="65"/>
      <c r="N1709" s="87"/>
      <c r="O1709" s="22"/>
      <c r="P1709" s="96"/>
    </row>
    <row r="1710" spans="2:16" ht="15.6" hidden="1" x14ac:dyDescent="0.3">
      <c r="B1710" s="62" t="str">
        <f>B1706</f>
        <v xml:space="preserve">  </v>
      </c>
      <c r="C1710" s="66" t="s">
        <v>70</v>
      </c>
      <c r="D1710" s="66"/>
      <c r="E1710" s="22" t="str">
        <f>IFERROR(VLOOKUP(B1710,'Lessor Calculations'!$Z$10:$AB$448,3,FALSE),0)</f>
        <v xml:space="preserve">  </v>
      </c>
      <c r="F1710" s="66"/>
      <c r="G1710" s="51"/>
      <c r="H1710" s="143" t="s">
        <v>37</v>
      </c>
      <c r="I1710" s="143"/>
      <c r="J1710" s="143"/>
      <c r="K1710" s="143"/>
      <c r="L1710" s="51"/>
      <c r="M1710" s="66" t="s">
        <v>70</v>
      </c>
      <c r="N1710" s="66"/>
      <c r="O1710" s="22" t="str">
        <f>E1710</f>
        <v xml:space="preserve">  </v>
      </c>
      <c r="P1710" s="96"/>
    </row>
    <row r="1711" spans="2:16" hidden="1" x14ac:dyDescent="0.25">
      <c r="B1711" s="98"/>
      <c r="C1711" s="66"/>
      <c r="D1711" s="87" t="s">
        <v>82</v>
      </c>
      <c r="E1711" s="66"/>
      <c r="F1711" s="77" t="str">
        <f>E1710</f>
        <v xml:space="preserve">  </v>
      </c>
      <c r="G1711" s="51"/>
      <c r="H1711" s="143"/>
      <c r="I1711" s="143"/>
      <c r="J1711" s="143"/>
      <c r="K1711" s="143"/>
      <c r="L1711" s="51"/>
      <c r="M1711" s="66"/>
      <c r="N1711" s="87" t="s">
        <v>82</v>
      </c>
      <c r="O1711" s="22"/>
      <c r="P1711" s="96" t="str">
        <f>O1710</f>
        <v xml:space="preserve">  </v>
      </c>
    </row>
    <row r="1712" spans="2:16" hidden="1" x14ac:dyDescent="0.25">
      <c r="B1712" s="98"/>
      <c r="C1712" s="66"/>
      <c r="D1712" s="87"/>
      <c r="E1712" s="22"/>
      <c r="F1712" s="22"/>
      <c r="G1712" s="51"/>
      <c r="H1712" s="66"/>
      <c r="I1712" s="87"/>
      <c r="J1712" s="22"/>
      <c r="K1712" s="22"/>
      <c r="L1712" s="51"/>
      <c r="M1712" s="65"/>
      <c r="N1712" s="87"/>
      <c r="O1712" s="22"/>
      <c r="P1712" s="96"/>
    </row>
    <row r="1713" spans="2:16" ht="15.6" hidden="1" x14ac:dyDescent="0.3">
      <c r="B1713" s="62" t="str">
        <f>B1710</f>
        <v xml:space="preserve">  </v>
      </c>
      <c r="C1713" s="144" t="s">
        <v>37</v>
      </c>
      <c r="D1713" s="144"/>
      <c r="E1713" s="144"/>
      <c r="F1713" s="144"/>
      <c r="G1713" s="51"/>
      <c r="H1713" s="87" t="s">
        <v>74</v>
      </c>
      <c r="I1713" s="66"/>
      <c r="J1713" s="22" t="str">
        <f>IFERROR(VLOOKUP(B1713,'Lessor Calculations'!$AE$10:$AG$448,3,FALSE),0)</f>
        <v xml:space="preserve">  </v>
      </c>
      <c r="K1713" s="22"/>
      <c r="L1713" s="51"/>
      <c r="M1713" s="87" t="s">
        <v>74</v>
      </c>
      <c r="N1713" s="66"/>
      <c r="O1713" s="22" t="str">
        <f>J1713</f>
        <v xml:space="preserve">  </v>
      </c>
      <c r="P1713" s="96"/>
    </row>
    <row r="1714" spans="2:16" ht="15.6" hidden="1" x14ac:dyDescent="0.3">
      <c r="B1714" s="74"/>
      <c r="C1714" s="144"/>
      <c r="D1714" s="144"/>
      <c r="E1714" s="144"/>
      <c r="F1714" s="144"/>
      <c r="G1714" s="51"/>
      <c r="H1714" s="52"/>
      <c r="I1714" s="87" t="s">
        <v>79</v>
      </c>
      <c r="J1714" s="22"/>
      <c r="K1714" s="22" t="str">
        <f>J1713</f>
        <v xml:space="preserve">  </v>
      </c>
      <c r="L1714" s="51"/>
      <c r="M1714" s="52"/>
      <c r="N1714" s="87" t="s">
        <v>79</v>
      </c>
      <c r="O1714" s="22"/>
      <c r="P1714" s="96" t="str">
        <f>O1713</f>
        <v xml:space="preserve">  </v>
      </c>
    </row>
    <row r="1715" spans="2:16" ht="15.6" hidden="1" x14ac:dyDescent="0.3">
      <c r="B1715" s="74"/>
      <c r="C1715" s="66"/>
      <c r="D1715" s="87"/>
      <c r="E1715" s="22"/>
      <c r="F1715" s="22"/>
      <c r="G1715" s="51"/>
      <c r="H1715" s="66"/>
      <c r="I1715" s="87"/>
      <c r="J1715" s="22"/>
      <c r="K1715" s="22"/>
      <c r="L1715" s="51"/>
      <c r="M1715" s="65"/>
      <c r="N1715" s="66"/>
      <c r="O1715" s="22"/>
      <c r="P1715" s="96"/>
    </row>
    <row r="1716" spans="2:16" ht="15.6" hidden="1" x14ac:dyDescent="0.3">
      <c r="B1716" s="62" t="str">
        <f>B1713</f>
        <v xml:space="preserve">  </v>
      </c>
      <c r="C1716" s="87" t="s">
        <v>36</v>
      </c>
      <c r="D1716" s="22"/>
      <c r="E1716" s="22" t="str">
        <f>F1717</f>
        <v xml:space="preserve">  </v>
      </c>
      <c r="F1716" s="22"/>
      <c r="G1716" s="51"/>
      <c r="H1716" s="143" t="s">
        <v>37</v>
      </c>
      <c r="I1716" s="143"/>
      <c r="J1716" s="143"/>
      <c r="K1716" s="143"/>
      <c r="L1716" s="51"/>
      <c r="M1716" s="87" t="s">
        <v>36</v>
      </c>
      <c r="N1716" s="22"/>
      <c r="O1716" s="22" t="str">
        <f>E1716</f>
        <v xml:space="preserve">  </v>
      </c>
      <c r="P1716" s="96"/>
    </row>
    <row r="1717" spans="2:16" ht="15.6" hidden="1" x14ac:dyDescent="0.3">
      <c r="B1717" s="75"/>
      <c r="C1717" s="79"/>
      <c r="D1717" s="90" t="s">
        <v>80</v>
      </c>
      <c r="E1717" s="90"/>
      <c r="F1717" s="91" t="str">
        <f>IFERROR(VLOOKUP(B1716,'Lessor Calculations'!$G$10:$W$448,17,FALSE),0)</f>
        <v xml:space="preserve">  </v>
      </c>
      <c r="G1717" s="70"/>
      <c r="H1717" s="146"/>
      <c r="I1717" s="146"/>
      <c r="J1717" s="146"/>
      <c r="K1717" s="146"/>
      <c r="L1717" s="70"/>
      <c r="M1717" s="79"/>
      <c r="N1717" s="90" t="s">
        <v>80</v>
      </c>
      <c r="O1717" s="91"/>
      <c r="P1717" s="94" t="str">
        <f>O1716</f>
        <v xml:space="preserve">  </v>
      </c>
    </row>
    <row r="1718" spans="2:16" ht="15.6" hidden="1" x14ac:dyDescent="0.3">
      <c r="B1718" s="59" t="str">
        <f>IFERROR(IF(EOMONTH(B1713,1)&gt;Questionnaire!$I$8,"  ",EOMONTH(B1713,1)),"  ")</f>
        <v xml:space="preserve">  </v>
      </c>
      <c r="C1718" s="82" t="s">
        <v>36</v>
      </c>
      <c r="D1718" s="83"/>
      <c r="E1718" s="83">
        <f>IFERROR(F1719+F1720,0)</f>
        <v>0</v>
      </c>
      <c r="F1718" s="83"/>
      <c r="G1718" s="61"/>
      <c r="H1718" s="142" t="s">
        <v>37</v>
      </c>
      <c r="I1718" s="142"/>
      <c r="J1718" s="142"/>
      <c r="K1718" s="142"/>
      <c r="L1718" s="61"/>
      <c r="M1718" s="82" t="s">
        <v>36</v>
      </c>
      <c r="N1718" s="83"/>
      <c r="O1718" s="83">
        <f>E1718</f>
        <v>0</v>
      </c>
      <c r="P1718" s="95"/>
    </row>
    <row r="1719" spans="2:16" hidden="1" x14ac:dyDescent="0.25">
      <c r="B1719" s="98"/>
      <c r="C1719" s="87"/>
      <c r="D1719" s="87" t="s">
        <v>71</v>
      </c>
      <c r="E1719" s="87"/>
      <c r="F1719" s="22">
        <f>IFERROR(-VLOOKUP(B1718,'Lessor Calculations'!$G$10:$N$448,8,FALSE),0)</f>
        <v>0</v>
      </c>
      <c r="G1719" s="51"/>
      <c r="H1719" s="143"/>
      <c r="I1719" s="143"/>
      <c r="J1719" s="143"/>
      <c r="K1719" s="143"/>
      <c r="L1719" s="51"/>
      <c r="M1719" s="87"/>
      <c r="N1719" s="87" t="s">
        <v>71</v>
      </c>
      <c r="O1719" s="22"/>
      <c r="P1719" s="96">
        <f>F1719</f>
        <v>0</v>
      </c>
    </row>
    <row r="1720" spans="2:16" hidden="1" x14ac:dyDescent="0.25">
      <c r="B1720" s="98"/>
      <c r="C1720" s="66"/>
      <c r="D1720" s="87" t="s">
        <v>72</v>
      </c>
      <c r="E1720" s="87"/>
      <c r="F1720" s="22" t="str">
        <f>IFERROR(VLOOKUP(B1718,'Lessor Calculations'!$G$10:$M$448,7,FALSE),0)</f>
        <v xml:space="preserve">  </v>
      </c>
      <c r="G1720" s="51"/>
      <c r="H1720" s="143"/>
      <c r="I1720" s="143"/>
      <c r="J1720" s="143"/>
      <c r="K1720" s="143"/>
      <c r="L1720" s="51"/>
      <c r="M1720" s="66"/>
      <c r="N1720" s="87" t="s">
        <v>72</v>
      </c>
      <c r="O1720" s="22"/>
      <c r="P1720" s="96" t="str">
        <f>F1720</f>
        <v xml:space="preserve">  </v>
      </c>
    </row>
    <row r="1721" spans="2:16" hidden="1" x14ac:dyDescent="0.25">
      <c r="B1721" s="98"/>
      <c r="C1721" s="66"/>
      <c r="D1721" s="87"/>
      <c r="E1721" s="22"/>
      <c r="F1721" s="22"/>
      <c r="G1721" s="51"/>
      <c r="H1721" s="66"/>
      <c r="I1721" s="87"/>
      <c r="J1721" s="22"/>
      <c r="K1721" s="22"/>
      <c r="L1721" s="51"/>
      <c r="M1721" s="65"/>
      <c r="N1721" s="87"/>
      <c r="O1721" s="22"/>
      <c r="P1721" s="96"/>
    </row>
    <row r="1722" spans="2:16" ht="15.6" hidden="1" x14ac:dyDescent="0.3">
      <c r="B1722" s="62" t="str">
        <f>B1718</f>
        <v xml:space="preserve">  </v>
      </c>
      <c r="C1722" s="66" t="s">
        <v>70</v>
      </c>
      <c r="D1722" s="66"/>
      <c r="E1722" s="22" t="str">
        <f>IFERROR(VLOOKUP(B1722,'Lessor Calculations'!$Z$10:$AB$448,3,FALSE),0)</f>
        <v xml:space="preserve">  </v>
      </c>
      <c r="F1722" s="66"/>
      <c r="G1722" s="51"/>
      <c r="H1722" s="143" t="s">
        <v>37</v>
      </c>
      <c r="I1722" s="143"/>
      <c r="J1722" s="143"/>
      <c r="K1722" s="143"/>
      <c r="L1722" s="51"/>
      <c r="M1722" s="66" t="s">
        <v>70</v>
      </c>
      <c r="N1722" s="66"/>
      <c r="O1722" s="22" t="str">
        <f>E1722</f>
        <v xml:space="preserve">  </v>
      </c>
      <c r="P1722" s="96"/>
    </row>
    <row r="1723" spans="2:16" hidden="1" x14ac:dyDescent="0.25">
      <c r="B1723" s="98"/>
      <c r="C1723" s="66"/>
      <c r="D1723" s="87" t="s">
        <v>82</v>
      </c>
      <c r="E1723" s="66"/>
      <c r="F1723" s="77" t="str">
        <f>E1722</f>
        <v xml:space="preserve">  </v>
      </c>
      <c r="G1723" s="51"/>
      <c r="H1723" s="143"/>
      <c r="I1723" s="143"/>
      <c r="J1723" s="143"/>
      <c r="K1723" s="143"/>
      <c r="L1723" s="51"/>
      <c r="M1723" s="66"/>
      <c r="N1723" s="87" t="s">
        <v>82</v>
      </c>
      <c r="O1723" s="22"/>
      <c r="P1723" s="96" t="str">
        <f>O1722</f>
        <v xml:space="preserve">  </v>
      </c>
    </row>
    <row r="1724" spans="2:16" hidden="1" x14ac:dyDescent="0.25">
      <c r="B1724" s="98"/>
      <c r="C1724" s="66"/>
      <c r="D1724" s="87"/>
      <c r="E1724" s="22"/>
      <c r="F1724" s="22"/>
      <c r="G1724" s="51"/>
      <c r="H1724" s="66"/>
      <c r="I1724" s="87"/>
      <c r="J1724" s="22"/>
      <c r="K1724" s="22"/>
      <c r="L1724" s="51"/>
      <c r="M1724" s="65"/>
      <c r="N1724" s="87"/>
      <c r="O1724" s="22"/>
      <c r="P1724" s="96"/>
    </row>
    <row r="1725" spans="2:16" ht="15.6" hidden="1" x14ac:dyDescent="0.3">
      <c r="B1725" s="62" t="str">
        <f>B1722</f>
        <v xml:space="preserve">  </v>
      </c>
      <c r="C1725" s="144" t="s">
        <v>37</v>
      </c>
      <c r="D1725" s="144"/>
      <c r="E1725" s="144"/>
      <c r="F1725" s="144"/>
      <c r="G1725" s="51"/>
      <c r="H1725" s="87" t="s">
        <v>74</v>
      </c>
      <c r="I1725" s="66"/>
      <c r="J1725" s="22" t="str">
        <f>IFERROR(VLOOKUP(B1725,'Lessor Calculations'!$AE$10:$AG$448,3,FALSE),0)</f>
        <v xml:space="preserve">  </v>
      </c>
      <c r="K1725" s="22"/>
      <c r="L1725" s="51"/>
      <c r="M1725" s="87" t="s">
        <v>74</v>
      </c>
      <c r="N1725" s="66"/>
      <c r="O1725" s="22" t="str">
        <f>J1725</f>
        <v xml:space="preserve">  </v>
      </c>
      <c r="P1725" s="96"/>
    </row>
    <row r="1726" spans="2:16" ht="15.6" hidden="1" x14ac:dyDescent="0.3">
      <c r="B1726" s="74"/>
      <c r="C1726" s="144"/>
      <c r="D1726" s="144"/>
      <c r="E1726" s="144"/>
      <c r="F1726" s="144"/>
      <c r="G1726" s="51"/>
      <c r="H1726" s="52"/>
      <c r="I1726" s="87" t="s">
        <v>79</v>
      </c>
      <c r="J1726" s="22"/>
      <c r="K1726" s="22" t="str">
        <f>J1725</f>
        <v xml:space="preserve">  </v>
      </c>
      <c r="L1726" s="51"/>
      <c r="M1726" s="52"/>
      <c r="N1726" s="87" t="s">
        <v>79</v>
      </c>
      <c r="O1726" s="22"/>
      <c r="P1726" s="96" t="str">
        <f>O1725</f>
        <v xml:space="preserve">  </v>
      </c>
    </row>
    <row r="1727" spans="2:16" ht="15.6" hidden="1" x14ac:dyDescent="0.3">
      <c r="B1727" s="74"/>
      <c r="C1727" s="66"/>
      <c r="D1727" s="87"/>
      <c r="E1727" s="22"/>
      <c r="F1727" s="22"/>
      <c r="G1727" s="51"/>
      <c r="H1727" s="66"/>
      <c r="I1727" s="87"/>
      <c r="J1727" s="22"/>
      <c r="K1727" s="22"/>
      <c r="L1727" s="51"/>
      <c r="M1727" s="65"/>
      <c r="N1727" s="66"/>
      <c r="O1727" s="22"/>
      <c r="P1727" s="96"/>
    </row>
    <row r="1728" spans="2:16" ht="15.6" hidden="1" x14ac:dyDescent="0.3">
      <c r="B1728" s="62" t="str">
        <f>B1725</f>
        <v xml:space="preserve">  </v>
      </c>
      <c r="C1728" s="87" t="s">
        <v>36</v>
      </c>
      <c r="D1728" s="22"/>
      <c r="E1728" s="22" t="str">
        <f>F1729</f>
        <v xml:space="preserve">  </v>
      </c>
      <c r="F1728" s="22"/>
      <c r="G1728" s="51"/>
      <c r="H1728" s="143" t="s">
        <v>37</v>
      </c>
      <c r="I1728" s="143"/>
      <c r="J1728" s="143"/>
      <c r="K1728" s="143"/>
      <c r="L1728" s="51"/>
      <c r="M1728" s="87" t="s">
        <v>36</v>
      </c>
      <c r="N1728" s="22"/>
      <c r="O1728" s="22" t="str">
        <f>E1728</f>
        <v xml:space="preserve">  </v>
      </c>
      <c r="P1728" s="96"/>
    </row>
    <row r="1729" spans="2:16" ht="15.6" hidden="1" x14ac:dyDescent="0.3">
      <c r="B1729" s="75"/>
      <c r="C1729" s="79"/>
      <c r="D1729" s="90" t="s">
        <v>80</v>
      </c>
      <c r="E1729" s="90"/>
      <c r="F1729" s="91" t="str">
        <f>IFERROR(VLOOKUP(B1728,'Lessor Calculations'!$G$10:$W$448,17,FALSE),0)</f>
        <v xml:space="preserve">  </v>
      </c>
      <c r="G1729" s="70"/>
      <c r="H1729" s="146"/>
      <c r="I1729" s="146"/>
      <c r="J1729" s="146"/>
      <c r="K1729" s="146"/>
      <c r="L1729" s="70"/>
      <c r="M1729" s="79"/>
      <c r="N1729" s="90" t="s">
        <v>80</v>
      </c>
      <c r="O1729" s="91"/>
      <c r="P1729" s="94" t="str">
        <f>O1728</f>
        <v xml:space="preserve">  </v>
      </c>
    </row>
    <row r="1730" spans="2:16" ht="15.6" hidden="1" x14ac:dyDescent="0.3">
      <c r="B1730" s="59" t="str">
        <f>IFERROR(IF(EOMONTH(B1725,1)&gt;Questionnaire!$I$8,"  ",EOMONTH(B1725,1)),"  ")</f>
        <v xml:space="preserve">  </v>
      </c>
      <c r="C1730" s="82" t="s">
        <v>36</v>
      </c>
      <c r="D1730" s="83"/>
      <c r="E1730" s="83">
        <f>IFERROR(F1731+F1732,0)</f>
        <v>0</v>
      </c>
      <c r="F1730" s="83"/>
      <c r="G1730" s="61"/>
      <c r="H1730" s="142" t="s">
        <v>37</v>
      </c>
      <c r="I1730" s="142"/>
      <c r="J1730" s="142"/>
      <c r="K1730" s="142"/>
      <c r="L1730" s="61"/>
      <c r="M1730" s="82" t="s">
        <v>36</v>
      </c>
      <c r="N1730" s="83"/>
      <c r="O1730" s="83">
        <f>E1730</f>
        <v>0</v>
      </c>
      <c r="P1730" s="95"/>
    </row>
    <row r="1731" spans="2:16" hidden="1" x14ac:dyDescent="0.25">
      <c r="B1731" s="98"/>
      <c r="C1731" s="87"/>
      <c r="D1731" s="87" t="s">
        <v>71</v>
      </c>
      <c r="E1731" s="87"/>
      <c r="F1731" s="22">
        <f>IFERROR(-VLOOKUP(B1730,'Lessor Calculations'!$G$10:$N$448,8,FALSE),0)</f>
        <v>0</v>
      </c>
      <c r="G1731" s="51"/>
      <c r="H1731" s="143"/>
      <c r="I1731" s="143"/>
      <c r="J1731" s="143"/>
      <c r="K1731" s="143"/>
      <c r="L1731" s="51"/>
      <c r="M1731" s="87"/>
      <c r="N1731" s="87" t="s">
        <v>71</v>
      </c>
      <c r="O1731" s="22"/>
      <c r="P1731" s="96">
        <f>F1731</f>
        <v>0</v>
      </c>
    </row>
    <row r="1732" spans="2:16" hidden="1" x14ac:dyDescent="0.25">
      <c r="B1732" s="98"/>
      <c r="C1732" s="66"/>
      <c r="D1732" s="87" t="s">
        <v>72</v>
      </c>
      <c r="E1732" s="87"/>
      <c r="F1732" s="22" t="str">
        <f>IFERROR(VLOOKUP(B1730,'Lessor Calculations'!$G$10:$M$448,7,FALSE),0)</f>
        <v xml:space="preserve">  </v>
      </c>
      <c r="G1732" s="51"/>
      <c r="H1732" s="143"/>
      <c r="I1732" s="143"/>
      <c r="J1732" s="143"/>
      <c r="K1732" s="143"/>
      <c r="L1732" s="51"/>
      <c r="M1732" s="66"/>
      <c r="N1732" s="87" t="s">
        <v>72</v>
      </c>
      <c r="O1732" s="22"/>
      <c r="P1732" s="96" t="str">
        <f>F1732</f>
        <v xml:space="preserve">  </v>
      </c>
    </row>
    <row r="1733" spans="2:16" hidden="1" x14ac:dyDescent="0.25">
      <c r="B1733" s="98"/>
      <c r="C1733" s="66"/>
      <c r="D1733" s="87"/>
      <c r="E1733" s="22"/>
      <c r="F1733" s="22"/>
      <c r="G1733" s="51"/>
      <c r="H1733" s="66"/>
      <c r="I1733" s="87"/>
      <c r="J1733" s="22"/>
      <c r="K1733" s="22"/>
      <c r="L1733" s="51"/>
      <c r="M1733" s="65"/>
      <c r="N1733" s="87"/>
      <c r="O1733" s="22"/>
      <c r="P1733" s="96"/>
    </row>
    <row r="1734" spans="2:16" ht="15.6" hidden="1" x14ac:dyDescent="0.3">
      <c r="B1734" s="62" t="str">
        <f>B1730</f>
        <v xml:space="preserve">  </v>
      </c>
      <c r="C1734" s="66" t="s">
        <v>70</v>
      </c>
      <c r="D1734" s="66"/>
      <c r="E1734" s="22" t="str">
        <f>IFERROR(VLOOKUP(B1734,'Lessor Calculations'!$Z$10:$AB$448,3,FALSE),0)</f>
        <v xml:space="preserve">  </v>
      </c>
      <c r="F1734" s="66"/>
      <c r="G1734" s="51"/>
      <c r="H1734" s="143" t="s">
        <v>37</v>
      </c>
      <c r="I1734" s="143"/>
      <c r="J1734" s="143"/>
      <c r="K1734" s="143"/>
      <c r="L1734" s="51"/>
      <c r="M1734" s="66" t="s">
        <v>70</v>
      </c>
      <c r="N1734" s="66"/>
      <c r="O1734" s="22" t="str">
        <f>E1734</f>
        <v xml:space="preserve">  </v>
      </c>
      <c r="P1734" s="96"/>
    </row>
    <row r="1735" spans="2:16" hidden="1" x14ac:dyDescent="0.25">
      <c r="B1735" s="98"/>
      <c r="C1735" s="66"/>
      <c r="D1735" s="87" t="s">
        <v>82</v>
      </c>
      <c r="E1735" s="66"/>
      <c r="F1735" s="77" t="str">
        <f>E1734</f>
        <v xml:space="preserve">  </v>
      </c>
      <c r="G1735" s="51"/>
      <c r="H1735" s="143"/>
      <c r="I1735" s="143"/>
      <c r="J1735" s="143"/>
      <c r="K1735" s="143"/>
      <c r="L1735" s="51"/>
      <c r="M1735" s="66"/>
      <c r="N1735" s="87" t="s">
        <v>82</v>
      </c>
      <c r="O1735" s="22"/>
      <c r="P1735" s="96" t="str">
        <f>O1734</f>
        <v xml:space="preserve">  </v>
      </c>
    </row>
    <row r="1736" spans="2:16" hidden="1" x14ac:dyDescent="0.25">
      <c r="B1736" s="98"/>
      <c r="C1736" s="66"/>
      <c r="D1736" s="87"/>
      <c r="E1736" s="22"/>
      <c r="F1736" s="22"/>
      <c r="G1736" s="51"/>
      <c r="H1736" s="66"/>
      <c r="I1736" s="87"/>
      <c r="J1736" s="22"/>
      <c r="K1736" s="22"/>
      <c r="L1736" s="51"/>
      <c r="M1736" s="65"/>
      <c r="N1736" s="87"/>
      <c r="O1736" s="22"/>
      <c r="P1736" s="96"/>
    </row>
    <row r="1737" spans="2:16" ht="15.6" hidden="1" x14ac:dyDescent="0.3">
      <c r="B1737" s="62" t="str">
        <f>B1734</f>
        <v xml:space="preserve">  </v>
      </c>
      <c r="C1737" s="144" t="s">
        <v>37</v>
      </c>
      <c r="D1737" s="144"/>
      <c r="E1737" s="144"/>
      <c r="F1737" s="144"/>
      <c r="G1737" s="51"/>
      <c r="H1737" s="87" t="s">
        <v>74</v>
      </c>
      <c r="I1737" s="66"/>
      <c r="J1737" s="22" t="str">
        <f>IFERROR(VLOOKUP(B1737,'Lessor Calculations'!$AE$10:$AG$448,3,FALSE),0)</f>
        <v xml:space="preserve">  </v>
      </c>
      <c r="K1737" s="22"/>
      <c r="L1737" s="51"/>
      <c r="M1737" s="87" t="s">
        <v>74</v>
      </c>
      <c r="N1737" s="66"/>
      <c r="O1737" s="22" t="str">
        <f>J1737</f>
        <v xml:space="preserve">  </v>
      </c>
      <c r="P1737" s="96"/>
    </row>
    <row r="1738" spans="2:16" ht="15.6" hidden="1" x14ac:dyDescent="0.3">
      <c r="B1738" s="74"/>
      <c r="C1738" s="144"/>
      <c r="D1738" s="144"/>
      <c r="E1738" s="144"/>
      <c r="F1738" s="144"/>
      <c r="G1738" s="51"/>
      <c r="H1738" s="52"/>
      <c r="I1738" s="87" t="s">
        <v>79</v>
      </c>
      <c r="J1738" s="22"/>
      <c r="K1738" s="22" t="str">
        <f>J1737</f>
        <v xml:space="preserve">  </v>
      </c>
      <c r="L1738" s="51"/>
      <c r="M1738" s="52"/>
      <c r="N1738" s="87" t="s">
        <v>79</v>
      </c>
      <c r="O1738" s="22"/>
      <c r="P1738" s="96" t="str">
        <f>O1737</f>
        <v xml:space="preserve">  </v>
      </c>
    </row>
    <row r="1739" spans="2:16" ht="15.6" hidden="1" x14ac:dyDescent="0.3">
      <c r="B1739" s="74"/>
      <c r="C1739" s="66"/>
      <c r="D1739" s="87"/>
      <c r="E1739" s="22"/>
      <c r="F1739" s="22"/>
      <c r="G1739" s="51"/>
      <c r="H1739" s="66"/>
      <c r="I1739" s="87"/>
      <c r="J1739" s="22"/>
      <c r="K1739" s="22"/>
      <c r="L1739" s="51"/>
      <c r="M1739" s="65"/>
      <c r="N1739" s="66"/>
      <c r="O1739" s="22"/>
      <c r="P1739" s="96"/>
    </row>
    <row r="1740" spans="2:16" ht="15.6" hidden="1" x14ac:dyDescent="0.3">
      <c r="B1740" s="62" t="str">
        <f>B1737</f>
        <v xml:space="preserve">  </v>
      </c>
      <c r="C1740" s="87" t="s">
        <v>36</v>
      </c>
      <c r="D1740" s="22"/>
      <c r="E1740" s="22" t="str">
        <f>F1741</f>
        <v xml:space="preserve">  </v>
      </c>
      <c r="F1740" s="22"/>
      <c r="G1740" s="51"/>
      <c r="H1740" s="143" t="s">
        <v>37</v>
      </c>
      <c r="I1740" s="143"/>
      <c r="J1740" s="143"/>
      <c r="K1740" s="143"/>
      <c r="L1740" s="51"/>
      <c r="M1740" s="87" t="s">
        <v>36</v>
      </c>
      <c r="N1740" s="22"/>
      <c r="O1740" s="22" t="str">
        <f>E1740</f>
        <v xml:space="preserve">  </v>
      </c>
      <c r="P1740" s="96"/>
    </row>
    <row r="1741" spans="2:16" ht="15.6" hidden="1" x14ac:dyDescent="0.3">
      <c r="B1741" s="75"/>
      <c r="C1741" s="79"/>
      <c r="D1741" s="90" t="s">
        <v>80</v>
      </c>
      <c r="E1741" s="90"/>
      <c r="F1741" s="91" t="str">
        <f>IFERROR(VLOOKUP(B1740,'Lessor Calculations'!$G$10:$W$448,17,FALSE),0)</f>
        <v xml:space="preserve">  </v>
      </c>
      <c r="G1741" s="70"/>
      <c r="H1741" s="146"/>
      <c r="I1741" s="146"/>
      <c r="J1741" s="146"/>
      <c r="K1741" s="146"/>
      <c r="L1741" s="70"/>
      <c r="M1741" s="79"/>
      <c r="N1741" s="90" t="s">
        <v>80</v>
      </c>
      <c r="O1741" s="91"/>
      <c r="P1741" s="94" t="str">
        <f>O1740</f>
        <v xml:space="preserve">  </v>
      </c>
    </row>
    <row r="1742" spans="2:16" ht="15.6" hidden="1" x14ac:dyDescent="0.3">
      <c r="B1742" s="59" t="str">
        <f>IFERROR(IF(EOMONTH(B1737,1)&gt;Questionnaire!$I$8,"  ",EOMONTH(B1737,1)),"  ")</f>
        <v xml:space="preserve">  </v>
      </c>
      <c r="C1742" s="82" t="s">
        <v>36</v>
      </c>
      <c r="D1742" s="83"/>
      <c r="E1742" s="83">
        <f>IFERROR(F1743+F1744,0)</f>
        <v>0</v>
      </c>
      <c r="F1742" s="83"/>
      <c r="G1742" s="61"/>
      <c r="H1742" s="142" t="s">
        <v>37</v>
      </c>
      <c r="I1742" s="142"/>
      <c r="J1742" s="142"/>
      <c r="K1742" s="142"/>
      <c r="L1742" s="61"/>
      <c r="M1742" s="82" t="s">
        <v>36</v>
      </c>
      <c r="N1742" s="83"/>
      <c r="O1742" s="83">
        <f>E1742</f>
        <v>0</v>
      </c>
      <c r="P1742" s="95"/>
    </row>
    <row r="1743" spans="2:16" hidden="1" x14ac:dyDescent="0.25">
      <c r="B1743" s="98"/>
      <c r="C1743" s="87"/>
      <c r="D1743" s="87" t="s">
        <v>71</v>
      </c>
      <c r="E1743" s="87"/>
      <c r="F1743" s="22">
        <f>IFERROR(-VLOOKUP(B1742,'Lessor Calculations'!$G$10:$N$448,8,FALSE),0)</f>
        <v>0</v>
      </c>
      <c r="G1743" s="51"/>
      <c r="H1743" s="143"/>
      <c r="I1743" s="143"/>
      <c r="J1743" s="143"/>
      <c r="K1743" s="143"/>
      <c r="L1743" s="51"/>
      <c r="M1743" s="87"/>
      <c r="N1743" s="87" t="s">
        <v>71</v>
      </c>
      <c r="O1743" s="22"/>
      <c r="P1743" s="96">
        <f>F1743</f>
        <v>0</v>
      </c>
    </row>
    <row r="1744" spans="2:16" hidden="1" x14ac:dyDescent="0.25">
      <c r="B1744" s="98"/>
      <c r="C1744" s="66"/>
      <c r="D1744" s="87" t="s">
        <v>72</v>
      </c>
      <c r="E1744" s="87"/>
      <c r="F1744" s="22" t="str">
        <f>IFERROR(VLOOKUP(B1742,'Lessor Calculations'!$G$10:$M$448,7,FALSE),0)</f>
        <v xml:space="preserve">  </v>
      </c>
      <c r="G1744" s="51"/>
      <c r="H1744" s="143"/>
      <c r="I1744" s="143"/>
      <c r="J1744" s="143"/>
      <c r="K1744" s="143"/>
      <c r="L1744" s="51"/>
      <c r="M1744" s="66"/>
      <c r="N1744" s="87" t="s">
        <v>72</v>
      </c>
      <c r="O1744" s="22"/>
      <c r="P1744" s="96" t="str">
        <f>F1744</f>
        <v xml:space="preserve">  </v>
      </c>
    </row>
    <row r="1745" spans="2:16" hidden="1" x14ac:dyDescent="0.25">
      <c r="B1745" s="98"/>
      <c r="C1745" s="66"/>
      <c r="D1745" s="87"/>
      <c r="E1745" s="22"/>
      <c r="F1745" s="22"/>
      <c r="G1745" s="51"/>
      <c r="H1745" s="66"/>
      <c r="I1745" s="87"/>
      <c r="J1745" s="22"/>
      <c r="K1745" s="22"/>
      <c r="L1745" s="51"/>
      <c r="M1745" s="65"/>
      <c r="N1745" s="87"/>
      <c r="O1745" s="22"/>
      <c r="P1745" s="96"/>
    </row>
    <row r="1746" spans="2:16" ht="15.6" hidden="1" x14ac:dyDescent="0.3">
      <c r="B1746" s="62" t="str">
        <f>B1742</f>
        <v xml:space="preserve">  </v>
      </c>
      <c r="C1746" s="66" t="s">
        <v>70</v>
      </c>
      <c r="D1746" s="66"/>
      <c r="E1746" s="22" t="str">
        <f>IFERROR(VLOOKUP(B1746,'Lessor Calculations'!$Z$10:$AB$448,3,FALSE),0)</f>
        <v xml:space="preserve">  </v>
      </c>
      <c r="F1746" s="66"/>
      <c r="G1746" s="51"/>
      <c r="H1746" s="143" t="s">
        <v>37</v>
      </c>
      <c r="I1746" s="143"/>
      <c r="J1746" s="143"/>
      <c r="K1746" s="143"/>
      <c r="L1746" s="51"/>
      <c r="M1746" s="66" t="s">
        <v>70</v>
      </c>
      <c r="N1746" s="66"/>
      <c r="O1746" s="22" t="str">
        <f>E1746</f>
        <v xml:space="preserve">  </v>
      </c>
      <c r="P1746" s="96"/>
    </row>
    <row r="1747" spans="2:16" hidden="1" x14ac:dyDescent="0.25">
      <c r="B1747" s="98"/>
      <c r="C1747" s="66"/>
      <c r="D1747" s="87" t="s">
        <v>82</v>
      </c>
      <c r="E1747" s="66"/>
      <c r="F1747" s="77" t="str">
        <f>E1746</f>
        <v xml:space="preserve">  </v>
      </c>
      <c r="G1747" s="51"/>
      <c r="H1747" s="143"/>
      <c r="I1747" s="143"/>
      <c r="J1747" s="143"/>
      <c r="K1747" s="143"/>
      <c r="L1747" s="51"/>
      <c r="M1747" s="66"/>
      <c r="N1747" s="87" t="s">
        <v>82</v>
      </c>
      <c r="O1747" s="22"/>
      <c r="P1747" s="96" t="str">
        <f>O1746</f>
        <v xml:space="preserve">  </v>
      </c>
    </row>
    <row r="1748" spans="2:16" hidden="1" x14ac:dyDescent="0.25">
      <c r="B1748" s="98"/>
      <c r="C1748" s="66"/>
      <c r="D1748" s="87"/>
      <c r="E1748" s="22"/>
      <c r="F1748" s="22"/>
      <c r="G1748" s="51"/>
      <c r="H1748" s="66"/>
      <c r="I1748" s="87"/>
      <c r="J1748" s="22"/>
      <c r="K1748" s="22"/>
      <c r="L1748" s="51"/>
      <c r="M1748" s="65"/>
      <c r="N1748" s="87"/>
      <c r="O1748" s="22"/>
      <c r="P1748" s="96"/>
    </row>
    <row r="1749" spans="2:16" ht="15.6" hidden="1" x14ac:dyDescent="0.3">
      <c r="B1749" s="62" t="str">
        <f>B1746</f>
        <v xml:space="preserve">  </v>
      </c>
      <c r="C1749" s="144" t="s">
        <v>37</v>
      </c>
      <c r="D1749" s="144"/>
      <c r="E1749" s="144"/>
      <c r="F1749" s="144"/>
      <c r="G1749" s="51"/>
      <c r="H1749" s="87" t="s">
        <v>74</v>
      </c>
      <c r="I1749" s="66"/>
      <c r="J1749" s="22" t="str">
        <f>IFERROR(VLOOKUP(B1749,'Lessor Calculations'!$AE$10:$AG$448,3,FALSE),0)</f>
        <v xml:space="preserve">  </v>
      </c>
      <c r="K1749" s="22"/>
      <c r="L1749" s="51"/>
      <c r="M1749" s="87" t="s">
        <v>74</v>
      </c>
      <c r="N1749" s="66"/>
      <c r="O1749" s="22" t="str">
        <f>J1749</f>
        <v xml:space="preserve">  </v>
      </c>
      <c r="P1749" s="96"/>
    </row>
    <row r="1750" spans="2:16" ht="15.6" hidden="1" x14ac:dyDescent="0.3">
      <c r="B1750" s="74"/>
      <c r="C1750" s="144"/>
      <c r="D1750" s="144"/>
      <c r="E1750" s="144"/>
      <c r="F1750" s="144"/>
      <c r="G1750" s="51"/>
      <c r="H1750" s="52"/>
      <c r="I1750" s="87" t="s">
        <v>79</v>
      </c>
      <c r="J1750" s="22"/>
      <c r="K1750" s="22" t="str">
        <f>J1749</f>
        <v xml:space="preserve">  </v>
      </c>
      <c r="L1750" s="51"/>
      <c r="M1750" s="52"/>
      <c r="N1750" s="87" t="s">
        <v>79</v>
      </c>
      <c r="O1750" s="22"/>
      <c r="P1750" s="96" t="str">
        <f>O1749</f>
        <v xml:space="preserve">  </v>
      </c>
    </row>
    <row r="1751" spans="2:16" ht="15.6" hidden="1" x14ac:dyDescent="0.3">
      <c r="B1751" s="74"/>
      <c r="C1751" s="66"/>
      <c r="D1751" s="87"/>
      <c r="E1751" s="22"/>
      <c r="F1751" s="22"/>
      <c r="G1751" s="51"/>
      <c r="H1751" s="66"/>
      <c r="I1751" s="87"/>
      <c r="J1751" s="22"/>
      <c r="K1751" s="22"/>
      <c r="L1751" s="51"/>
      <c r="M1751" s="65"/>
      <c r="N1751" s="66"/>
      <c r="O1751" s="22"/>
      <c r="P1751" s="96"/>
    </row>
    <row r="1752" spans="2:16" ht="15.6" hidden="1" x14ac:dyDescent="0.3">
      <c r="B1752" s="62" t="str">
        <f>B1749</f>
        <v xml:space="preserve">  </v>
      </c>
      <c r="C1752" s="87" t="s">
        <v>36</v>
      </c>
      <c r="D1752" s="22"/>
      <c r="E1752" s="22" t="str">
        <f>F1753</f>
        <v xml:space="preserve">  </v>
      </c>
      <c r="F1752" s="22"/>
      <c r="G1752" s="51"/>
      <c r="H1752" s="143" t="s">
        <v>37</v>
      </c>
      <c r="I1752" s="143"/>
      <c r="J1752" s="143"/>
      <c r="K1752" s="143"/>
      <c r="L1752" s="51"/>
      <c r="M1752" s="87" t="s">
        <v>36</v>
      </c>
      <c r="N1752" s="22"/>
      <c r="O1752" s="22" t="str">
        <f>E1752</f>
        <v xml:space="preserve">  </v>
      </c>
      <c r="P1752" s="96"/>
    </row>
    <row r="1753" spans="2:16" ht="15.6" hidden="1" x14ac:dyDescent="0.3">
      <c r="B1753" s="75"/>
      <c r="C1753" s="79"/>
      <c r="D1753" s="90" t="s">
        <v>80</v>
      </c>
      <c r="E1753" s="90"/>
      <c r="F1753" s="91" t="str">
        <f>IFERROR(VLOOKUP(B1752,'Lessor Calculations'!$G$10:$W$448,17,FALSE),0)</f>
        <v xml:space="preserve">  </v>
      </c>
      <c r="G1753" s="70"/>
      <c r="H1753" s="146"/>
      <c r="I1753" s="146"/>
      <c r="J1753" s="146"/>
      <c r="K1753" s="146"/>
      <c r="L1753" s="70"/>
      <c r="M1753" s="79"/>
      <c r="N1753" s="90" t="s">
        <v>80</v>
      </c>
      <c r="O1753" s="91"/>
      <c r="P1753" s="94" t="str">
        <f>O1752</f>
        <v xml:space="preserve">  </v>
      </c>
    </row>
    <row r="1754" spans="2:16" ht="15.6" hidden="1" x14ac:dyDescent="0.3">
      <c r="B1754" s="59" t="str">
        <f>IFERROR(IF(EOMONTH(B1749,1)&gt;Questionnaire!$I$8,"  ",EOMONTH(B1749,1)),"  ")</f>
        <v xml:space="preserve">  </v>
      </c>
      <c r="C1754" s="82" t="s">
        <v>36</v>
      </c>
      <c r="D1754" s="83"/>
      <c r="E1754" s="83">
        <f>IFERROR(F1755+F1756,0)</f>
        <v>0</v>
      </c>
      <c r="F1754" s="83"/>
      <c r="G1754" s="61"/>
      <c r="H1754" s="142" t="s">
        <v>37</v>
      </c>
      <c r="I1754" s="142"/>
      <c r="J1754" s="142"/>
      <c r="K1754" s="142"/>
      <c r="L1754" s="61"/>
      <c r="M1754" s="82" t="s">
        <v>36</v>
      </c>
      <c r="N1754" s="83"/>
      <c r="O1754" s="83">
        <f>E1754</f>
        <v>0</v>
      </c>
      <c r="P1754" s="95"/>
    </row>
    <row r="1755" spans="2:16" hidden="1" x14ac:dyDescent="0.25">
      <c r="B1755" s="98"/>
      <c r="C1755" s="87"/>
      <c r="D1755" s="87" t="s">
        <v>71</v>
      </c>
      <c r="E1755" s="87"/>
      <c r="F1755" s="22">
        <f>IFERROR(-VLOOKUP(B1754,'Lessor Calculations'!$G$10:$N$448,8,FALSE),0)</f>
        <v>0</v>
      </c>
      <c r="G1755" s="51"/>
      <c r="H1755" s="143"/>
      <c r="I1755" s="143"/>
      <c r="J1755" s="143"/>
      <c r="K1755" s="143"/>
      <c r="L1755" s="51"/>
      <c r="M1755" s="87"/>
      <c r="N1755" s="87" t="s">
        <v>71</v>
      </c>
      <c r="O1755" s="22"/>
      <c r="P1755" s="96">
        <f>F1755</f>
        <v>0</v>
      </c>
    </row>
    <row r="1756" spans="2:16" hidden="1" x14ac:dyDescent="0.25">
      <c r="B1756" s="98"/>
      <c r="C1756" s="66"/>
      <c r="D1756" s="87" t="s">
        <v>72</v>
      </c>
      <c r="E1756" s="87"/>
      <c r="F1756" s="22" t="str">
        <f>IFERROR(VLOOKUP(B1754,'Lessor Calculations'!$G$10:$M$448,7,FALSE),0)</f>
        <v xml:space="preserve">  </v>
      </c>
      <c r="G1756" s="51"/>
      <c r="H1756" s="143"/>
      <c r="I1756" s="143"/>
      <c r="J1756" s="143"/>
      <c r="K1756" s="143"/>
      <c r="L1756" s="51"/>
      <c r="M1756" s="66"/>
      <c r="N1756" s="87" t="s">
        <v>72</v>
      </c>
      <c r="O1756" s="22"/>
      <c r="P1756" s="96" t="str">
        <f>F1756</f>
        <v xml:space="preserve">  </v>
      </c>
    </row>
    <row r="1757" spans="2:16" hidden="1" x14ac:dyDescent="0.25">
      <c r="B1757" s="98"/>
      <c r="C1757" s="66"/>
      <c r="D1757" s="87"/>
      <c r="E1757" s="22"/>
      <c r="F1757" s="22"/>
      <c r="G1757" s="51"/>
      <c r="H1757" s="66"/>
      <c r="I1757" s="87"/>
      <c r="J1757" s="22"/>
      <c r="K1757" s="22"/>
      <c r="L1757" s="51"/>
      <c r="M1757" s="65"/>
      <c r="N1757" s="87"/>
      <c r="O1757" s="22"/>
      <c r="P1757" s="96"/>
    </row>
    <row r="1758" spans="2:16" ht="15.6" hidden="1" x14ac:dyDescent="0.3">
      <c r="B1758" s="62" t="str">
        <f>B1754</f>
        <v xml:space="preserve">  </v>
      </c>
      <c r="C1758" s="66" t="s">
        <v>70</v>
      </c>
      <c r="D1758" s="66"/>
      <c r="E1758" s="22" t="str">
        <f>IFERROR(VLOOKUP(B1758,'Lessor Calculations'!$Z$10:$AB$448,3,FALSE),0)</f>
        <v xml:space="preserve">  </v>
      </c>
      <c r="F1758" s="66"/>
      <c r="G1758" s="51"/>
      <c r="H1758" s="143" t="s">
        <v>37</v>
      </c>
      <c r="I1758" s="143"/>
      <c r="J1758" s="143"/>
      <c r="K1758" s="143"/>
      <c r="L1758" s="51"/>
      <c r="M1758" s="66" t="s">
        <v>70</v>
      </c>
      <c r="N1758" s="66"/>
      <c r="O1758" s="22" t="str">
        <f>E1758</f>
        <v xml:space="preserve">  </v>
      </c>
      <c r="P1758" s="96"/>
    </row>
    <row r="1759" spans="2:16" hidden="1" x14ac:dyDescent="0.25">
      <c r="B1759" s="98"/>
      <c r="C1759" s="66"/>
      <c r="D1759" s="87" t="s">
        <v>82</v>
      </c>
      <c r="E1759" s="66"/>
      <c r="F1759" s="77" t="str">
        <f>E1758</f>
        <v xml:space="preserve">  </v>
      </c>
      <c r="G1759" s="51"/>
      <c r="H1759" s="143"/>
      <c r="I1759" s="143"/>
      <c r="J1759" s="143"/>
      <c r="K1759" s="143"/>
      <c r="L1759" s="51"/>
      <c r="M1759" s="66"/>
      <c r="N1759" s="87" t="s">
        <v>82</v>
      </c>
      <c r="O1759" s="22"/>
      <c r="P1759" s="96" t="str">
        <f>O1758</f>
        <v xml:space="preserve">  </v>
      </c>
    </row>
    <row r="1760" spans="2:16" hidden="1" x14ac:dyDescent="0.25">
      <c r="B1760" s="98"/>
      <c r="C1760" s="66"/>
      <c r="D1760" s="87"/>
      <c r="E1760" s="22"/>
      <c r="F1760" s="22"/>
      <c r="G1760" s="51"/>
      <c r="H1760" s="66"/>
      <c r="I1760" s="87"/>
      <c r="J1760" s="22"/>
      <c r="K1760" s="22"/>
      <c r="L1760" s="51"/>
      <c r="M1760" s="65"/>
      <c r="N1760" s="87"/>
      <c r="O1760" s="22"/>
      <c r="P1760" s="96"/>
    </row>
    <row r="1761" spans="2:16" ht="15.6" hidden="1" x14ac:dyDescent="0.3">
      <c r="B1761" s="62" t="str">
        <f>B1758</f>
        <v xml:space="preserve">  </v>
      </c>
      <c r="C1761" s="144" t="s">
        <v>37</v>
      </c>
      <c r="D1761" s="144"/>
      <c r="E1761" s="144"/>
      <c r="F1761" s="144"/>
      <c r="G1761" s="51"/>
      <c r="H1761" s="87" t="s">
        <v>74</v>
      </c>
      <c r="I1761" s="66"/>
      <c r="J1761" s="22" t="str">
        <f>IFERROR(VLOOKUP(B1761,'Lessor Calculations'!$AE$10:$AG$448,3,FALSE),0)</f>
        <v xml:space="preserve">  </v>
      </c>
      <c r="K1761" s="22"/>
      <c r="L1761" s="51"/>
      <c r="M1761" s="87" t="s">
        <v>74</v>
      </c>
      <c r="N1761" s="66"/>
      <c r="O1761" s="22" t="str">
        <f>J1761</f>
        <v xml:space="preserve">  </v>
      </c>
      <c r="P1761" s="96"/>
    </row>
    <row r="1762" spans="2:16" ht="15.6" hidden="1" x14ac:dyDescent="0.3">
      <c r="B1762" s="74"/>
      <c r="C1762" s="144"/>
      <c r="D1762" s="144"/>
      <c r="E1762" s="144"/>
      <c r="F1762" s="144"/>
      <c r="G1762" s="51"/>
      <c r="H1762" s="52"/>
      <c r="I1762" s="87" t="s">
        <v>79</v>
      </c>
      <c r="J1762" s="22"/>
      <c r="K1762" s="22" t="str">
        <f>J1761</f>
        <v xml:space="preserve">  </v>
      </c>
      <c r="L1762" s="51"/>
      <c r="M1762" s="52"/>
      <c r="N1762" s="87" t="s">
        <v>79</v>
      </c>
      <c r="O1762" s="22"/>
      <c r="P1762" s="96" t="str">
        <f>O1761</f>
        <v xml:space="preserve">  </v>
      </c>
    </row>
    <row r="1763" spans="2:16" ht="15.6" hidden="1" x14ac:dyDescent="0.3">
      <c r="B1763" s="74"/>
      <c r="C1763" s="66"/>
      <c r="D1763" s="87"/>
      <c r="E1763" s="22"/>
      <c r="F1763" s="22"/>
      <c r="G1763" s="51"/>
      <c r="H1763" s="66"/>
      <c r="I1763" s="87"/>
      <c r="J1763" s="22"/>
      <c r="K1763" s="22"/>
      <c r="L1763" s="51"/>
      <c r="M1763" s="65"/>
      <c r="N1763" s="66"/>
      <c r="O1763" s="22"/>
      <c r="P1763" s="96"/>
    </row>
    <row r="1764" spans="2:16" ht="15.6" hidden="1" x14ac:dyDescent="0.3">
      <c r="B1764" s="62" t="str">
        <f>B1761</f>
        <v xml:space="preserve">  </v>
      </c>
      <c r="C1764" s="87" t="s">
        <v>36</v>
      </c>
      <c r="D1764" s="22"/>
      <c r="E1764" s="22" t="str">
        <f>F1765</f>
        <v xml:space="preserve">  </v>
      </c>
      <c r="F1764" s="22"/>
      <c r="G1764" s="51"/>
      <c r="H1764" s="143" t="s">
        <v>37</v>
      </c>
      <c r="I1764" s="143"/>
      <c r="J1764" s="143"/>
      <c r="K1764" s="143"/>
      <c r="L1764" s="51"/>
      <c r="M1764" s="87" t="s">
        <v>36</v>
      </c>
      <c r="N1764" s="22"/>
      <c r="O1764" s="22" t="str">
        <f>E1764</f>
        <v xml:space="preserve">  </v>
      </c>
      <c r="P1764" s="96"/>
    </row>
    <row r="1765" spans="2:16" ht="15.6" hidden="1" x14ac:dyDescent="0.3">
      <c r="B1765" s="75"/>
      <c r="C1765" s="79"/>
      <c r="D1765" s="90" t="s">
        <v>80</v>
      </c>
      <c r="E1765" s="90"/>
      <c r="F1765" s="91" t="str">
        <f>IFERROR(VLOOKUP(B1764,'Lessor Calculations'!$G$10:$W$448,17,FALSE),0)</f>
        <v xml:space="preserve">  </v>
      </c>
      <c r="G1765" s="70"/>
      <c r="H1765" s="146"/>
      <c r="I1765" s="146"/>
      <c r="J1765" s="146"/>
      <c r="K1765" s="146"/>
      <c r="L1765" s="70"/>
      <c r="M1765" s="79"/>
      <c r="N1765" s="90" t="s">
        <v>80</v>
      </c>
      <c r="O1765" s="91"/>
      <c r="P1765" s="94" t="str">
        <f>O1764</f>
        <v xml:space="preserve">  </v>
      </c>
    </row>
    <row r="1766" spans="2:16" ht="15.6" hidden="1" x14ac:dyDescent="0.3">
      <c r="B1766" s="59" t="str">
        <f>IFERROR(IF(EOMONTH(B1761,1)&gt;Questionnaire!$I$8,"  ",EOMONTH(B1761,1)),"  ")</f>
        <v xml:space="preserve">  </v>
      </c>
      <c r="C1766" s="82" t="s">
        <v>36</v>
      </c>
      <c r="D1766" s="83"/>
      <c r="E1766" s="83">
        <f>IFERROR(F1767+F1768,0)</f>
        <v>0</v>
      </c>
      <c r="F1766" s="83"/>
      <c r="G1766" s="61"/>
      <c r="H1766" s="142" t="s">
        <v>37</v>
      </c>
      <c r="I1766" s="142"/>
      <c r="J1766" s="142"/>
      <c r="K1766" s="142"/>
      <c r="L1766" s="61"/>
      <c r="M1766" s="82" t="s">
        <v>36</v>
      </c>
      <c r="N1766" s="83"/>
      <c r="O1766" s="83">
        <f>E1766</f>
        <v>0</v>
      </c>
      <c r="P1766" s="95"/>
    </row>
    <row r="1767" spans="2:16" hidden="1" x14ac:dyDescent="0.25">
      <c r="B1767" s="98"/>
      <c r="C1767" s="87"/>
      <c r="D1767" s="87" t="s">
        <v>71</v>
      </c>
      <c r="E1767" s="87"/>
      <c r="F1767" s="22">
        <f>IFERROR(-VLOOKUP(B1766,'Lessor Calculations'!$G$10:$N$448,8,FALSE),0)</f>
        <v>0</v>
      </c>
      <c r="G1767" s="51"/>
      <c r="H1767" s="143"/>
      <c r="I1767" s="143"/>
      <c r="J1767" s="143"/>
      <c r="K1767" s="143"/>
      <c r="L1767" s="51"/>
      <c r="M1767" s="87"/>
      <c r="N1767" s="87" t="s">
        <v>71</v>
      </c>
      <c r="O1767" s="22"/>
      <c r="P1767" s="96">
        <f>F1767</f>
        <v>0</v>
      </c>
    </row>
    <row r="1768" spans="2:16" hidden="1" x14ac:dyDescent="0.25">
      <c r="B1768" s="98"/>
      <c r="C1768" s="66"/>
      <c r="D1768" s="87" t="s">
        <v>72</v>
      </c>
      <c r="E1768" s="87"/>
      <c r="F1768" s="22" t="str">
        <f>IFERROR(VLOOKUP(B1766,'Lessor Calculations'!$G$10:$M$448,7,FALSE),0)</f>
        <v xml:space="preserve">  </v>
      </c>
      <c r="G1768" s="51"/>
      <c r="H1768" s="143"/>
      <c r="I1768" s="143"/>
      <c r="J1768" s="143"/>
      <c r="K1768" s="143"/>
      <c r="L1768" s="51"/>
      <c r="M1768" s="66"/>
      <c r="N1768" s="87" t="s">
        <v>72</v>
      </c>
      <c r="O1768" s="22"/>
      <c r="P1768" s="96" t="str">
        <f>F1768</f>
        <v xml:space="preserve">  </v>
      </c>
    </row>
    <row r="1769" spans="2:16" hidden="1" x14ac:dyDescent="0.25">
      <c r="B1769" s="98"/>
      <c r="C1769" s="66"/>
      <c r="D1769" s="87"/>
      <c r="E1769" s="22"/>
      <c r="F1769" s="22"/>
      <c r="G1769" s="51"/>
      <c r="H1769" s="66"/>
      <c r="I1769" s="87"/>
      <c r="J1769" s="22"/>
      <c r="K1769" s="22"/>
      <c r="L1769" s="51"/>
      <c r="M1769" s="65"/>
      <c r="N1769" s="87"/>
      <c r="O1769" s="22"/>
      <c r="P1769" s="96"/>
    </row>
    <row r="1770" spans="2:16" ht="15.6" hidden="1" x14ac:dyDescent="0.3">
      <c r="B1770" s="62" t="str">
        <f>B1766</f>
        <v xml:space="preserve">  </v>
      </c>
      <c r="C1770" s="66" t="s">
        <v>70</v>
      </c>
      <c r="D1770" s="66"/>
      <c r="E1770" s="22" t="str">
        <f>IFERROR(VLOOKUP(B1770,'Lessor Calculations'!$Z$10:$AB$448,3,FALSE),0)</f>
        <v xml:space="preserve">  </v>
      </c>
      <c r="F1770" s="66"/>
      <c r="G1770" s="51"/>
      <c r="H1770" s="143" t="s">
        <v>37</v>
      </c>
      <c r="I1770" s="143"/>
      <c r="J1770" s="143"/>
      <c r="K1770" s="143"/>
      <c r="L1770" s="51"/>
      <c r="M1770" s="66" t="s">
        <v>70</v>
      </c>
      <c r="N1770" s="66"/>
      <c r="O1770" s="22" t="str">
        <f>E1770</f>
        <v xml:space="preserve">  </v>
      </c>
      <c r="P1770" s="96"/>
    </row>
    <row r="1771" spans="2:16" hidden="1" x14ac:dyDescent="0.25">
      <c r="B1771" s="98"/>
      <c r="C1771" s="66"/>
      <c r="D1771" s="87" t="s">
        <v>82</v>
      </c>
      <c r="E1771" s="66"/>
      <c r="F1771" s="77" t="str">
        <f>E1770</f>
        <v xml:space="preserve">  </v>
      </c>
      <c r="G1771" s="51"/>
      <c r="H1771" s="143"/>
      <c r="I1771" s="143"/>
      <c r="J1771" s="143"/>
      <c r="K1771" s="143"/>
      <c r="L1771" s="51"/>
      <c r="M1771" s="66"/>
      <c r="N1771" s="87" t="s">
        <v>82</v>
      </c>
      <c r="O1771" s="22"/>
      <c r="P1771" s="96" t="str">
        <f>O1770</f>
        <v xml:space="preserve">  </v>
      </c>
    </row>
    <row r="1772" spans="2:16" hidden="1" x14ac:dyDescent="0.25">
      <c r="B1772" s="98"/>
      <c r="C1772" s="66"/>
      <c r="D1772" s="87"/>
      <c r="E1772" s="22"/>
      <c r="F1772" s="22"/>
      <c r="G1772" s="51"/>
      <c r="H1772" s="66"/>
      <c r="I1772" s="87"/>
      <c r="J1772" s="22"/>
      <c r="K1772" s="22"/>
      <c r="L1772" s="51"/>
      <c r="M1772" s="65"/>
      <c r="N1772" s="87"/>
      <c r="O1772" s="22"/>
      <c r="P1772" s="96"/>
    </row>
    <row r="1773" spans="2:16" ht="15.6" hidden="1" x14ac:dyDescent="0.3">
      <c r="B1773" s="62" t="str">
        <f>B1770</f>
        <v xml:space="preserve">  </v>
      </c>
      <c r="C1773" s="144" t="s">
        <v>37</v>
      </c>
      <c r="D1773" s="144"/>
      <c r="E1773" s="144"/>
      <c r="F1773" s="144"/>
      <c r="G1773" s="51"/>
      <c r="H1773" s="87" t="s">
        <v>74</v>
      </c>
      <c r="I1773" s="66"/>
      <c r="J1773" s="22" t="str">
        <f>IFERROR(VLOOKUP(B1773,'Lessor Calculations'!$AE$10:$AG$448,3,FALSE),0)</f>
        <v xml:space="preserve">  </v>
      </c>
      <c r="K1773" s="22"/>
      <c r="L1773" s="51"/>
      <c r="M1773" s="87" t="s">
        <v>74</v>
      </c>
      <c r="N1773" s="66"/>
      <c r="O1773" s="22" t="str">
        <f>J1773</f>
        <v xml:space="preserve">  </v>
      </c>
      <c r="P1773" s="96"/>
    </row>
    <row r="1774" spans="2:16" ht="15.6" hidden="1" x14ac:dyDescent="0.3">
      <c r="B1774" s="74"/>
      <c r="C1774" s="144"/>
      <c r="D1774" s="144"/>
      <c r="E1774" s="144"/>
      <c r="F1774" s="144"/>
      <c r="G1774" s="51"/>
      <c r="H1774" s="52"/>
      <c r="I1774" s="87" t="s">
        <v>79</v>
      </c>
      <c r="J1774" s="22"/>
      <c r="K1774" s="22" t="str">
        <f>J1773</f>
        <v xml:space="preserve">  </v>
      </c>
      <c r="L1774" s="51"/>
      <c r="M1774" s="52"/>
      <c r="N1774" s="87" t="s">
        <v>79</v>
      </c>
      <c r="O1774" s="22"/>
      <c r="P1774" s="96" t="str">
        <f>O1773</f>
        <v xml:space="preserve">  </v>
      </c>
    </row>
    <row r="1775" spans="2:16" ht="15.6" hidden="1" x14ac:dyDescent="0.3">
      <c r="B1775" s="74"/>
      <c r="C1775" s="66"/>
      <c r="D1775" s="87"/>
      <c r="E1775" s="22"/>
      <c r="F1775" s="22"/>
      <c r="G1775" s="51"/>
      <c r="H1775" s="66"/>
      <c r="I1775" s="87"/>
      <c r="J1775" s="22"/>
      <c r="K1775" s="22"/>
      <c r="L1775" s="51"/>
      <c r="M1775" s="65"/>
      <c r="N1775" s="66"/>
      <c r="O1775" s="22"/>
      <c r="P1775" s="96"/>
    </row>
    <row r="1776" spans="2:16" ht="15.6" hidden="1" x14ac:dyDescent="0.3">
      <c r="B1776" s="62" t="str">
        <f>B1773</f>
        <v xml:space="preserve">  </v>
      </c>
      <c r="C1776" s="87" t="s">
        <v>36</v>
      </c>
      <c r="D1776" s="22"/>
      <c r="E1776" s="22" t="str">
        <f>F1777</f>
        <v xml:space="preserve">  </v>
      </c>
      <c r="F1776" s="22"/>
      <c r="G1776" s="51"/>
      <c r="H1776" s="143" t="s">
        <v>37</v>
      </c>
      <c r="I1776" s="143"/>
      <c r="J1776" s="143"/>
      <c r="K1776" s="143"/>
      <c r="L1776" s="51"/>
      <c r="M1776" s="87" t="s">
        <v>36</v>
      </c>
      <c r="N1776" s="22"/>
      <c r="O1776" s="22" t="str">
        <f>E1776</f>
        <v xml:space="preserve">  </v>
      </c>
      <c r="P1776" s="96"/>
    </row>
    <row r="1777" spans="2:16" ht="15.6" hidden="1" x14ac:dyDescent="0.3">
      <c r="B1777" s="75"/>
      <c r="C1777" s="79"/>
      <c r="D1777" s="90" t="s">
        <v>80</v>
      </c>
      <c r="E1777" s="90"/>
      <c r="F1777" s="91" t="str">
        <f>IFERROR(VLOOKUP(B1776,'Lessor Calculations'!$G$10:$W$448,17,FALSE),0)</f>
        <v xml:space="preserve">  </v>
      </c>
      <c r="G1777" s="70"/>
      <c r="H1777" s="146"/>
      <c r="I1777" s="146"/>
      <c r="J1777" s="146"/>
      <c r="K1777" s="146"/>
      <c r="L1777" s="70"/>
      <c r="M1777" s="79"/>
      <c r="N1777" s="90" t="s">
        <v>80</v>
      </c>
      <c r="O1777" s="91"/>
      <c r="P1777" s="94" t="str">
        <f>O1776</f>
        <v xml:space="preserve">  </v>
      </c>
    </row>
    <row r="1778" spans="2:16" ht="15.6" hidden="1" x14ac:dyDescent="0.3">
      <c r="B1778" s="59" t="str">
        <f>IFERROR(IF(EOMONTH(B1773,1)&gt;Questionnaire!$I$8,"  ",EOMONTH(B1773,1)),"  ")</f>
        <v xml:space="preserve">  </v>
      </c>
      <c r="C1778" s="82" t="s">
        <v>36</v>
      </c>
      <c r="D1778" s="83"/>
      <c r="E1778" s="83">
        <f>IFERROR(F1779+F1780,0)</f>
        <v>0</v>
      </c>
      <c r="F1778" s="83"/>
      <c r="G1778" s="61"/>
      <c r="H1778" s="142" t="s">
        <v>37</v>
      </c>
      <c r="I1778" s="142"/>
      <c r="J1778" s="142"/>
      <c r="K1778" s="142"/>
      <c r="L1778" s="61"/>
      <c r="M1778" s="82" t="s">
        <v>36</v>
      </c>
      <c r="N1778" s="83"/>
      <c r="O1778" s="83">
        <f>E1778</f>
        <v>0</v>
      </c>
      <c r="P1778" s="95"/>
    </row>
    <row r="1779" spans="2:16" hidden="1" x14ac:dyDescent="0.25">
      <c r="B1779" s="98"/>
      <c r="C1779" s="87"/>
      <c r="D1779" s="87" t="s">
        <v>71</v>
      </c>
      <c r="E1779" s="87"/>
      <c r="F1779" s="22">
        <f>IFERROR(-VLOOKUP(B1778,'Lessor Calculations'!$G$10:$N$448,8,FALSE),0)</f>
        <v>0</v>
      </c>
      <c r="G1779" s="51"/>
      <c r="H1779" s="143"/>
      <c r="I1779" s="143"/>
      <c r="J1779" s="143"/>
      <c r="K1779" s="143"/>
      <c r="L1779" s="51"/>
      <c r="M1779" s="87"/>
      <c r="N1779" s="87" t="s">
        <v>71</v>
      </c>
      <c r="O1779" s="22"/>
      <c r="P1779" s="96">
        <f>F1779</f>
        <v>0</v>
      </c>
    </row>
    <row r="1780" spans="2:16" hidden="1" x14ac:dyDescent="0.25">
      <c r="B1780" s="98"/>
      <c r="C1780" s="66"/>
      <c r="D1780" s="87" t="s">
        <v>72</v>
      </c>
      <c r="E1780" s="87"/>
      <c r="F1780" s="22" t="str">
        <f>IFERROR(VLOOKUP(B1778,'Lessor Calculations'!$G$10:$M$448,7,FALSE),0)</f>
        <v xml:space="preserve">  </v>
      </c>
      <c r="G1780" s="51"/>
      <c r="H1780" s="143"/>
      <c r="I1780" s="143"/>
      <c r="J1780" s="143"/>
      <c r="K1780" s="143"/>
      <c r="L1780" s="51"/>
      <c r="M1780" s="66"/>
      <c r="N1780" s="87" t="s">
        <v>72</v>
      </c>
      <c r="O1780" s="22"/>
      <c r="P1780" s="96" t="str">
        <f>F1780</f>
        <v xml:space="preserve">  </v>
      </c>
    </row>
    <row r="1781" spans="2:16" hidden="1" x14ac:dyDescent="0.25">
      <c r="B1781" s="98"/>
      <c r="C1781" s="66"/>
      <c r="D1781" s="87"/>
      <c r="E1781" s="22"/>
      <c r="F1781" s="22"/>
      <c r="G1781" s="51"/>
      <c r="H1781" s="66"/>
      <c r="I1781" s="87"/>
      <c r="J1781" s="22"/>
      <c r="K1781" s="22"/>
      <c r="L1781" s="51"/>
      <c r="M1781" s="65"/>
      <c r="N1781" s="87"/>
      <c r="O1781" s="22"/>
      <c r="P1781" s="96"/>
    </row>
    <row r="1782" spans="2:16" ht="15.6" hidden="1" x14ac:dyDescent="0.3">
      <c r="B1782" s="62" t="str">
        <f>B1778</f>
        <v xml:space="preserve">  </v>
      </c>
      <c r="C1782" s="66" t="s">
        <v>70</v>
      </c>
      <c r="D1782" s="66"/>
      <c r="E1782" s="22" t="str">
        <f>IFERROR(VLOOKUP(B1782,'Lessor Calculations'!$Z$10:$AB$448,3,FALSE),0)</f>
        <v xml:space="preserve">  </v>
      </c>
      <c r="F1782" s="66"/>
      <c r="G1782" s="51"/>
      <c r="H1782" s="143" t="s">
        <v>37</v>
      </c>
      <c r="I1782" s="143"/>
      <c r="J1782" s="143"/>
      <c r="K1782" s="143"/>
      <c r="L1782" s="51"/>
      <c r="M1782" s="66" t="s">
        <v>70</v>
      </c>
      <c r="N1782" s="66"/>
      <c r="O1782" s="22" t="str">
        <f>E1782</f>
        <v xml:space="preserve">  </v>
      </c>
      <c r="P1782" s="96"/>
    </row>
    <row r="1783" spans="2:16" hidden="1" x14ac:dyDescent="0.25">
      <c r="B1783" s="98"/>
      <c r="C1783" s="66"/>
      <c r="D1783" s="87" t="s">
        <v>82</v>
      </c>
      <c r="E1783" s="66"/>
      <c r="F1783" s="77" t="str">
        <f>E1782</f>
        <v xml:space="preserve">  </v>
      </c>
      <c r="G1783" s="51"/>
      <c r="H1783" s="143"/>
      <c r="I1783" s="143"/>
      <c r="J1783" s="143"/>
      <c r="K1783" s="143"/>
      <c r="L1783" s="51"/>
      <c r="M1783" s="66"/>
      <c r="N1783" s="87" t="s">
        <v>82</v>
      </c>
      <c r="O1783" s="22"/>
      <c r="P1783" s="96" t="str">
        <f>O1782</f>
        <v xml:space="preserve">  </v>
      </c>
    </row>
    <row r="1784" spans="2:16" hidden="1" x14ac:dyDescent="0.25">
      <c r="B1784" s="98"/>
      <c r="C1784" s="66"/>
      <c r="D1784" s="87"/>
      <c r="E1784" s="22"/>
      <c r="F1784" s="22"/>
      <c r="G1784" s="51"/>
      <c r="H1784" s="66"/>
      <c r="I1784" s="87"/>
      <c r="J1784" s="22"/>
      <c r="K1784" s="22"/>
      <c r="L1784" s="51"/>
      <c r="M1784" s="65"/>
      <c r="N1784" s="87"/>
      <c r="O1784" s="22"/>
      <c r="P1784" s="96"/>
    </row>
    <row r="1785" spans="2:16" ht="15.6" hidden="1" x14ac:dyDescent="0.3">
      <c r="B1785" s="62" t="str">
        <f>B1782</f>
        <v xml:space="preserve">  </v>
      </c>
      <c r="C1785" s="144" t="s">
        <v>37</v>
      </c>
      <c r="D1785" s="144"/>
      <c r="E1785" s="144"/>
      <c r="F1785" s="144"/>
      <c r="G1785" s="51"/>
      <c r="H1785" s="87" t="s">
        <v>74</v>
      </c>
      <c r="I1785" s="66"/>
      <c r="J1785" s="22" t="str">
        <f>IFERROR(VLOOKUP(B1785,'Lessor Calculations'!$AE$10:$AG$448,3,FALSE),0)</f>
        <v xml:space="preserve">  </v>
      </c>
      <c r="K1785" s="22"/>
      <c r="L1785" s="51"/>
      <c r="M1785" s="87" t="s">
        <v>74</v>
      </c>
      <c r="N1785" s="66"/>
      <c r="O1785" s="22" t="str">
        <f>J1785</f>
        <v xml:space="preserve">  </v>
      </c>
      <c r="P1785" s="96"/>
    </row>
    <row r="1786" spans="2:16" ht="15.6" hidden="1" x14ac:dyDescent="0.3">
      <c r="B1786" s="74"/>
      <c r="C1786" s="144"/>
      <c r="D1786" s="144"/>
      <c r="E1786" s="144"/>
      <c r="F1786" s="144"/>
      <c r="G1786" s="51"/>
      <c r="H1786" s="52"/>
      <c r="I1786" s="87" t="s">
        <v>79</v>
      </c>
      <c r="J1786" s="22"/>
      <c r="K1786" s="22" t="str">
        <f>J1785</f>
        <v xml:space="preserve">  </v>
      </c>
      <c r="L1786" s="51"/>
      <c r="M1786" s="52"/>
      <c r="N1786" s="87" t="s">
        <v>79</v>
      </c>
      <c r="O1786" s="22"/>
      <c r="P1786" s="96" t="str">
        <f>O1785</f>
        <v xml:space="preserve">  </v>
      </c>
    </row>
    <row r="1787" spans="2:16" ht="15.6" hidden="1" x14ac:dyDescent="0.3">
      <c r="B1787" s="74"/>
      <c r="C1787" s="66"/>
      <c r="D1787" s="87"/>
      <c r="E1787" s="22"/>
      <c r="F1787" s="22"/>
      <c r="G1787" s="51"/>
      <c r="H1787" s="66"/>
      <c r="I1787" s="87"/>
      <c r="J1787" s="22"/>
      <c r="K1787" s="22"/>
      <c r="L1787" s="51"/>
      <c r="M1787" s="65"/>
      <c r="N1787" s="66"/>
      <c r="O1787" s="22"/>
      <c r="P1787" s="96"/>
    </row>
    <row r="1788" spans="2:16" ht="15.6" hidden="1" x14ac:dyDescent="0.3">
      <c r="B1788" s="62" t="str">
        <f>B1785</f>
        <v xml:space="preserve">  </v>
      </c>
      <c r="C1788" s="87" t="s">
        <v>36</v>
      </c>
      <c r="D1788" s="22"/>
      <c r="E1788" s="22" t="str">
        <f>F1789</f>
        <v xml:space="preserve">  </v>
      </c>
      <c r="F1788" s="22"/>
      <c r="G1788" s="51"/>
      <c r="H1788" s="143" t="s">
        <v>37</v>
      </c>
      <c r="I1788" s="143"/>
      <c r="J1788" s="143"/>
      <c r="K1788" s="143"/>
      <c r="L1788" s="51"/>
      <c r="M1788" s="87" t="s">
        <v>36</v>
      </c>
      <c r="N1788" s="22"/>
      <c r="O1788" s="22" t="str">
        <f>E1788</f>
        <v xml:space="preserve">  </v>
      </c>
      <c r="P1788" s="96"/>
    </row>
    <row r="1789" spans="2:16" ht="15.6" hidden="1" x14ac:dyDescent="0.3">
      <c r="B1789" s="75"/>
      <c r="C1789" s="79"/>
      <c r="D1789" s="90" t="s">
        <v>80</v>
      </c>
      <c r="E1789" s="90"/>
      <c r="F1789" s="91" t="str">
        <f>IFERROR(VLOOKUP(B1788,'Lessor Calculations'!$G$10:$W$448,17,FALSE),0)</f>
        <v xml:space="preserve">  </v>
      </c>
      <c r="G1789" s="70"/>
      <c r="H1789" s="146"/>
      <c r="I1789" s="146"/>
      <c r="J1789" s="146"/>
      <c r="K1789" s="146"/>
      <c r="L1789" s="70"/>
      <c r="M1789" s="79"/>
      <c r="N1789" s="90" t="s">
        <v>80</v>
      </c>
      <c r="O1789" s="91"/>
      <c r="P1789" s="94" t="str">
        <f>O1788</f>
        <v xml:space="preserve">  </v>
      </c>
    </row>
    <row r="1790" spans="2:16" ht="15.6" hidden="1" x14ac:dyDescent="0.3">
      <c r="B1790" s="59" t="str">
        <f>IFERROR(IF(EOMONTH(B1785,1)&gt;Questionnaire!$I$8,"  ",EOMONTH(B1785,1)),"  ")</f>
        <v xml:space="preserve">  </v>
      </c>
      <c r="C1790" s="82" t="s">
        <v>36</v>
      </c>
      <c r="D1790" s="83"/>
      <c r="E1790" s="83">
        <f>IFERROR(F1791+F1792,0)</f>
        <v>0</v>
      </c>
      <c r="F1790" s="83"/>
      <c r="G1790" s="61"/>
      <c r="H1790" s="142" t="s">
        <v>37</v>
      </c>
      <c r="I1790" s="142"/>
      <c r="J1790" s="142"/>
      <c r="K1790" s="142"/>
      <c r="L1790" s="61"/>
      <c r="M1790" s="82" t="s">
        <v>36</v>
      </c>
      <c r="N1790" s="83"/>
      <c r="O1790" s="83">
        <f>E1790</f>
        <v>0</v>
      </c>
      <c r="P1790" s="95"/>
    </row>
    <row r="1791" spans="2:16" hidden="1" x14ac:dyDescent="0.25">
      <c r="B1791" s="98"/>
      <c r="C1791" s="87"/>
      <c r="D1791" s="87" t="s">
        <v>71</v>
      </c>
      <c r="E1791" s="87"/>
      <c r="F1791" s="22">
        <f>IFERROR(-VLOOKUP(B1790,'Lessor Calculations'!$G$10:$N$448,8,FALSE),0)</f>
        <v>0</v>
      </c>
      <c r="G1791" s="51"/>
      <c r="H1791" s="143"/>
      <c r="I1791" s="143"/>
      <c r="J1791" s="143"/>
      <c r="K1791" s="143"/>
      <c r="L1791" s="51"/>
      <c r="M1791" s="87"/>
      <c r="N1791" s="87" t="s">
        <v>71</v>
      </c>
      <c r="O1791" s="22"/>
      <c r="P1791" s="96">
        <f>F1791</f>
        <v>0</v>
      </c>
    </row>
    <row r="1792" spans="2:16" hidden="1" x14ac:dyDescent="0.25">
      <c r="B1792" s="98"/>
      <c r="C1792" s="66"/>
      <c r="D1792" s="87" t="s">
        <v>72</v>
      </c>
      <c r="E1792" s="87"/>
      <c r="F1792" s="22" t="str">
        <f>IFERROR(VLOOKUP(B1790,'Lessor Calculations'!$G$10:$M$448,7,FALSE),0)</f>
        <v xml:space="preserve">  </v>
      </c>
      <c r="G1792" s="51"/>
      <c r="H1792" s="143"/>
      <c r="I1792" s="143"/>
      <c r="J1792" s="143"/>
      <c r="K1792" s="143"/>
      <c r="L1792" s="51"/>
      <c r="M1792" s="66"/>
      <c r="N1792" s="87" t="s">
        <v>72</v>
      </c>
      <c r="O1792" s="22"/>
      <c r="P1792" s="96" t="str">
        <f>F1792</f>
        <v xml:space="preserve">  </v>
      </c>
    </row>
    <row r="1793" spans="2:16" hidden="1" x14ac:dyDescent="0.25">
      <c r="B1793" s="98"/>
      <c r="C1793" s="66"/>
      <c r="D1793" s="87"/>
      <c r="E1793" s="22"/>
      <c r="F1793" s="22"/>
      <c r="G1793" s="51"/>
      <c r="H1793" s="66"/>
      <c r="I1793" s="87"/>
      <c r="J1793" s="22"/>
      <c r="K1793" s="22"/>
      <c r="L1793" s="51"/>
      <c r="M1793" s="65"/>
      <c r="N1793" s="87"/>
      <c r="O1793" s="22"/>
      <c r="P1793" s="96"/>
    </row>
    <row r="1794" spans="2:16" ht="15.6" hidden="1" x14ac:dyDescent="0.3">
      <c r="B1794" s="62" t="str">
        <f>B1790</f>
        <v xml:space="preserve">  </v>
      </c>
      <c r="C1794" s="66" t="s">
        <v>70</v>
      </c>
      <c r="D1794" s="66"/>
      <c r="E1794" s="22" t="str">
        <f>IFERROR(VLOOKUP(B1794,'Lessor Calculations'!$Z$10:$AB$448,3,FALSE),0)</f>
        <v xml:space="preserve">  </v>
      </c>
      <c r="F1794" s="66"/>
      <c r="G1794" s="51"/>
      <c r="H1794" s="143" t="s">
        <v>37</v>
      </c>
      <c r="I1794" s="143"/>
      <c r="J1794" s="143"/>
      <c r="K1794" s="143"/>
      <c r="L1794" s="51"/>
      <c r="M1794" s="66" t="s">
        <v>70</v>
      </c>
      <c r="N1794" s="66"/>
      <c r="O1794" s="22" t="str">
        <f>E1794</f>
        <v xml:space="preserve">  </v>
      </c>
      <c r="P1794" s="96"/>
    </row>
    <row r="1795" spans="2:16" hidden="1" x14ac:dyDescent="0.25">
      <c r="B1795" s="98"/>
      <c r="C1795" s="66"/>
      <c r="D1795" s="87" t="s">
        <v>82</v>
      </c>
      <c r="E1795" s="66"/>
      <c r="F1795" s="77" t="str">
        <f>E1794</f>
        <v xml:space="preserve">  </v>
      </c>
      <c r="G1795" s="51"/>
      <c r="H1795" s="143"/>
      <c r="I1795" s="143"/>
      <c r="J1795" s="143"/>
      <c r="K1795" s="143"/>
      <c r="L1795" s="51"/>
      <c r="M1795" s="66"/>
      <c r="N1795" s="87" t="s">
        <v>82</v>
      </c>
      <c r="O1795" s="22"/>
      <c r="P1795" s="96" t="str">
        <f>O1794</f>
        <v xml:space="preserve">  </v>
      </c>
    </row>
    <row r="1796" spans="2:16" hidden="1" x14ac:dyDescent="0.25">
      <c r="B1796" s="98"/>
      <c r="C1796" s="66"/>
      <c r="D1796" s="87"/>
      <c r="E1796" s="22"/>
      <c r="F1796" s="22"/>
      <c r="G1796" s="51"/>
      <c r="H1796" s="66"/>
      <c r="I1796" s="87"/>
      <c r="J1796" s="22"/>
      <c r="K1796" s="22"/>
      <c r="L1796" s="51"/>
      <c r="M1796" s="65"/>
      <c r="N1796" s="87"/>
      <c r="O1796" s="22"/>
      <c r="P1796" s="96"/>
    </row>
    <row r="1797" spans="2:16" ht="15.6" hidden="1" x14ac:dyDescent="0.3">
      <c r="B1797" s="62" t="str">
        <f>B1794</f>
        <v xml:space="preserve">  </v>
      </c>
      <c r="C1797" s="144" t="s">
        <v>37</v>
      </c>
      <c r="D1797" s="144"/>
      <c r="E1797" s="144"/>
      <c r="F1797" s="144"/>
      <c r="G1797" s="51"/>
      <c r="H1797" s="87" t="s">
        <v>74</v>
      </c>
      <c r="I1797" s="66"/>
      <c r="J1797" s="22" t="str">
        <f>IFERROR(VLOOKUP(B1797,'Lessor Calculations'!$AE$10:$AG$448,3,FALSE),0)</f>
        <v xml:space="preserve">  </v>
      </c>
      <c r="K1797" s="22"/>
      <c r="L1797" s="51"/>
      <c r="M1797" s="87" t="s">
        <v>74</v>
      </c>
      <c r="N1797" s="66"/>
      <c r="O1797" s="22" t="str">
        <f>J1797</f>
        <v xml:space="preserve">  </v>
      </c>
      <c r="P1797" s="96"/>
    </row>
    <row r="1798" spans="2:16" ht="15.6" hidden="1" x14ac:dyDescent="0.3">
      <c r="B1798" s="74"/>
      <c r="C1798" s="144"/>
      <c r="D1798" s="144"/>
      <c r="E1798" s="144"/>
      <c r="F1798" s="144"/>
      <c r="G1798" s="51"/>
      <c r="H1798" s="52"/>
      <c r="I1798" s="87" t="s">
        <v>79</v>
      </c>
      <c r="J1798" s="22"/>
      <c r="K1798" s="22" t="str">
        <f>J1797</f>
        <v xml:space="preserve">  </v>
      </c>
      <c r="L1798" s="51"/>
      <c r="M1798" s="52"/>
      <c r="N1798" s="87" t="s">
        <v>79</v>
      </c>
      <c r="O1798" s="22"/>
      <c r="P1798" s="96" t="str">
        <f>O1797</f>
        <v xml:space="preserve">  </v>
      </c>
    </row>
    <row r="1799" spans="2:16" ht="15.6" hidden="1" x14ac:dyDescent="0.3">
      <c r="B1799" s="74"/>
      <c r="C1799" s="66"/>
      <c r="D1799" s="87"/>
      <c r="E1799" s="22"/>
      <c r="F1799" s="22"/>
      <c r="G1799" s="51"/>
      <c r="H1799" s="66"/>
      <c r="I1799" s="87"/>
      <c r="J1799" s="22"/>
      <c r="K1799" s="22"/>
      <c r="L1799" s="51"/>
      <c r="M1799" s="65"/>
      <c r="N1799" s="66"/>
      <c r="O1799" s="22"/>
      <c r="P1799" s="96"/>
    </row>
    <row r="1800" spans="2:16" ht="15.6" hidden="1" x14ac:dyDescent="0.3">
      <c r="B1800" s="62" t="str">
        <f>B1797</f>
        <v xml:space="preserve">  </v>
      </c>
      <c r="C1800" s="87" t="s">
        <v>36</v>
      </c>
      <c r="D1800" s="22"/>
      <c r="E1800" s="22" t="str">
        <f>F1801</f>
        <v xml:space="preserve">  </v>
      </c>
      <c r="F1800" s="22"/>
      <c r="G1800" s="51"/>
      <c r="H1800" s="143" t="s">
        <v>37</v>
      </c>
      <c r="I1800" s="143"/>
      <c r="J1800" s="143"/>
      <c r="K1800" s="143"/>
      <c r="L1800" s="51"/>
      <c r="M1800" s="87" t="s">
        <v>36</v>
      </c>
      <c r="N1800" s="22"/>
      <c r="O1800" s="22" t="str">
        <f>E1800</f>
        <v xml:space="preserve">  </v>
      </c>
      <c r="P1800" s="96"/>
    </row>
    <row r="1801" spans="2:16" ht="15.6" hidden="1" x14ac:dyDescent="0.3">
      <c r="B1801" s="75"/>
      <c r="C1801" s="79"/>
      <c r="D1801" s="90" t="s">
        <v>80</v>
      </c>
      <c r="E1801" s="90"/>
      <c r="F1801" s="91" t="str">
        <f>IFERROR(VLOOKUP(B1800,'Lessor Calculations'!$G$10:$W$448,17,FALSE),0)</f>
        <v xml:space="preserve">  </v>
      </c>
      <c r="G1801" s="70"/>
      <c r="H1801" s="146"/>
      <c r="I1801" s="146"/>
      <c r="J1801" s="146"/>
      <c r="K1801" s="146"/>
      <c r="L1801" s="70"/>
      <c r="M1801" s="79"/>
      <c r="N1801" s="90" t="s">
        <v>80</v>
      </c>
      <c r="O1801" s="91"/>
      <c r="P1801" s="94" t="str">
        <f>O1800</f>
        <v xml:space="preserve">  </v>
      </c>
    </row>
    <row r="1802" spans="2:16" ht="15.6" hidden="1" x14ac:dyDescent="0.3">
      <c r="B1802" s="59" t="str">
        <f>IFERROR(IF(EOMONTH(B1797,1)&gt;Questionnaire!$I$8,"  ",EOMONTH(B1797,1)),"  ")</f>
        <v xml:space="preserve">  </v>
      </c>
      <c r="C1802" s="82" t="s">
        <v>36</v>
      </c>
      <c r="D1802" s="83"/>
      <c r="E1802" s="83">
        <f>IFERROR(F1803+F1804,0)</f>
        <v>0</v>
      </c>
      <c r="F1802" s="83"/>
      <c r="G1802" s="61"/>
      <c r="H1802" s="142" t="s">
        <v>37</v>
      </c>
      <c r="I1802" s="142"/>
      <c r="J1802" s="142"/>
      <c r="K1802" s="142"/>
      <c r="L1802" s="61"/>
      <c r="M1802" s="82" t="s">
        <v>36</v>
      </c>
      <c r="N1802" s="83"/>
      <c r="O1802" s="83">
        <f>E1802</f>
        <v>0</v>
      </c>
      <c r="P1802" s="95"/>
    </row>
    <row r="1803" spans="2:16" hidden="1" x14ac:dyDescent="0.25">
      <c r="B1803" s="98"/>
      <c r="C1803" s="87"/>
      <c r="D1803" s="87" t="s">
        <v>71</v>
      </c>
      <c r="E1803" s="87"/>
      <c r="F1803" s="22">
        <f>IFERROR(-VLOOKUP(B1802,'Lessor Calculations'!$G$10:$N$448,8,FALSE),0)</f>
        <v>0</v>
      </c>
      <c r="G1803" s="51"/>
      <c r="H1803" s="143"/>
      <c r="I1803" s="143"/>
      <c r="J1803" s="143"/>
      <c r="K1803" s="143"/>
      <c r="L1803" s="51"/>
      <c r="M1803" s="87"/>
      <c r="N1803" s="87" t="s">
        <v>71</v>
      </c>
      <c r="O1803" s="22"/>
      <c r="P1803" s="96">
        <f>F1803</f>
        <v>0</v>
      </c>
    </row>
    <row r="1804" spans="2:16" hidden="1" x14ac:dyDescent="0.25">
      <c r="B1804" s="98"/>
      <c r="C1804" s="66"/>
      <c r="D1804" s="87" t="s">
        <v>72</v>
      </c>
      <c r="E1804" s="87"/>
      <c r="F1804" s="22" t="str">
        <f>IFERROR(VLOOKUP(B1802,'Lessor Calculations'!$G$10:$M$448,7,FALSE),0)</f>
        <v xml:space="preserve">  </v>
      </c>
      <c r="G1804" s="51"/>
      <c r="H1804" s="143"/>
      <c r="I1804" s="143"/>
      <c r="J1804" s="143"/>
      <c r="K1804" s="143"/>
      <c r="L1804" s="51"/>
      <c r="M1804" s="66"/>
      <c r="N1804" s="87" t="s">
        <v>72</v>
      </c>
      <c r="O1804" s="22"/>
      <c r="P1804" s="96" t="str">
        <f>F1804</f>
        <v xml:space="preserve">  </v>
      </c>
    </row>
    <row r="1805" spans="2:16" hidden="1" x14ac:dyDescent="0.25">
      <c r="B1805" s="98"/>
      <c r="C1805" s="66"/>
      <c r="D1805" s="87"/>
      <c r="E1805" s="22"/>
      <c r="F1805" s="22"/>
      <c r="G1805" s="51"/>
      <c r="H1805" s="66"/>
      <c r="I1805" s="87"/>
      <c r="J1805" s="22"/>
      <c r="K1805" s="22"/>
      <c r="L1805" s="51"/>
      <c r="M1805" s="65"/>
      <c r="N1805" s="87"/>
      <c r="O1805" s="22"/>
      <c r="P1805" s="96"/>
    </row>
    <row r="1806" spans="2:16" ht="15.6" hidden="1" x14ac:dyDescent="0.3">
      <c r="B1806" s="62" t="str">
        <f>B1802</f>
        <v xml:space="preserve">  </v>
      </c>
      <c r="C1806" s="66" t="s">
        <v>70</v>
      </c>
      <c r="D1806" s="66"/>
      <c r="E1806" s="22" t="str">
        <f>IFERROR(VLOOKUP(B1806,'Lessor Calculations'!$Z$10:$AB$448,3,FALSE),0)</f>
        <v xml:space="preserve">  </v>
      </c>
      <c r="F1806" s="66"/>
      <c r="G1806" s="51"/>
      <c r="H1806" s="143" t="s">
        <v>37</v>
      </c>
      <c r="I1806" s="143"/>
      <c r="J1806" s="143"/>
      <c r="K1806" s="143"/>
      <c r="L1806" s="51"/>
      <c r="M1806" s="66" t="s">
        <v>70</v>
      </c>
      <c r="N1806" s="66"/>
      <c r="O1806" s="22" t="str">
        <f>E1806</f>
        <v xml:space="preserve">  </v>
      </c>
      <c r="P1806" s="96"/>
    </row>
    <row r="1807" spans="2:16" hidden="1" x14ac:dyDescent="0.25">
      <c r="B1807" s="98"/>
      <c r="C1807" s="66"/>
      <c r="D1807" s="87" t="s">
        <v>82</v>
      </c>
      <c r="E1807" s="66"/>
      <c r="F1807" s="77" t="str">
        <f>E1806</f>
        <v xml:space="preserve">  </v>
      </c>
      <c r="G1807" s="51"/>
      <c r="H1807" s="143"/>
      <c r="I1807" s="143"/>
      <c r="J1807" s="143"/>
      <c r="K1807" s="143"/>
      <c r="L1807" s="51"/>
      <c r="M1807" s="66"/>
      <c r="N1807" s="87" t="s">
        <v>82</v>
      </c>
      <c r="O1807" s="22"/>
      <c r="P1807" s="96" t="str">
        <f>O1806</f>
        <v xml:space="preserve">  </v>
      </c>
    </row>
    <row r="1808" spans="2:16" hidden="1" x14ac:dyDescent="0.25">
      <c r="B1808" s="98"/>
      <c r="C1808" s="66"/>
      <c r="D1808" s="87"/>
      <c r="E1808" s="22"/>
      <c r="F1808" s="22"/>
      <c r="G1808" s="51"/>
      <c r="H1808" s="66"/>
      <c r="I1808" s="87"/>
      <c r="J1808" s="22"/>
      <c r="K1808" s="22"/>
      <c r="L1808" s="51"/>
      <c r="M1808" s="65"/>
      <c r="N1808" s="87"/>
      <c r="O1808" s="22"/>
      <c r="P1808" s="96"/>
    </row>
    <row r="1809" spans="2:16" ht="15.6" hidden="1" x14ac:dyDescent="0.3">
      <c r="B1809" s="62" t="str">
        <f>B1806</f>
        <v xml:space="preserve">  </v>
      </c>
      <c r="C1809" s="144" t="s">
        <v>37</v>
      </c>
      <c r="D1809" s="144"/>
      <c r="E1809" s="144"/>
      <c r="F1809" s="144"/>
      <c r="G1809" s="51"/>
      <c r="H1809" s="87" t="s">
        <v>74</v>
      </c>
      <c r="I1809" s="66"/>
      <c r="J1809" s="22" t="str">
        <f>IFERROR(VLOOKUP(B1809,'Lessor Calculations'!$AE$10:$AG$448,3,FALSE),0)</f>
        <v xml:space="preserve">  </v>
      </c>
      <c r="K1809" s="22"/>
      <c r="L1809" s="51"/>
      <c r="M1809" s="87" t="s">
        <v>74</v>
      </c>
      <c r="N1809" s="66"/>
      <c r="O1809" s="22" t="str">
        <f>J1809</f>
        <v xml:space="preserve">  </v>
      </c>
      <c r="P1809" s="96"/>
    </row>
    <row r="1810" spans="2:16" ht="15.6" hidden="1" x14ac:dyDescent="0.3">
      <c r="B1810" s="74"/>
      <c r="C1810" s="144"/>
      <c r="D1810" s="144"/>
      <c r="E1810" s="144"/>
      <c r="F1810" s="144"/>
      <c r="G1810" s="51"/>
      <c r="H1810" s="52"/>
      <c r="I1810" s="87" t="s">
        <v>79</v>
      </c>
      <c r="J1810" s="22"/>
      <c r="K1810" s="22" t="str">
        <f>J1809</f>
        <v xml:space="preserve">  </v>
      </c>
      <c r="L1810" s="51"/>
      <c r="M1810" s="52"/>
      <c r="N1810" s="87" t="s">
        <v>79</v>
      </c>
      <c r="O1810" s="22"/>
      <c r="P1810" s="96" t="str">
        <f>O1809</f>
        <v xml:space="preserve">  </v>
      </c>
    </row>
    <row r="1811" spans="2:16" ht="15.6" hidden="1" x14ac:dyDescent="0.3">
      <c r="B1811" s="74"/>
      <c r="C1811" s="66"/>
      <c r="D1811" s="87"/>
      <c r="E1811" s="22"/>
      <c r="F1811" s="22"/>
      <c r="G1811" s="51"/>
      <c r="H1811" s="66"/>
      <c r="I1811" s="87"/>
      <c r="J1811" s="22"/>
      <c r="K1811" s="22"/>
      <c r="L1811" s="51"/>
      <c r="M1811" s="65"/>
      <c r="N1811" s="66"/>
      <c r="O1811" s="22"/>
      <c r="P1811" s="96"/>
    </row>
    <row r="1812" spans="2:16" ht="15.6" hidden="1" x14ac:dyDescent="0.3">
      <c r="B1812" s="62" t="str">
        <f>B1809</f>
        <v xml:space="preserve">  </v>
      </c>
      <c r="C1812" s="87" t="s">
        <v>36</v>
      </c>
      <c r="D1812" s="22"/>
      <c r="E1812" s="22" t="str">
        <f>F1813</f>
        <v xml:space="preserve">  </v>
      </c>
      <c r="F1812" s="22"/>
      <c r="G1812" s="51"/>
      <c r="H1812" s="143" t="s">
        <v>37</v>
      </c>
      <c r="I1812" s="143"/>
      <c r="J1812" s="143"/>
      <c r="K1812" s="143"/>
      <c r="L1812" s="51"/>
      <c r="M1812" s="87" t="s">
        <v>36</v>
      </c>
      <c r="N1812" s="22"/>
      <c r="O1812" s="22" t="str">
        <f>E1812</f>
        <v xml:space="preserve">  </v>
      </c>
      <c r="P1812" s="96"/>
    </row>
    <row r="1813" spans="2:16" ht="15.6" hidden="1" x14ac:dyDescent="0.3">
      <c r="B1813" s="75"/>
      <c r="C1813" s="79"/>
      <c r="D1813" s="90" t="s">
        <v>80</v>
      </c>
      <c r="E1813" s="90"/>
      <c r="F1813" s="91" t="str">
        <f>IFERROR(VLOOKUP(B1812,'Lessor Calculations'!$G$10:$W$448,17,FALSE),0)</f>
        <v xml:space="preserve">  </v>
      </c>
      <c r="G1813" s="70"/>
      <c r="H1813" s="146"/>
      <c r="I1813" s="146"/>
      <c r="J1813" s="146"/>
      <c r="K1813" s="146"/>
      <c r="L1813" s="70"/>
      <c r="M1813" s="79"/>
      <c r="N1813" s="90" t="s">
        <v>80</v>
      </c>
      <c r="O1813" s="91"/>
      <c r="P1813" s="94" t="str">
        <f>O1812</f>
        <v xml:space="preserve">  </v>
      </c>
    </row>
    <row r="1814" spans="2:16" ht="15.6" hidden="1" x14ac:dyDescent="0.3">
      <c r="B1814" s="59" t="str">
        <f>IFERROR(IF(EOMONTH(B1809,1)&gt;Questionnaire!$I$8,"  ",EOMONTH(B1809,1)),"  ")</f>
        <v xml:space="preserve">  </v>
      </c>
      <c r="C1814" s="82" t="s">
        <v>36</v>
      </c>
      <c r="D1814" s="83"/>
      <c r="E1814" s="83">
        <f>IFERROR(F1815+F1816,0)</f>
        <v>0</v>
      </c>
      <c r="F1814" s="83"/>
      <c r="G1814" s="61"/>
      <c r="H1814" s="142" t="s">
        <v>37</v>
      </c>
      <c r="I1814" s="142"/>
      <c r="J1814" s="142"/>
      <c r="K1814" s="142"/>
      <c r="L1814" s="61"/>
      <c r="M1814" s="82" t="s">
        <v>36</v>
      </c>
      <c r="N1814" s="83"/>
      <c r="O1814" s="83">
        <f>E1814</f>
        <v>0</v>
      </c>
      <c r="P1814" s="95"/>
    </row>
    <row r="1815" spans="2:16" hidden="1" x14ac:dyDescent="0.25">
      <c r="B1815" s="98"/>
      <c r="C1815" s="87"/>
      <c r="D1815" s="87" t="s">
        <v>71</v>
      </c>
      <c r="E1815" s="87"/>
      <c r="F1815" s="22">
        <f>IFERROR(-VLOOKUP(B1814,'Lessor Calculations'!$G$10:$N$448,8,FALSE),0)</f>
        <v>0</v>
      </c>
      <c r="G1815" s="51"/>
      <c r="H1815" s="143"/>
      <c r="I1815" s="143"/>
      <c r="J1815" s="143"/>
      <c r="K1815" s="143"/>
      <c r="L1815" s="51"/>
      <c r="M1815" s="87"/>
      <c r="N1815" s="87" t="s">
        <v>71</v>
      </c>
      <c r="O1815" s="22"/>
      <c r="P1815" s="96">
        <f>F1815</f>
        <v>0</v>
      </c>
    </row>
    <row r="1816" spans="2:16" hidden="1" x14ac:dyDescent="0.25">
      <c r="B1816" s="98"/>
      <c r="C1816" s="66"/>
      <c r="D1816" s="87" t="s">
        <v>72</v>
      </c>
      <c r="E1816" s="87"/>
      <c r="F1816" s="22" t="str">
        <f>IFERROR(VLOOKUP(B1814,'Lessor Calculations'!$G$10:$M$448,7,FALSE),0)</f>
        <v xml:space="preserve">  </v>
      </c>
      <c r="G1816" s="51"/>
      <c r="H1816" s="143"/>
      <c r="I1816" s="143"/>
      <c r="J1816" s="143"/>
      <c r="K1816" s="143"/>
      <c r="L1816" s="51"/>
      <c r="M1816" s="66"/>
      <c r="N1816" s="87" t="s">
        <v>72</v>
      </c>
      <c r="O1816" s="22"/>
      <c r="P1816" s="96" t="str">
        <f>F1816</f>
        <v xml:space="preserve">  </v>
      </c>
    </row>
    <row r="1817" spans="2:16" hidden="1" x14ac:dyDescent="0.25">
      <c r="B1817" s="98"/>
      <c r="C1817" s="66"/>
      <c r="D1817" s="87"/>
      <c r="E1817" s="22"/>
      <c r="F1817" s="22"/>
      <c r="G1817" s="51"/>
      <c r="H1817" s="66"/>
      <c r="I1817" s="87"/>
      <c r="J1817" s="22"/>
      <c r="K1817" s="22"/>
      <c r="L1817" s="51"/>
      <c r="M1817" s="65"/>
      <c r="N1817" s="87"/>
      <c r="O1817" s="22"/>
      <c r="P1817" s="96"/>
    </row>
    <row r="1818" spans="2:16" ht="15.6" hidden="1" x14ac:dyDescent="0.3">
      <c r="B1818" s="62" t="str">
        <f>B1814</f>
        <v xml:space="preserve">  </v>
      </c>
      <c r="C1818" s="66" t="s">
        <v>70</v>
      </c>
      <c r="D1818" s="66"/>
      <c r="E1818" s="22" t="str">
        <f>IFERROR(VLOOKUP(B1818,'Lessor Calculations'!$Z$10:$AB$448,3,FALSE),0)</f>
        <v xml:space="preserve">  </v>
      </c>
      <c r="F1818" s="66"/>
      <c r="G1818" s="51"/>
      <c r="H1818" s="143" t="s">
        <v>37</v>
      </c>
      <c r="I1818" s="143"/>
      <c r="J1818" s="143"/>
      <c r="K1818" s="143"/>
      <c r="L1818" s="51"/>
      <c r="M1818" s="66" t="s">
        <v>70</v>
      </c>
      <c r="N1818" s="66"/>
      <c r="O1818" s="22" t="str">
        <f>E1818</f>
        <v xml:space="preserve">  </v>
      </c>
      <c r="P1818" s="96"/>
    </row>
    <row r="1819" spans="2:16" hidden="1" x14ac:dyDescent="0.25">
      <c r="B1819" s="98"/>
      <c r="C1819" s="66"/>
      <c r="D1819" s="87" t="s">
        <v>82</v>
      </c>
      <c r="E1819" s="66"/>
      <c r="F1819" s="77" t="str">
        <f>E1818</f>
        <v xml:space="preserve">  </v>
      </c>
      <c r="G1819" s="51"/>
      <c r="H1819" s="143"/>
      <c r="I1819" s="143"/>
      <c r="J1819" s="143"/>
      <c r="K1819" s="143"/>
      <c r="L1819" s="51"/>
      <c r="M1819" s="66"/>
      <c r="N1819" s="87" t="s">
        <v>82</v>
      </c>
      <c r="O1819" s="22"/>
      <c r="P1819" s="96" t="str">
        <f>O1818</f>
        <v xml:space="preserve">  </v>
      </c>
    </row>
    <row r="1820" spans="2:16" hidden="1" x14ac:dyDescent="0.25">
      <c r="B1820" s="98"/>
      <c r="C1820" s="66"/>
      <c r="D1820" s="87"/>
      <c r="E1820" s="22"/>
      <c r="F1820" s="22"/>
      <c r="G1820" s="51"/>
      <c r="H1820" s="66"/>
      <c r="I1820" s="87"/>
      <c r="J1820" s="22"/>
      <c r="K1820" s="22"/>
      <c r="L1820" s="51"/>
      <c r="M1820" s="65"/>
      <c r="N1820" s="87"/>
      <c r="O1820" s="22"/>
      <c r="P1820" s="96"/>
    </row>
    <row r="1821" spans="2:16" ht="15.6" hidden="1" x14ac:dyDescent="0.3">
      <c r="B1821" s="62" t="str">
        <f>B1818</f>
        <v xml:space="preserve">  </v>
      </c>
      <c r="C1821" s="144" t="s">
        <v>37</v>
      </c>
      <c r="D1821" s="144"/>
      <c r="E1821" s="144"/>
      <c r="F1821" s="144"/>
      <c r="G1821" s="51"/>
      <c r="H1821" s="87" t="s">
        <v>74</v>
      </c>
      <c r="I1821" s="66"/>
      <c r="J1821" s="22" t="str">
        <f>IFERROR(VLOOKUP(B1821,'Lessor Calculations'!$AE$10:$AG$448,3,FALSE),0)</f>
        <v xml:space="preserve">  </v>
      </c>
      <c r="K1821" s="22"/>
      <c r="L1821" s="51"/>
      <c r="M1821" s="87" t="s">
        <v>74</v>
      </c>
      <c r="N1821" s="66"/>
      <c r="O1821" s="22" t="str">
        <f>J1821</f>
        <v xml:space="preserve">  </v>
      </c>
      <c r="P1821" s="96"/>
    </row>
    <row r="1822" spans="2:16" ht="15.6" hidden="1" x14ac:dyDescent="0.3">
      <c r="B1822" s="74"/>
      <c r="C1822" s="144"/>
      <c r="D1822" s="144"/>
      <c r="E1822" s="144"/>
      <c r="F1822" s="144"/>
      <c r="G1822" s="51"/>
      <c r="H1822" s="52"/>
      <c r="I1822" s="87" t="s">
        <v>79</v>
      </c>
      <c r="J1822" s="22"/>
      <c r="K1822" s="22" t="str">
        <f>J1821</f>
        <v xml:space="preserve">  </v>
      </c>
      <c r="L1822" s="51"/>
      <c r="M1822" s="52"/>
      <c r="N1822" s="87" t="s">
        <v>79</v>
      </c>
      <c r="O1822" s="22"/>
      <c r="P1822" s="96" t="str">
        <f>O1821</f>
        <v xml:space="preserve">  </v>
      </c>
    </row>
    <row r="1823" spans="2:16" ht="15.6" hidden="1" x14ac:dyDescent="0.3">
      <c r="B1823" s="74"/>
      <c r="C1823" s="66"/>
      <c r="D1823" s="87"/>
      <c r="E1823" s="22"/>
      <c r="F1823" s="22"/>
      <c r="G1823" s="51"/>
      <c r="H1823" s="66"/>
      <c r="I1823" s="87"/>
      <c r="J1823" s="22"/>
      <c r="K1823" s="22"/>
      <c r="L1823" s="51"/>
      <c r="M1823" s="65"/>
      <c r="N1823" s="66"/>
      <c r="O1823" s="22"/>
      <c r="P1823" s="96"/>
    </row>
    <row r="1824" spans="2:16" ht="15.6" hidden="1" x14ac:dyDescent="0.3">
      <c r="B1824" s="62" t="str">
        <f>B1821</f>
        <v xml:space="preserve">  </v>
      </c>
      <c r="C1824" s="87" t="s">
        <v>36</v>
      </c>
      <c r="D1824" s="22"/>
      <c r="E1824" s="22" t="str">
        <f>F1825</f>
        <v xml:space="preserve">  </v>
      </c>
      <c r="F1824" s="22"/>
      <c r="G1824" s="51"/>
      <c r="H1824" s="143" t="s">
        <v>37</v>
      </c>
      <c r="I1824" s="143"/>
      <c r="J1824" s="143"/>
      <c r="K1824" s="143"/>
      <c r="L1824" s="51"/>
      <c r="M1824" s="87" t="s">
        <v>36</v>
      </c>
      <c r="N1824" s="22"/>
      <c r="O1824" s="22" t="str">
        <f>E1824</f>
        <v xml:space="preserve">  </v>
      </c>
      <c r="P1824" s="96"/>
    </row>
    <row r="1825" spans="2:16" ht="15.6" hidden="1" x14ac:dyDescent="0.3">
      <c r="B1825" s="75"/>
      <c r="C1825" s="79"/>
      <c r="D1825" s="90" t="s">
        <v>80</v>
      </c>
      <c r="E1825" s="90"/>
      <c r="F1825" s="91" t="str">
        <f>IFERROR(VLOOKUP(B1824,'Lessor Calculations'!$G$10:$W$448,17,FALSE),0)</f>
        <v xml:space="preserve">  </v>
      </c>
      <c r="G1825" s="70"/>
      <c r="H1825" s="146"/>
      <c r="I1825" s="146"/>
      <c r="J1825" s="146"/>
      <c r="K1825" s="146"/>
      <c r="L1825" s="70"/>
      <c r="M1825" s="79"/>
      <c r="N1825" s="90" t="s">
        <v>80</v>
      </c>
      <c r="O1825" s="91"/>
      <c r="P1825" s="94" t="str">
        <f>O1824</f>
        <v xml:space="preserve">  </v>
      </c>
    </row>
    <row r="1826" spans="2:16" ht="15.6" hidden="1" x14ac:dyDescent="0.3">
      <c r="B1826" s="59" t="str">
        <f>IFERROR(IF(EOMONTH(B1821,1)&gt;Questionnaire!$I$8,"  ",EOMONTH(B1821,1)),"  ")</f>
        <v xml:space="preserve">  </v>
      </c>
      <c r="C1826" s="82" t="s">
        <v>36</v>
      </c>
      <c r="D1826" s="83"/>
      <c r="E1826" s="83">
        <f>IFERROR(F1827+F1828,0)</f>
        <v>0</v>
      </c>
      <c r="F1826" s="83"/>
      <c r="G1826" s="61"/>
      <c r="H1826" s="142" t="s">
        <v>37</v>
      </c>
      <c r="I1826" s="142"/>
      <c r="J1826" s="142"/>
      <c r="K1826" s="142"/>
      <c r="L1826" s="61"/>
      <c r="M1826" s="82" t="s">
        <v>36</v>
      </c>
      <c r="N1826" s="83"/>
      <c r="O1826" s="83">
        <f>E1826</f>
        <v>0</v>
      </c>
      <c r="P1826" s="95"/>
    </row>
    <row r="1827" spans="2:16" hidden="1" x14ac:dyDescent="0.25">
      <c r="B1827" s="98"/>
      <c r="C1827" s="87"/>
      <c r="D1827" s="87" t="s">
        <v>71</v>
      </c>
      <c r="E1827" s="87"/>
      <c r="F1827" s="22">
        <f>IFERROR(-VLOOKUP(B1826,'Lessor Calculations'!$G$10:$N$448,8,FALSE),0)</f>
        <v>0</v>
      </c>
      <c r="G1827" s="51"/>
      <c r="H1827" s="143"/>
      <c r="I1827" s="143"/>
      <c r="J1827" s="143"/>
      <c r="K1827" s="143"/>
      <c r="L1827" s="51"/>
      <c r="M1827" s="87"/>
      <c r="N1827" s="87" t="s">
        <v>71</v>
      </c>
      <c r="O1827" s="22"/>
      <c r="P1827" s="96">
        <f>F1827</f>
        <v>0</v>
      </c>
    </row>
    <row r="1828" spans="2:16" hidden="1" x14ac:dyDescent="0.25">
      <c r="B1828" s="98"/>
      <c r="C1828" s="66"/>
      <c r="D1828" s="87" t="s">
        <v>72</v>
      </c>
      <c r="E1828" s="87"/>
      <c r="F1828" s="22" t="str">
        <f>IFERROR(VLOOKUP(B1826,'Lessor Calculations'!$G$10:$M$448,7,FALSE),0)</f>
        <v xml:space="preserve">  </v>
      </c>
      <c r="G1828" s="51"/>
      <c r="H1828" s="143"/>
      <c r="I1828" s="143"/>
      <c r="J1828" s="143"/>
      <c r="K1828" s="143"/>
      <c r="L1828" s="51"/>
      <c r="M1828" s="66"/>
      <c r="N1828" s="87" t="s">
        <v>72</v>
      </c>
      <c r="O1828" s="22"/>
      <c r="P1828" s="96" t="str">
        <f>F1828</f>
        <v xml:space="preserve">  </v>
      </c>
    </row>
    <row r="1829" spans="2:16" hidden="1" x14ac:dyDescent="0.25">
      <c r="B1829" s="98"/>
      <c r="C1829" s="66"/>
      <c r="D1829" s="87"/>
      <c r="E1829" s="22"/>
      <c r="F1829" s="22"/>
      <c r="G1829" s="51"/>
      <c r="H1829" s="66"/>
      <c r="I1829" s="87"/>
      <c r="J1829" s="22"/>
      <c r="K1829" s="22"/>
      <c r="L1829" s="51"/>
      <c r="M1829" s="65"/>
      <c r="N1829" s="87"/>
      <c r="O1829" s="22"/>
      <c r="P1829" s="96"/>
    </row>
    <row r="1830" spans="2:16" ht="15.6" hidden="1" x14ac:dyDescent="0.3">
      <c r="B1830" s="62" t="str">
        <f>B1826</f>
        <v xml:space="preserve">  </v>
      </c>
      <c r="C1830" s="66" t="s">
        <v>70</v>
      </c>
      <c r="D1830" s="66"/>
      <c r="E1830" s="22" t="str">
        <f>IFERROR(VLOOKUP(B1830,'Lessor Calculations'!$Z$10:$AB$448,3,FALSE),0)</f>
        <v xml:space="preserve">  </v>
      </c>
      <c r="F1830" s="66"/>
      <c r="G1830" s="51"/>
      <c r="H1830" s="143" t="s">
        <v>37</v>
      </c>
      <c r="I1830" s="143"/>
      <c r="J1830" s="143"/>
      <c r="K1830" s="143"/>
      <c r="L1830" s="51"/>
      <c r="M1830" s="66" t="s">
        <v>70</v>
      </c>
      <c r="N1830" s="66"/>
      <c r="O1830" s="22" t="str">
        <f>E1830</f>
        <v xml:space="preserve">  </v>
      </c>
      <c r="P1830" s="96"/>
    </row>
    <row r="1831" spans="2:16" hidden="1" x14ac:dyDescent="0.25">
      <c r="B1831" s="98"/>
      <c r="C1831" s="66"/>
      <c r="D1831" s="87" t="s">
        <v>82</v>
      </c>
      <c r="E1831" s="66"/>
      <c r="F1831" s="77" t="str">
        <f>E1830</f>
        <v xml:space="preserve">  </v>
      </c>
      <c r="G1831" s="51"/>
      <c r="H1831" s="143"/>
      <c r="I1831" s="143"/>
      <c r="J1831" s="143"/>
      <c r="K1831" s="143"/>
      <c r="L1831" s="51"/>
      <c r="M1831" s="66"/>
      <c r="N1831" s="87" t="s">
        <v>82</v>
      </c>
      <c r="O1831" s="22"/>
      <c r="P1831" s="96" t="str">
        <f>O1830</f>
        <v xml:space="preserve">  </v>
      </c>
    </row>
    <row r="1832" spans="2:16" hidden="1" x14ac:dyDescent="0.25">
      <c r="B1832" s="98"/>
      <c r="C1832" s="66"/>
      <c r="D1832" s="87"/>
      <c r="E1832" s="22"/>
      <c r="F1832" s="22"/>
      <c r="G1832" s="51"/>
      <c r="H1832" s="66"/>
      <c r="I1832" s="87"/>
      <c r="J1832" s="22"/>
      <c r="K1832" s="22"/>
      <c r="L1832" s="51"/>
      <c r="M1832" s="65"/>
      <c r="N1832" s="87"/>
      <c r="O1832" s="22"/>
      <c r="P1832" s="96"/>
    </row>
    <row r="1833" spans="2:16" ht="15.6" hidden="1" x14ac:dyDescent="0.3">
      <c r="B1833" s="62" t="str">
        <f>B1830</f>
        <v xml:space="preserve">  </v>
      </c>
      <c r="C1833" s="144" t="s">
        <v>37</v>
      </c>
      <c r="D1833" s="144"/>
      <c r="E1833" s="144"/>
      <c r="F1833" s="144"/>
      <c r="G1833" s="51"/>
      <c r="H1833" s="87" t="s">
        <v>74</v>
      </c>
      <c r="I1833" s="66"/>
      <c r="J1833" s="22" t="str">
        <f>IFERROR(VLOOKUP(B1833,'Lessor Calculations'!$AE$10:$AG$448,3,FALSE),0)</f>
        <v xml:space="preserve">  </v>
      </c>
      <c r="K1833" s="22"/>
      <c r="L1833" s="51"/>
      <c r="M1833" s="87" t="s">
        <v>74</v>
      </c>
      <c r="N1833" s="66"/>
      <c r="O1833" s="22" t="str">
        <f>J1833</f>
        <v xml:space="preserve">  </v>
      </c>
      <c r="P1833" s="96"/>
    </row>
    <row r="1834" spans="2:16" ht="15.6" hidden="1" x14ac:dyDescent="0.3">
      <c r="B1834" s="74"/>
      <c r="C1834" s="144"/>
      <c r="D1834" s="144"/>
      <c r="E1834" s="144"/>
      <c r="F1834" s="144"/>
      <c r="G1834" s="51"/>
      <c r="H1834" s="52"/>
      <c r="I1834" s="87" t="s">
        <v>79</v>
      </c>
      <c r="J1834" s="22"/>
      <c r="K1834" s="22" t="str">
        <f>J1833</f>
        <v xml:space="preserve">  </v>
      </c>
      <c r="L1834" s="51"/>
      <c r="M1834" s="52"/>
      <c r="N1834" s="87" t="s">
        <v>79</v>
      </c>
      <c r="O1834" s="22"/>
      <c r="P1834" s="96" t="str">
        <f>O1833</f>
        <v xml:space="preserve">  </v>
      </c>
    </row>
    <row r="1835" spans="2:16" ht="15.6" hidden="1" x14ac:dyDescent="0.3">
      <c r="B1835" s="74"/>
      <c r="C1835" s="66"/>
      <c r="D1835" s="87"/>
      <c r="E1835" s="22"/>
      <c r="F1835" s="22"/>
      <c r="G1835" s="51"/>
      <c r="H1835" s="66"/>
      <c r="I1835" s="87"/>
      <c r="J1835" s="22"/>
      <c r="K1835" s="22"/>
      <c r="L1835" s="51"/>
      <c r="M1835" s="65"/>
      <c r="N1835" s="66"/>
      <c r="O1835" s="22"/>
      <c r="P1835" s="96"/>
    </row>
    <row r="1836" spans="2:16" ht="15.6" hidden="1" x14ac:dyDescent="0.3">
      <c r="B1836" s="62" t="str">
        <f>B1833</f>
        <v xml:space="preserve">  </v>
      </c>
      <c r="C1836" s="87" t="s">
        <v>36</v>
      </c>
      <c r="D1836" s="22"/>
      <c r="E1836" s="22" t="str">
        <f>F1837</f>
        <v xml:space="preserve">  </v>
      </c>
      <c r="F1836" s="22"/>
      <c r="G1836" s="51"/>
      <c r="H1836" s="143" t="s">
        <v>37</v>
      </c>
      <c r="I1836" s="143"/>
      <c r="J1836" s="143"/>
      <c r="K1836" s="143"/>
      <c r="L1836" s="51"/>
      <c r="M1836" s="87" t="s">
        <v>36</v>
      </c>
      <c r="N1836" s="22"/>
      <c r="O1836" s="22" t="str">
        <f>E1836</f>
        <v xml:space="preserve">  </v>
      </c>
      <c r="P1836" s="96"/>
    </row>
    <row r="1837" spans="2:16" ht="15.6" hidden="1" x14ac:dyDescent="0.3">
      <c r="B1837" s="75"/>
      <c r="C1837" s="79"/>
      <c r="D1837" s="90" t="s">
        <v>80</v>
      </c>
      <c r="E1837" s="90"/>
      <c r="F1837" s="91" t="str">
        <f>IFERROR(VLOOKUP(B1836,'Lessor Calculations'!$G$10:$W$448,17,FALSE),0)</f>
        <v xml:space="preserve">  </v>
      </c>
      <c r="G1837" s="70"/>
      <c r="H1837" s="146"/>
      <c r="I1837" s="146"/>
      <c r="J1837" s="146"/>
      <c r="K1837" s="146"/>
      <c r="L1837" s="70"/>
      <c r="M1837" s="79"/>
      <c r="N1837" s="90" t="s">
        <v>80</v>
      </c>
      <c r="O1837" s="91"/>
      <c r="P1837" s="94" t="str">
        <f>O1836</f>
        <v xml:space="preserve">  </v>
      </c>
    </row>
    <row r="1838" spans="2:16" ht="15.6" hidden="1" x14ac:dyDescent="0.3">
      <c r="B1838" s="59" t="str">
        <f>IFERROR(IF(EOMONTH(B1833,1)&gt;Questionnaire!$I$8,"  ",EOMONTH(B1833,1)),"  ")</f>
        <v xml:space="preserve">  </v>
      </c>
      <c r="C1838" s="82" t="s">
        <v>36</v>
      </c>
      <c r="D1838" s="83"/>
      <c r="E1838" s="83">
        <f>IFERROR(F1839+F1840,0)</f>
        <v>0</v>
      </c>
      <c r="F1838" s="83"/>
      <c r="G1838" s="61"/>
      <c r="H1838" s="142" t="s">
        <v>37</v>
      </c>
      <c r="I1838" s="142"/>
      <c r="J1838" s="142"/>
      <c r="K1838" s="142"/>
      <c r="L1838" s="61"/>
      <c r="M1838" s="82" t="s">
        <v>36</v>
      </c>
      <c r="N1838" s="83"/>
      <c r="O1838" s="83">
        <f>E1838</f>
        <v>0</v>
      </c>
      <c r="P1838" s="95"/>
    </row>
    <row r="1839" spans="2:16" hidden="1" x14ac:dyDescent="0.25">
      <c r="B1839" s="98"/>
      <c r="C1839" s="87"/>
      <c r="D1839" s="87" t="s">
        <v>71</v>
      </c>
      <c r="E1839" s="87"/>
      <c r="F1839" s="22">
        <f>IFERROR(-VLOOKUP(B1838,'Lessor Calculations'!$G$10:$N$448,8,FALSE),0)</f>
        <v>0</v>
      </c>
      <c r="G1839" s="51"/>
      <c r="H1839" s="143"/>
      <c r="I1839" s="143"/>
      <c r="J1839" s="143"/>
      <c r="K1839" s="143"/>
      <c r="L1839" s="51"/>
      <c r="M1839" s="87"/>
      <c r="N1839" s="87" t="s">
        <v>71</v>
      </c>
      <c r="O1839" s="22"/>
      <c r="P1839" s="96">
        <f>F1839</f>
        <v>0</v>
      </c>
    </row>
    <row r="1840" spans="2:16" hidden="1" x14ac:dyDescent="0.25">
      <c r="B1840" s="98"/>
      <c r="C1840" s="66"/>
      <c r="D1840" s="87" t="s">
        <v>72</v>
      </c>
      <c r="E1840" s="87"/>
      <c r="F1840" s="22" t="str">
        <f>IFERROR(VLOOKUP(B1838,'Lessor Calculations'!$G$10:$M$448,7,FALSE),0)</f>
        <v xml:space="preserve">  </v>
      </c>
      <c r="G1840" s="51"/>
      <c r="H1840" s="143"/>
      <c r="I1840" s="143"/>
      <c r="J1840" s="143"/>
      <c r="K1840" s="143"/>
      <c r="L1840" s="51"/>
      <c r="M1840" s="66"/>
      <c r="N1840" s="87" t="s">
        <v>72</v>
      </c>
      <c r="O1840" s="22"/>
      <c r="P1840" s="96" t="str">
        <f>F1840</f>
        <v xml:space="preserve">  </v>
      </c>
    </row>
    <row r="1841" spans="2:16" hidden="1" x14ac:dyDescent="0.25">
      <c r="B1841" s="98"/>
      <c r="C1841" s="66"/>
      <c r="D1841" s="87"/>
      <c r="E1841" s="22"/>
      <c r="F1841" s="22"/>
      <c r="G1841" s="51"/>
      <c r="H1841" s="66"/>
      <c r="I1841" s="87"/>
      <c r="J1841" s="22"/>
      <c r="K1841" s="22"/>
      <c r="L1841" s="51"/>
      <c r="M1841" s="65"/>
      <c r="N1841" s="87"/>
      <c r="O1841" s="22"/>
      <c r="P1841" s="96"/>
    </row>
    <row r="1842" spans="2:16" ht="15.6" hidden="1" x14ac:dyDescent="0.3">
      <c r="B1842" s="62" t="str">
        <f>B1838</f>
        <v xml:space="preserve">  </v>
      </c>
      <c r="C1842" s="66" t="s">
        <v>70</v>
      </c>
      <c r="D1842" s="66"/>
      <c r="E1842" s="22" t="str">
        <f>IFERROR(VLOOKUP(B1842,'Lessor Calculations'!$Z$10:$AB$448,3,FALSE),0)</f>
        <v xml:space="preserve">  </v>
      </c>
      <c r="F1842" s="66"/>
      <c r="G1842" s="51"/>
      <c r="H1842" s="143" t="s">
        <v>37</v>
      </c>
      <c r="I1842" s="143"/>
      <c r="J1842" s="143"/>
      <c r="K1842" s="143"/>
      <c r="L1842" s="51"/>
      <c r="M1842" s="66" t="s">
        <v>70</v>
      </c>
      <c r="N1842" s="66"/>
      <c r="O1842" s="22" t="str">
        <f>E1842</f>
        <v xml:space="preserve">  </v>
      </c>
      <c r="P1842" s="96"/>
    </row>
    <row r="1843" spans="2:16" hidden="1" x14ac:dyDescent="0.25">
      <c r="B1843" s="98"/>
      <c r="C1843" s="66"/>
      <c r="D1843" s="87" t="s">
        <v>82</v>
      </c>
      <c r="E1843" s="66"/>
      <c r="F1843" s="77" t="str">
        <f>E1842</f>
        <v xml:space="preserve">  </v>
      </c>
      <c r="G1843" s="51"/>
      <c r="H1843" s="143"/>
      <c r="I1843" s="143"/>
      <c r="J1843" s="143"/>
      <c r="K1843" s="143"/>
      <c r="L1843" s="51"/>
      <c r="M1843" s="66"/>
      <c r="N1843" s="87" t="s">
        <v>82</v>
      </c>
      <c r="O1843" s="22"/>
      <c r="P1843" s="96" t="str">
        <f>O1842</f>
        <v xml:space="preserve">  </v>
      </c>
    </row>
    <row r="1844" spans="2:16" hidden="1" x14ac:dyDescent="0.25">
      <c r="B1844" s="98"/>
      <c r="C1844" s="66"/>
      <c r="D1844" s="87"/>
      <c r="E1844" s="22"/>
      <c r="F1844" s="22"/>
      <c r="G1844" s="51"/>
      <c r="H1844" s="66"/>
      <c r="I1844" s="87"/>
      <c r="J1844" s="22"/>
      <c r="K1844" s="22"/>
      <c r="L1844" s="51"/>
      <c r="M1844" s="65"/>
      <c r="N1844" s="87"/>
      <c r="O1844" s="22"/>
      <c r="P1844" s="96"/>
    </row>
    <row r="1845" spans="2:16" ht="15.6" hidden="1" x14ac:dyDescent="0.3">
      <c r="B1845" s="62" t="str">
        <f>B1842</f>
        <v xml:space="preserve">  </v>
      </c>
      <c r="C1845" s="144" t="s">
        <v>37</v>
      </c>
      <c r="D1845" s="144"/>
      <c r="E1845" s="144"/>
      <c r="F1845" s="144"/>
      <c r="G1845" s="51"/>
      <c r="H1845" s="87" t="s">
        <v>74</v>
      </c>
      <c r="I1845" s="66"/>
      <c r="J1845" s="22" t="str">
        <f>IFERROR(VLOOKUP(B1845,'Lessor Calculations'!$AE$10:$AG$448,3,FALSE),0)</f>
        <v xml:space="preserve">  </v>
      </c>
      <c r="K1845" s="22"/>
      <c r="L1845" s="51"/>
      <c r="M1845" s="87" t="s">
        <v>74</v>
      </c>
      <c r="N1845" s="66"/>
      <c r="O1845" s="22" t="str">
        <f>J1845</f>
        <v xml:space="preserve">  </v>
      </c>
      <c r="P1845" s="96"/>
    </row>
    <row r="1846" spans="2:16" ht="15.6" hidden="1" x14ac:dyDescent="0.3">
      <c r="B1846" s="74"/>
      <c r="C1846" s="144"/>
      <c r="D1846" s="144"/>
      <c r="E1846" s="144"/>
      <c r="F1846" s="144"/>
      <c r="G1846" s="51"/>
      <c r="H1846" s="52"/>
      <c r="I1846" s="87" t="s">
        <v>79</v>
      </c>
      <c r="J1846" s="22"/>
      <c r="K1846" s="22" t="str">
        <f>J1845</f>
        <v xml:space="preserve">  </v>
      </c>
      <c r="L1846" s="51"/>
      <c r="M1846" s="52"/>
      <c r="N1846" s="87" t="s">
        <v>79</v>
      </c>
      <c r="O1846" s="22"/>
      <c r="P1846" s="96" t="str">
        <f>O1845</f>
        <v xml:space="preserve">  </v>
      </c>
    </row>
    <row r="1847" spans="2:16" ht="15.6" hidden="1" x14ac:dyDescent="0.3">
      <c r="B1847" s="74"/>
      <c r="C1847" s="66"/>
      <c r="D1847" s="87"/>
      <c r="E1847" s="22"/>
      <c r="F1847" s="22"/>
      <c r="G1847" s="51"/>
      <c r="H1847" s="66"/>
      <c r="I1847" s="87"/>
      <c r="J1847" s="22"/>
      <c r="K1847" s="22"/>
      <c r="L1847" s="51"/>
      <c r="M1847" s="65"/>
      <c r="N1847" s="66"/>
      <c r="O1847" s="22"/>
      <c r="P1847" s="96"/>
    </row>
    <row r="1848" spans="2:16" ht="15.6" hidden="1" x14ac:dyDescent="0.3">
      <c r="B1848" s="62" t="str">
        <f>B1845</f>
        <v xml:space="preserve">  </v>
      </c>
      <c r="C1848" s="87" t="s">
        <v>36</v>
      </c>
      <c r="D1848" s="22"/>
      <c r="E1848" s="22" t="str">
        <f>F1849</f>
        <v xml:space="preserve">  </v>
      </c>
      <c r="F1848" s="22"/>
      <c r="G1848" s="51"/>
      <c r="H1848" s="143" t="s">
        <v>37</v>
      </c>
      <c r="I1848" s="143"/>
      <c r="J1848" s="143"/>
      <c r="K1848" s="143"/>
      <c r="L1848" s="51"/>
      <c r="M1848" s="87" t="s">
        <v>36</v>
      </c>
      <c r="N1848" s="22"/>
      <c r="O1848" s="22" t="str">
        <f>E1848</f>
        <v xml:space="preserve">  </v>
      </c>
      <c r="P1848" s="96"/>
    </row>
    <row r="1849" spans="2:16" ht="15.6" hidden="1" x14ac:dyDescent="0.3">
      <c r="B1849" s="75"/>
      <c r="C1849" s="79"/>
      <c r="D1849" s="90" t="s">
        <v>80</v>
      </c>
      <c r="E1849" s="90"/>
      <c r="F1849" s="91" t="str">
        <f>IFERROR(VLOOKUP(B1848,'Lessor Calculations'!$G$10:$W$448,17,FALSE),0)</f>
        <v xml:space="preserve">  </v>
      </c>
      <c r="G1849" s="70"/>
      <c r="H1849" s="146"/>
      <c r="I1849" s="146"/>
      <c r="J1849" s="146"/>
      <c r="K1849" s="146"/>
      <c r="L1849" s="70"/>
      <c r="M1849" s="79"/>
      <c r="N1849" s="90" t="s">
        <v>80</v>
      </c>
      <c r="O1849" s="91"/>
      <c r="P1849" s="94" t="str">
        <f>O1848</f>
        <v xml:space="preserve">  </v>
      </c>
    </row>
    <row r="1850" spans="2:16" ht="15.6" hidden="1" x14ac:dyDescent="0.3">
      <c r="B1850" s="59" t="str">
        <f>IFERROR(IF(EOMONTH(B1845,1)&gt;Questionnaire!$I$8,"  ",EOMONTH(B1845,1)),"  ")</f>
        <v xml:space="preserve">  </v>
      </c>
      <c r="C1850" s="82" t="s">
        <v>36</v>
      </c>
      <c r="D1850" s="83"/>
      <c r="E1850" s="83">
        <f>IFERROR(F1851+F1852,0)</f>
        <v>0</v>
      </c>
      <c r="F1850" s="83"/>
      <c r="G1850" s="61"/>
      <c r="H1850" s="142" t="s">
        <v>37</v>
      </c>
      <c r="I1850" s="142"/>
      <c r="J1850" s="142"/>
      <c r="K1850" s="142"/>
      <c r="L1850" s="61"/>
      <c r="M1850" s="82" t="s">
        <v>36</v>
      </c>
      <c r="N1850" s="83"/>
      <c r="O1850" s="83">
        <f>E1850</f>
        <v>0</v>
      </c>
      <c r="P1850" s="95"/>
    </row>
    <row r="1851" spans="2:16" hidden="1" x14ac:dyDescent="0.25">
      <c r="B1851" s="98"/>
      <c r="C1851" s="87"/>
      <c r="D1851" s="87" t="s">
        <v>71</v>
      </c>
      <c r="E1851" s="87"/>
      <c r="F1851" s="22">
        <f>IFERROR(-VLOOKUP(B1850,'Lessor Calculations'!$G$10:$N$448,8,FALSE),0)</f>
        <v>0</v>
      </c>
      <c r="G1851" s="51"/>
      <c r="H1851" s="143"/>
      <c r="I1851" s="143"/>
      <c r="J1851" s="143"/>
      <c r="K1851" s="143"/>
      <c r="L1851" s="51"/>
      <c r="M1851" s="87"/>
      <c r="N1851" s="87" t="s">
        <v>71</v>
      </c>
      <c r="O1851" s="22"/>
      <c r="P1851" s="96">
        <f>F1851</f>
        <v>0</v>
      </c>
    </row>
    <row r="1852" spans="2:16" hidden="1" x14ac:dyDescent="0.25">
      <c r="B1852" s="98"/>
      <c r="C1852" s="66"/>
      <c r="D1852" s="87" t="s">
        <v>72</v>
      </c>
      <c r="E1852" s="87"/>
      <c r="F1852" s="22" t="str">
        <f>IFERROR(VLOOKUP(B1850,'Lessor Calculations'!$G$10:$M$448,7,FALSE),0)</f>
        <v xml:space="preserve">  </v>
      </c>
      <c r="G1852" s="51"/>
      <c r="H1852" s="143"/>
      <c r="I1852" s="143"/>
      <c r="J1852" s="143"/>
      <c r="K1852" s="143"/>
      <c r="L1852" s="51"/>
      <c r="M1852" s="66"/>
      <c r="N1852" s="87" t="s">
        <v>72</v>
      </c>
      <c r="O1852" s="22"/>
      <c r="P1852" s="96" t="str">
        <f>F1852</f>
        <v xml:space="preserve">  </v>
      </c>
    </row>
    <row r="1853" spans="2:16" hidden="1" x14ac:dyDescent="0.25">
      <c r="B1853" s="98"/>
      <c r="C1853" s="66"/>
      <c r="D1853" s="87"/>
      <c r="E1853" s="22"/>
      <c r="F1853" s="22"/>
      <c r="G1853" s="51"/>
      <c r="H1853" s="66"/>
      <c r="I1853" s="87"/>
      <c r="J1853" s="22"/>
      <c r="K1853" s="22"/>
      <c r="L1853" s="51"/>
      <c r="M1853" s="65"/>
      <c r="N1853" s="87"/>
      <c r="O1853" s="22"/>
      <c r="P1853" s="96"/>
    </row>
    <row r="1854" spans="2:16" ht="15.6" hidden="1" x14ac:dyDescent="0.3">
      <c r="B1854" s="62" t="str">
        <f>B1850</f>
        <v xml:space="preserve">  </v>
      </c>
      <c r="C1854" s="66" t="s">
        <v>70</v>
      </c>
      <c r="D1854" s="66"/>
      <c r="E1854" s="22" t="str">
        <f>IFERROR(VLOOKUP(B1854,'Lessor Calculations'!$Z$10:$AB$448,3,FALSE),0)</f>
        <v xml:space="preserve">  </v>
      </c>
      <c r="F1854" s="66"/>
      <c r="G1854" s="51"/>
      <c r="H1854" s="143" t="s">
        <v>37</v>
      </c>
      <c r="I1854" s="143"/>
      <c r="J1854" s="143"/>
      <c r="K1854" s="143"/>
      <c r="L1854" s="51"/>
      <c r="M1854" s="66" t="s">
        <v>70</v>
      </c>
      <c r="N1854" s="66"/>
      <c r="O1854" s="22" t="str">
        <f>E1854</f>
        <v xml:space="preserve">  </v>
      </c>
      <c r="P1854" s="96"/>
    </row>
    <row r="1855" spans="2:16" hidden="1" x14ac:dyDescent="0.25">
      <c r="B1855" s="98"/>
      <c r="C1855" s="66"/>
      <c r="D1855" s="87" t="s">
        <v>82</v>
      </c>
      <c r="E1855" s="66"/>
      <c r="F1855" s="77" t="str">
        <f>E1854</f>
        <v xml:space="preserve">  </v>
      </c>
      <c r="G1855" s="51"/>
      <c r="H1855" s="143"/>
      <c r="I1855" s="143"/>
      <c r="J1855" s="143"/>
      <c r="K1855" s="143"/>
      <c r="L1855" s="51"/>
      <c r="M1855" s="66"/>
      <c r="N1855" s="87" t="s">
        <v>82</v>
      </c>
      <c r="O1855" s="22"/>
      <c r="P1855" s="96" t="str">
        <f>O1854</f>
        <v xml:space="preserve">  </v>
      </c>
    </row>
    <row r="1856" spans="2:16" hidden="1" x14ac:dyDescent="0.25">
      <c r="B1856" s="98"/>
      <c r="C1856" s="66"/>
      <c r="D1856" s="87"/>
      <c r="E1856" s="22"/>
      <c r="F1856" s="22"/>
      <c r="G1856" s="51"/>
      <c r="H1856" s="66"/>
      <c r="I1856" s="87"/>
      <c r="J1856" s="22"/>
      <c r="K1856" s="22"/>
      <c r="L1856" s="51"/>
      <c r="M1856" s="65"/>
      <c r="N1856" s="87"/>
      <c r="O1856" s="22"/>
      <c r="P1856" s="96"/>
    </row>
    <row r="1857" spans="2:16" ht="15.6" hidden="1" x14ac:dyDescent="0.3">
      <c r="B1857" s="62" t="str">
        <f>B1854</f>
        <v xml:space="preserve">  </v>
      </c>
      <c r="C1857" s="144" t="s">
        <v>37</v>
      </c>
      <c r="D1857" s="144"/>
      <c r="E1857" s="144"/>
      <c r="F1857" s="144"/>
      <c r="G1857" s="51"/>
      <c r="H1857" s="87" t="s">
        <v>74</v>
      </c>
      <c r="I1857" s="66"/>
      <c r="J1857" s="22" t="str">
        <f>IFERROR(VLOOKUP(B1857,'Lessor Calculations'!$AE$10:$AG$448,3,FALSE),0)</f>
        <v xml:space="preserve">  </v>
      </c>
      <c r="K1857" s="22"/>
      <c r="L1857" s="51"/>
      <c r="M1857" s="87" t="s">
        <v>74</v>
      </c>
      <c r="N1857" s="66"/>
      <c r="O1857" s="22" t="str">
        <f>J1857</f>
        <v xml:space="preserve">  </v>
      </c>
      <c r="P1857" s="96"/>
    </row>
    <row r="1858" spans="2:16" ht="15.6" hidden="1" x14ac:dyDescent="0.3">
      <c r="B1858" s="74"/>
      <c r="C1858" s="144"/>
      <c r="D1858" s="144"/>
      <c r="E1858" s="144"/>
      <c r="F1858" s="144"/>
      <c r="G1858" s="51"/>
      <c r="H1858" s="52"/>
      <c r="I1858" s="87" t="s">
        <v>79</v>
      </c>
      <c r="J1858" s="22"/>
      <c r="K1858" s="22" t="str">
        <f>J1857</f>
        <v xml:space="preserve">  </v>
      </c>
      <c r="L1858" s="51"/>
      <c r="M1858" s="52"/>
      <c r="N1858" s="87" t="s">
        <v>79</v>
      </c>
      <c r="O1858" s="22"/>
      <c r="P1858" s="96" t="str">
        <f>O1857</f>
        <v xml:space="preserve">  </v>
      </c>
    </row>
    <row r="1859" spans="2:16" ht="15.6" hidden="1" x14ac:dyDescent="0.3">
      <c r="B1859" s="74"/>
      <c r="C1859" s="66"/>
      <c r="D1859" s="87"/>
      <c r="E1859" s="22"/>
      <c r="F1859" s="22"/>
      <c r="G1859" s="51"/>
      <c r="H1859" s="66"/>
      <c r="I1859" s="87"/>
      <c r="J1859" s="22"/>
      <c r="K1859" s="22"/>
      <c r="L1859" s="51"/>
      <c r="M1859" s="65"/>
      <c r="N1859" s="66"/>
      <c r="O1859" s="22"/>
      <c r="P1859" s="96"/>
    </row>
    <row r="1860" spans="2:16" ht="15.6" hidden="1" x14ac:dyDescent="0.3">
      <c r="B1860" s="62" t="str">
        <f>B1857</f>
        <v xml:space="preserve">  </v>
      </c>
      <c r="C1860" s="87" t="s">
        <v>36</v>
      </c>
      <c r="D1860" s="22"/>
      <c r="E1860" s="22" t="str">
        <f>F1861</f>
        <v xml:space="preserve">  </v>
      </c>
      <c r="F1860" s="22"/>
      <c r="G1860" s="51"/>
      <c r="H1860" s="143" t="s">
        <v>37</v>
      </c>
      <c r="I1860" s="143"/>
      <c r="J1860" s="143"/>
      <c r="K1860" s="143"/>
      <c r="L1860" s="51"/>
      <c r="M1860" s="87" t="s">
        <v>36</v>
      </c>
      <c r="N1860" s="22"/>
      <c r="O1860" s="22" t="str">
        <f>E1860</f>
        <v xml:space="preserve">  </v>
      </c>
      <c r="P1860" s="96"/>
    </row>
    <row r="1861" spans="2:16" ht="15.6" hidden="1" x14ac:dyDescent="0.3">
      <c r="B1861" s="75"/>
      <c r="C1861" s="79"/>
      <c r="D1861" s="90" t="s">
        <v>80</v>
      </c>
      <c r="E1861" s="90"/>
      <c r="F1861" s="91" t="str">
        <f>IFERROR(VLOOKUP(B1860,'Lessor Calculations'!$G$10:$W$448,17,FALSE),0)</f>
        <v xml:space="preserve">  </v>
      </c>
      <c r="G1861" s="70"/>
      <c r="H1861" s="146"/>
      <c r="I1861" s="146"/>
      <c r="J1861" s="146"/>
      <c r="K1861" s="146"/>
      <c r="L1861" s="70"/>
      <c r="M1861" s="79"/>
      <c r="N1861" s="90" t="s">
        <v>80</v>
      </c>
      <c r="O1861" s="91"/>
      <c r="P1861" s="94" t="str">
        <f>O1860</f>
        <v xml:space="preserve">  </v>
      </c>
    </row>
    <row r="1862" spans="2:16" ht="15.6" hidden="1" x14ac:dyDescent="0.3">
      <c r="B1862" s="59" t="str">
        <f>IFERROR(IF(EOMONTH(B1857,1)&gt;Questionnaire!$I$8,"  ",EOMONTH(B1857,1)),"  ")</f>
        <v xml:space="preserve">  </v>
      </c>
      <c r="C1862" s="82" t="s">
        <v>36</v>
      </c>
      <c r="D1862" s="83"/>
      <c r="E1862" s="83">
        <f>IFERROR(F1863+F1864,0)</f>
        <v>0</v>
      </c>
      <c r="F1862" s="83"/>
      <c r="G1862" s="61"/>
      <c r="H1862" s="142" t="s">
        <v>37</v>
      </c>
      <c r="I1862" s="142"/>
      <c r="J1862" s="142"/>
      <c r="K1862" s="142"/>
      <c r="L1862" s="61"/>
      <c r="M1862" s="82" t="s">
        <v>36</v>
      </c>
      <c r="N1862" s="83"/>
      <c r="O1862" s="83">
        <f>E1862</f>
        <v>0</v>
      </c>
      <c r="P1862" s="95"/>
    </row>
    <row r="1863" spans="2:16" hidden="1" x14ac:dyDescent="0.25">
      <c r="B1863" s="98"/>
      <c r="C1863" s="87"/>
      <c r="D1863" s="87" t="s">
        <v>71</v>
      </c>
      <c r="E1863" s="87"/>
      <c r="F1863" s="22">
        <f>IFERROR(-VLOOKUP(B1862,'Lessor Calculations'!$G$10:$N$448,8,FALSE),0)</f>
        <v>0</v>
      </c>
      <c r="G1863" s="51"/>
      <c r="H1863" s="143"/>
      <c r="I1863" s="143"/>
      <c r="J1863" s="143"/>
      <c r="K1863" s="143"/>
      <c r="L1863" s="51"/>
      <c r="M1863" s="87"/>
      <c r="N1863" s="87" t="s">
        <v>71</v>
      </c>
      <c r="O1863" s="22"/>
      <c r="P1863" s="96">
        <f>F1863</f>
        <v>0</v>
      </c>
    </row>
    <row r="1864" spans="2:16" hidden="1" x14ac:dyDescent="0.25">
      <c r="B1864" s="98"/>
      <c r="C1864" s="66"/>
      <c r="D1864" s="87" t="s">
        <v>72</v>
      </c>
      <c r="E1864" s="87"/>
      <c r="F1864" s="22" t="str">
        <f>IFERROR(VLOOKUP(B1862,'Lessor Calculations'!$G$10:$M$448,7,FALSE),0)</f>
        <v xml:space="preserve">  </v>
      </c>
      <c r="G1864" s="51"/>
      <c r="H1864" s="143"/>
      <c r="I1864" s="143"/>
      <c r="J1864" s="143"/>
      <c r="K1864" s="143"/>
      <c r="L1864" s="51"/>
      <c r="M1864" s="66"/>
      <c r="N1864" s="87" t="s">
        <v>72</v>
      </c>
      <c r="O1864" s="22"/>
      <c r="P1864" s="96" t="str">
        <f>F1864</f>
        <v xml:space="preserve">  </v>
      </c>
    </row>
    <row r="1865" spans="2:16" hidden="1" x14ac:dyDescent="0.25">
      <c r="B1865" s="98"/>
      <c r="C1865" s="66"/>
      <c r="D1865" s="87"/>
      <c r="E1865" s="22"/>
      <c r="F1865" s="22"/>
      <c r="G1865" s="51"/>
      <c r="H1865" s="66"/>
      <c r="I1865" s="87"/>
      <c r="J1865" s="22"/>
      <c r="K1865" s="22"/>
      <c r="L1865" s="51"/>
      <c r="M1865" s="65"/>
      <c r="N1865" s="87"/>
      <c r="O1865" s="22"/>
      <c r="P1865" s="96"/>
    </row>
    <row r="1866" spans="2:16" ht="15.6" hidden="1" x14ac:dyDescent="0.3">
      <c r="B1866" s="62" t="str">
        <f>B1862</f>
        <v xml:space="preserve">  </v>
      </c>
      <c r="C1866" s="66" t="s">
        <v>70</v>
      </c>
      <c r="D1866" s="66"/>
      <c r="E1866" s="22" t="str">
        <f>IFERROR(VLOOKUP(B1866,'Lessor Calculations'!$Z$10:$AB$448,3,FALSE),0)</f>
        <v xml:space="preserve">  </v>
      </c>
      <c r="F1866" s="66"/>
      <c r="G1866" s="51"/>
      <c r="H1866" s="143" t="s">
        <v>37</v>
      </c>
      <c r="I1866" s="143"/>
      <c r="J1866" s="143"/>
      <c r="K1866" s="143"/>
      <c r="L1866" s="51"/>
      <c r="M1866" s="66" t="s">
        <v>70</v>
      </c>
      <c r="N1866" s="66"/>
      <c r="O1866" s="22" t="str">
        <f>E1866</f>
        <v xml:space="preserve">  </v>
      </c>
      <c r="P1866" s="96"/>
    </row>
    <row r="1867" spans="2:16" hidden="1" x14ac:dyDescent="0.25">
      <c r="B1867" s="98"/>
      <c r="C1867" s="66"/>
      <c r="D1867" s="87" t="s">
        <v>82</v>
      </c>
      <c r="E1867" s="66"/>
      <c r="F1867" s="77" t="str">
        <f>E1866</f>
        <v xml:space="preserve">  </v>
      </c>
      <c r="G1867" s="51"/>
      <c r="H1867" s="143"/>
      <c r="I1867" s="143"/>
      <c r="J1867" s="143"/>
      <c r="K1867" s="143"/>
      <c r="L1867" s="51"/>
      <c r="M1867" s="66"/>
      <c r="N1867" s="87" t="s">
        <v>82</v>
      </c>
      <c r="O1867" s="22"/>
      <c r="P1867" s="96" t="str">
        <f>O1866</f>
        <v xml:space="preserve">  </v>
      </c>
    </row>
    <row r="1868" spans="2:16" hidden="1" x14ac:dyDescent="0.25">
      <c r="B1868" s="98"/>
      <c r="C1868" s="66"/>
      <c r="D1868" s="87"/>
      <c r="E1868" s="22"/>
      <c r="F1868" s="22"/>
      <c r="G1868" s="51"/>
      <c r="H1868" s="66"/>
      <c r="I1868" s="87"/>
      <c r="J1868" s="22"/>
      <c r="K1868" s="22"/>
      <c r="L1868" s="51"/>
      <c r="M1868" s="65"/>
      <c r="N1868" s="87"/>
      <c r="O1868" s="22"/>
      <c r="P1868" s="96"/>
    </row>
    <row r="1869" spans="2:16" ht="15.6" hidden="1" x14ac:dyDescent="0.3">
      <c r="B1869" s="62" t="str">
        <f>B1866</f>
        <v xml:space="preserve">  </v>
      </c>
      <c r="C1869" s="144" t="s">
        <v>37</v>
      </c>
      <c r="D1869" s="144"/>
      <c r="E1869" s="144"/>
      <c r="F1869" s="144"/>
      <c r="G1869" s="51"/>
      <c r="H1869" s="87" t="s">
        <v>74</v>
      </c>
      <c r="I1869" s="66"/>
      <c r="J1869" s="22" t="str">
        <f>IFERROR(VLOOKUP(B1869,'Lessor Calculations'!$AE$10:$AG$448,3,FALSE),0)</f>
        <v xml:space="preserve">  </v>
      </c>
      <c r="K1869" s="22"/>
      <c r="L1869" s="51"/>
      <c r="M1869" s="87" t="s">
        <v>74</v>
      </c>
      <c r="N1869" s="66"/>
      <c r="O1869" s="22" t="str">
        <f>J1869</f>
        <v xml:space="preserve">  </v>
      </c>
      <c r="P1869" s="96"/>
    </row>
    <row r="1870" spans="2:16" ht="15.6" hidden="1" x14ac:dyDescent="0.3">
      <c r="B1870" s="74"/>
      <c r="C1870" s="144"/>
      <c r="D1870" s="144"/>
      <c r="E1870" s="144"/>
      <c r="F1870" s="144"/>
      <c r="G1870" s="51"/>
      <c r="H1870" s="52"/>
      <c r="I1870" s="87" t="s">
        <v>79</v>
      </c>
      <c r="J1870" s="22"/>
      <c r="K1870" s="22" t="str">
        <f>J1869</f>
        <v xml:space="preserve">  </v>
      </c>
      <c r="L1870" s="51"/>
      <c r="M1870" s="52"/>
      <c r="N1870" s="87" t="s">
        <v>79</v>
      </c>
      <c r="O1870" s="22"/>
      <c r="P1870" s="96" t="str">
        <f>O1869</f>
        <v xml:space="preserve">  </v>
      </c>
    </row>
    <row r="1871" spans="2:16" ht="15.6" hidden="1" x14ac:dyDescent="0.3">
      <c r="B1871" s="74"/>
      <c r="C1871" s="66"/>
      <c r="D1871" s="87"/>
      <c r="E1871" s="22"/>
      <c r="F1871" s="22"/>
      <c r="G1871" s="51"/>
      <c r="H1871" s="66"/>
      <c r="I1871" s="87"/>
      <c r="J1871" s="22"/>
      <c r="K1871" s="22"/>
      <c r="L1871" s="51"/>
      <c r="M1871" s="65"/>
      <c r="N1871" s="66"/>
      <c r="O1871" s="22"/>
      <c r="P1871" s="96"/>
    </row>
    <row r="1872" spans="2:16" ht="15.6" hidden="1" x14ac:dyDescent="0.3">
      <c r="B1872" s="62" t="str">
        <f>B1869</f>
        <v xml:space="preserve">  </v>
      </c>
      <c r="C1872" s="87" t="s">
        <v>36</v>
      </c>
      <c r="D1872" s="22"/>
      <c r="E1872" s="22" t="str">
        <f>F1873</f>
        <v xml:space="preserve">  </v>
      </c>
      <c r="F1872" s="22"/>
      <c r="G1872" s="51"/>
      <c r="H1872" s="143" t="s">
        <v>37</v>
      </c>
      <c r="I1872" s="143"/>
      <c r="J1872" s="143"/>
      <c r="K1872" s="143"/>
      <c r="L1872" s="51"/>
      <c r="M1872" s="87" t="s">
        <v>36</v>
      </c>
      <c r="N1872" s="22"/>
      <c r="O1872" s="22" t="str">
        <f>E1872</f>
        <v xml:space="preserve">  </v>
      </c>
      <c r="P1872" s="96"/>
    </row>
    <row r="1873" spans="2:16" ht="15.6" hidden="1" x14ac:dyDescent="0.3">
      <c r="B1873" s="75"/>
      <c r="C1873" s="79"/>
      <c r="D1873" s="90" t="s">
        <v>80</v>
      </c>
      <c r="E1873" s="90"/>
      <c r="F1873" s="91" t="str">
        <f>IFERROR(VLOOKUP(B1872,'Lessor Calculations'!$G$10:$W$448,17,FALSE),0)</f>
        <v xml:space="preserve">  </v>
      </c>
      <c r="G1873" s="70"/>
      <c r="H1873" s="146"/>
      <c r="I1873" s="146"/>
      <c r="J1873" s="146"/>
      <c r="K1873" s="146"/>
      <c r="L1873" s="70"/>
      <c r="M1873" s="79"/>
      <c r="N1873" s="90" t="s">
        <v>80</v>
      </c>
      <c r="O1873" s="91"/>
      <c r="P1873" s="94" t="str">
        <f>O1872</f>
        <v xml:space="preserve">  </v>
      </c>
    </row>
    <row r="1874" spans="2:16" ht="15.6" hidden="1" x14ac:dyDescent="0.3">
      <c r="B1874" s="59" t="str">
        <f>IFERROR(IF(EOMONTH(B1869,1)&gt;Questionnaire!$I$8,"  ",EOMONTH(B1869,1)),"  ")</f>
        <v xml:space="preserve">  </v>
      </c>
      <c r="C1874" s="82" t="s">
        <v>36</v>
      </c>
      <c r="D1874" s="83"/>
      <c r="E1874" s="83">
        <f>IFERROR(F1875+F1876,0)</f>
        <v>0</v>
      </c>
      <c r="F1874" s="83"/>
      <c r="G1874" s="61"/>
      <c r="H1874" s="142" t="s">
        <v>37</v>
      </c>
      <c r="I1874" s="142"/>
      <c r="J1874" s="142"/>
      <c r="K1874" s="142"/>
      <c r="L1874" s="61"/>
      <c r="M1874" s="82" t="s">
        <v>36</v>
      </c>
      <c r="N1874" s="83"/>
      <c r="O1874" s="83">
        <f>E1874</f>
        <v>0</v>
      </c>
      <c r="P1874" s="95"/>
    </row>
    <row r="1875" spans="2:16" hidden="1" x14ac:dyDescent="0.25">
      <c r="B1875" s="98"/>
      <c r="C1875" s="87"/>
      <c r="D1875" s="87" t="s">
        <v>71</v>
      </c>
      <c r="E1875" s="87"/>
      <c r="F1875" s="22">
        <f>IFERROR(-VLOOKUP(B1874,'Lessor Calculations'!$G$10:$N$448,8,FALSE),0)</f>
        <v>0</v>
      </c>
      <c r="G1875" s="51"/>
      <c r="H1875" s="143"/>
      <c r="I1875" s="143"/>
      <c r="J1875" s="143"/>
      <c r="K1875" s="143"/>
      <c r="L1875" s="51"/>
      <c r="M1875" s="87"/>
      <c r="N1875" s="87" t="s">
        <v>71</v>
      </c>
      <c r="O1875" s="22"/>
      <c r="P1875" s="96">
        <f>F1875</f>
        <v>0</v>
      </c>
    </row>
    <row r="1876" spans="2:16" hidden="1" x14ac:dyDescent="0.25">
      <c r="B1876" s="98"/>
      <c r="C1876" s="66"/>
      <c r="D1876" s="87" t="s">
        <v>72</v>
      </c>
      <c r="E1876" s="87"/>
      <c r="F1876" s="22" t="str">
        <f>IFERROR(VLOOKUP(B1874,'Lessor Calculations'!$G$10:$M$448,7,FALSE),0)</f>
        <v xml:space="preserve">  </v>
      </c>
      <c r="G1876" s="51"/>
      <c r="H1876" s="143"/>
      <c r="I1876" s="143"/>
      <c r="J1876" s="143"/>
      <c r="K1876" s="143"/>
      <c r="L1876" s="51"/>
      <c r="M1876" s="66"/>
      <c r="N1876" s="87" t="s">
        <v>72</v>
      </c>
      <c r="O1876" s="22"/>
      <c r="P1876" s="96" t="str">
        <f>F1876</f>
        <v xml:space="preserve">  </v>
      </c>
    </row>
    <row r="1877" spans="2:16" hidden="1" x14ac:dyDescent="0.25">
      <c r="B1877" s="98"/>
      <c r="C1877" s="66"/>
      <c r="D1877" s="87"/>
      <c r="E1877" s="22"/>
      <c r="F1877" s="22"/>
      <c r="G1877" s="51"/>
      <c r="H1877" s="66"/>
      <c r="I1877" s="87"/>
      <c r="J1877" s="22"/>
      <c r="K1877" s="22"/>
      <c r="L1877" s="51"/>
      <c r="M1877" s="65"/>
      <c r="N1877" s="87"/>
      <c r="O1877" s="22"/>
      <c r="P1877" s="96"/>
    </row>
    <row r="1878" spans="2:16" ht="15.6" hidden="1" x14ac:dyDescent="0.3">
      <c r="B1878" s="62" t="str">
        <f>B1874</f>
        <v xml:space="preserve">  </v>
      </c>
      <c r="C1878" s="66" t="s">
        <v>70</v>
      </c>
      <c r="D1878" s="66"/>
      <c r="E1878" s="22" t="str">
        <f>IFERROR(VLOOKUP(B1878,'Lessor Calculations'!$Z$10:$AB$448,3,FALSE),0)</f>
        <v xml:space="preserve">  </v>
      </c>
      <c r="F1878" s="66"/>
      <c r="G1878" s="51"/>
      <c r="H1878" s="143" t="s">
        <v>37</v>
      </c>
      <c r="I1878" s="143"/>
      <c r="J1878" s="143"/>
      <c r="K1878" s="143"/>
      <c r="L1878" s="51"/>
      <c r="M1878" s="66" t="s">
        <v>70</v>
      </c>
      <c r="N1878" s="66"/>
      <c r="O1878" s="22" t="str">
        <f>E1878</f>
        <v xml:space="preserve">  </v>
      </c>
      <c r="P1878" s="96"/>
    </row>
    <row r="1879" spans="2:16" hidden="1" x14ac:dyDescent="0.25">
      <c r="B1879" s="98"/>
      <c r="C1879" s="66"/>
      <c r="D1879" s="87" t="s">
        <v>82</v>
      </c>
      <c r="E1879" s="66"/>
      <c r="F1879" s="77" t="str">
        <f>E1878</f>
        <v xml:space="preserve">  </v>
      </c>
      <c r="G1879" s="51"/>
      <c r="H1879" s="143"/>
      <c r="I1879" s="143"/>
      <c r="J1879" s="143"/>
      <c r="K1879" s="143"/>
      <c r="L1879" s="51"/>
      <c r="M1879" s="66"/>
      <c r="N1879" s="87" t="s">
        <v>82</v>
      </c>
      <c r="O1879" s="22"/>
      <c r="P1879" s="96" t="str">
        <f>O1878</f>
        <v xml:space="preserve">  </v>
      </c>
    </row>
    <row r="1880" spans="2:16" hidden="1" x14ac:dyDescent="0.25">
      <c r="B1880" s="98"/>
      <c r="C1880" s="66"/>
      <c r="D1880" s="87"/>
      <c r="E1880" s="22"/>
      <c r="F1880" s="22"/>
      <c r="G1880" s="51"/>
      <c r="H1880" s="66"/>
      <c r="I1880" s="87"/>
      <c r="J1880" s="22"/>
      <c r="K1880" s="22"/>
      <c r="L1880" s="51"/>
      <c r="M1880" s="65"/>
      <c r="N1880" s="87"/>
      <c r="O1880" s="22"/>
      <c r="P1880" s="96"/>
    </row>
    <row r="1881" spans="2:16" ht="15.6" hidden="1" x14ac:dyDescent="0.3">
      <c r="B1881" s="62" t="str">
        <f>B1878</f>
        <v xml:space="preserve">  </v>
      </c>
      <c r="C1881" s="144" t="s">
        <v>37</v>
      </c>
      <c r="D1881" s="144"/>
      <c r="E1881" s="144"/>
      <c r="F1881" s="144"/>
      <c r="G1881" s="51"/>
      <c r="H1881" s="87" t="s">
        <v>74</v>
      </c>
      <c r="I1881" s="66"/>
      <c r="J1881" s="22" t="str">
        <f>IFERROR(VLOOKUP(B1881,'Lessor Calculations'!$AE$10:$AG$448,3,FALSE),0)</f>
        <v xml:space="preserve">  </v>
      </c>
      <c r="K1881" s="22"/>
      <c r="L1881" s="51"/>
      <c r="M1881" s="87" t="s">
        <v>74</v>
      </c>
      <c r="N1881" s="66"/>
      <c r="O1881" s="22" t="str">
        <f>J1881</f>
        <v xml:space="preserve">  </v>
      </c>
      <c r="P1881" s="96"/>
    </row>
    <row r="1882" spans="2:16" ht="15.6" hidden="1" x14ac:dyDescent="0.3">
      <c r="B1882" s="74"/>
      <c r="C1882" s="144"/>
      <c r="D1882" s="144"/>
      <c r="E1882" s="144"/>
      <c r="F1882" s="144"/>
      <c r="G1882" s="51"/>
      <c r="H1882" s="52"/>
      <c r="I1882" s="87" t="s">
        <v>79</v>
      </c>
      <c r="J1882" s="22"/>
      <c r="K1882" s="22" t="str">
        <f>J1881</f>
        <v xml:space="preserve">  </v>
      </c>
      <c r="L1882" s="51"/>
      <c r="M1882" s="52"/>
      <c r="N1882" s="87" t="s">
        <v>79</v>
      </c>
      <c r="O1882" s="22"/>
      <c r="P1882" s="96" t="str">
        <f>O1881</f>
        <v xml:space="preserve">  </v>
      </c>
    </row>
    <row r="1883" spans="2:16" ht="15.6" hidden="1" x14ac:dyDescent="0.3">
      <c r="B1883" s="74"/>
      <c r="C1883" s="66"/>
      <c r="D1883" s="87"/>
      <c r="E1883" s="22"/>
      <c r="F1883" s="22"/>
      <c r="G1883" s="51"/>
      <c r="H1883" s="66"/>
      <c r="I1883" s="87"/>
      <c r="J1883" s="22"/>
      <c r="K1883" s="22"/>
      <c r="L1883" s="51"/>
      <c r="M1883" s="65"/>
      <c r="N1883" s="66"/>
      <c r="O1883" s="22"/>
      <c r="P1883" s="96"/>
    </row>
    <row r="1884" spans="2:16" ht="15.6" hidden="1" x14ac:dyDescent="0.3">
      <c r="B1884" s="62" t="str">
        <f>B1881</f>
        <v xml:space="preserve">  </v>
      </c>
      <c r="C1884" s="87" t="s">
        <v>36</v>
      </c>
      <c r="D1884" s="22"/>
      <c r="E1884" s="22" t="str">
        <f>F1885</f>
        <v xml:space="preserve">  </v>
      </c>
      <c r="F1884" s="22"/>
      <c r="G1884" s="51"/>
      <c r="H1884" s="143" t="s">
        <v>37</v>
      </c>
      <c r="I1884" s="143"/>
      <c r="J1884" s="143"/>
      <c r="K1884" s="143"/>
      <c r="L1884" s="51"/>
      <c r="M1884" s="87" t="s">
        <v>36</v>
      </c>
      <c r="N1884" s="22"/>
      <c r="O1884" s="22" t="str">
        <f>E1884</f>
        <v xml:space="preserve">  </v>
      </c>
      <c r="P1884" s="96"/>
    </row>
    <row r="1885" spans="2:16" ht="15.6" hidden="1" x14ac:dyDescent="0.3">
      <c r="B1885" s="75"/>
      <c r="C1885" s="79"/>
      <c r="D1885" s="90" t="s">
        <v>80</v>
      </c>
      <c r="E1885" s="90"/>
      <c r="F1885" s="91" t="str">
        <f>IFERROR(VLOOKUP(B1884,'Lessor Calculations'!$G$10:$W$448,17,FALSE),0)</f>
        <v xml:space="preserve">  </v>
      </c>
      <c r="G1885" s="70"/>
      <c r="H1885" s="146"/>
      <c r="I1885" s="146"/>
      <c r="J1885" s="146"/>
      <c r="K1885" s="146"/>
      <c r="L1885" s="70"/>
      <c r="M1885" s="79"/>
      <c r="N1885" s="90" t="s">
        <v>80</v>
      </c>
      <c r="O1885" s="91"/>
      <c r="P1885" s="94" t="str">
        <f>O1884</f>
        <v xml:space="preserve">  </v>
      </c>
    </row>
    <row r="1886" spans="2:16" ht="15.6" hidden="1" x14ac:dyDescent="0.3">
      <c r="B1886" s="59" t="str">
        <f>IFERROR(IF(EOMONTH(B1881,1)&gt;Questionnaire!$I$8,"  ",EOMONTH(B1881,1)),"  ")</f>
        <v xml:space="preserve">  </v>
      </c>
      <c r="C1886" s="82" t="s">
        <v>36</v>
      </c>
      <c r="D1886" s="83"/>
      <c r="E1886" s="83">
        <f>IFERROR(F1887+F1888,0)</f>
        <v>0</v>
      </c>
      <c r="F1886" s="83"/>
      <c r="G1886" s="61"/>
      <c r="H1886" s="142" t="s">
        <v>37</v>
      </c>
      <c r="I1886" s="142"/>
      <c r="J1886" s="142"/>
      <c r="K1886" s="142"/>
      <c r="L1886" s="61"/>
      <c r="M1886" s="82" t="s">
        <v>36</v>
      </c>
      <c r="N1886" s="83"/>
      <c r="O1886" s="83">
        <f>E1886</f>
        <v>0</v>
      </c>
      <c r="P1886" s="95"/>
    </row>
    <row r="1887" spans="2:16" hidden="1" x14ac:dyDescent="0.25">
      <c r="B1887" s="98"/>
      <c r="C1887" s="87"/>
      <c r="D1887" s="87" t="s">
        <v>71</v>
      </c>
      <c r="E1887" s="87"/>
      <c r="F1887" s="22">
        <f>IFERROR(-VLOOKUP(B1886,'Lessor Calculations'!$G$10:$N$448,8,FALSE),0)</f>
        <v>0</v>
      </c>
      <c r="G1887" s="51"/>
      <c r="H1887" s="143"/>
      <c r="I1887" s="143"/>
      <c r="J1887" s="143"/>
      <c r="K1887" s="143"/>
      <c r="L1887" s="51"/>
      <c r="M1887" s="87"/>
      <c r="N1887" s="87" t="s">
        <v>71</v>
      </c>
      <c r="O1887" s="22"/>
      <c r="P1887" s="96">
        <f>F1887</f>
        <v>0</v>
      </c>
    </row>
    <row r="1888" spans="2:16" hidden="1" x14ac:dyDescent="0.25">
      <c r="B1888" s="98"/>
      <c r="C1888" s="66"/>
      <c r="D1888" s="87" t="s">
        <v>72</v>
      </c>
      <c r="E1888" s="87"/>
      <c r="F1888" s="22" t="str">
        <f>IFERROR(VLOOKUP(B1886,'Lessor Calculations'!$G$10:$M$448,7,FALSE),0)</f>
        <v xml:space="preserve">  </v>
      </c>
      <c r="G1888" s="51"/>
      <c r="H1888" s="143"/>
      <c r="I1888" s="143"/>
      <c r="J1888" s="143"/>
      <c r="K1888" s="143"/>
      <c r="L1888" s="51"/>
      <c r="M1888" s="66"/>
      <c r="N1888" s="87" t="s">
        <v>72</v>
      </c>
      <c r="O1888" s="22"/>
      <c r="P1888" s="96" t="str">
        <f>F1888</f>
        <v xml:space="preserve">  </v>
      </c>
    </row>
    <row r="1889" spans="2:16" hidden="1" x14ac:dyDescent="0.25">
      <c r="B1889" s="98"/>
      <c r="C1889" s="66"/>
      <c r="D1889" s="87"/>
      <c r="E1889" s="22"/>
      <c r="F1889" s="22"/>
      <c r="G1889" s="51"/>
      <c r="H1889" s="66"/>
      <c r="I1889" s="87"/>
      <c r="J1889" s="22"/>
      <c r="K1889" s="22"/>
      <c r="L1889" s="51"/>
      <c r="M1889" s="65"/>
      <c r="N1889" s="87"/>
      <c r="O1889" s="22"/>
      <c r="P1889" s="96"/>
    </row>
    <row r="1890" spans="2:16" ht="15.6" hidden="1" x14ac:dyDescent="0.3">
      <c r="B1890" s="62" t="str">
        <f>B1886</f>
        <v xml:space="preserve">  </v>
      </c>
      <c r="C1890" s="66" t="s">
        <v>70</v>
      </c>
      <c r="D1890" s="66"/>
      <c r="E1890" s="22" t="str">
        <f>IFERROR(VLOOKUP(B1890,'Lessor Calculations'!$Z$10:$AB$448,3,FALSE),0)</f>
        <v xml:space="preserve">  </v>
      </c>
      <c r="F1890" s="66"/>
      <c r="G1890" s="51"/>
      <c r="H1890" s="143" t="s">
        <v>37</v>
      </c>
      <c r="I1890" s="143"/>
      <c r="J1890" s="143"/>
      <c r="K1890" s="143"/>
      <c r="L1890" s="51"/>
      <c r="M1890" s="66" t="s">
        <v>70</v>
      </c>
      <c r="N1890" s="66"/>
      <c r="O1890" s="22" t="str">
        <f>E1890</f>
        <v xml:space="preserve">  </v>
      </c>
      <c r="P1890" s="96"/>
    </row>
    <row r="1891" spans="2:16" hidden="1" x14ac:dyDescent="0.25">
      <c r="B1891" s="98"/>
      <c r="C1891" s="66"/>
      <c r="D1891" s="87" t="s">
        <v>82</v>
      </c>
      <c r="E1891" s="66"/>
      <c r="F1891" s="77" t="str">
        <f>E1890</f>
        <v xml:space="preserve">  </v>
      </c>
      <c r="G1891" s="51"/>
      <c r="H1891" s="143"/>
      <c r="I1891" s="143"/>
      <c r="J1891" s="143"/>
      <c r="K1891" s="143"/>
      <c r="L1891" s="51"/>
      <c r="M1891" s="66"/>
      <c r="N1891" s="87" t="s">
        <v>82</v>
      </c>
      <c r="O1891" s="22"/>
      <c r="P1891" s="96" t="str">
        <f>O1890</f>
        <v xml:space="preserve">  </v>
      </c>
    </row>
    <row r="1892" spans="2:16" hidden="1" x14ac:dyDescent="0.25">
      <c r="B1892" s="98"/>
      <c r="C1892" s="66"/>
      <c r="D1892" s="87"/>
      <c r="E1892" s="22"/>
      <c r="F1892" s="22"/>
      <c r="G1892" s="51"/>
      <c r="H1892" s="66"/>
      <c r="I1892" s="87"/>
      <c r="J1892" s="22"/>
      <c r="K1892" s="22"/>
      <c r="L1892" s="51"/>
      <c r="M1892" s="65"/>
      <c r="N1892" s="87"/>
      <c r="O1892" s="22"/>
      <c r="P1892" s="96"/>
    </row>
    <row r="1893" spans="2:16" ht="15.6" hidden="1" x14ac:dyDescent="0.3">
      <c r="B1893" s="62" t="str">
        <f>B1890</f>
        <v xml:space="preserve">  </v>
      </c>
      <c r="C1893" s="144" t="s">
        <v>37</v>
      </c>
      <c r="D1893" s="144"/>
      <c r="E1893" s="144"/>
      <c r="F1893" s="144"/>
      <c r="G1893" s="51"/>
      <c r="H1893" s="87" t="s">
        <v>74</v>
      </c>
      <c r="I1893" s="66"/>
      <c r="J1893" s="22" t="str">
        <f>IFERROR(VLOOKUP(B1893,'Lessor Calculations'!$AE$10:$AG$448,3,FALSE),0)</f>
        <v xml:space="preserve">  </v>
      </c>
      <c r="K1893" s="22"/>
      <c r="L1893" s="51"/>
      <c r="M1893" s="87" t="s">
        <v>74</v>
      </c>
      <c r="N1893" s="66"/>
      <c r="O1893" s="22" t="str">
        <f>J1893</f>
        <v xml:space="preserve">  </v>
      </c>
      <c r="P1893" s="96"/>
    </row>
    <row r="1894" spans="2:16" ht="15.6" hidden="1" x14ac:dyDescent="0.3">
      <c r="B1894" s="74"/>
      <c r="C1894" s="144"/>
      <c r="D1894" s="144"/>
      <c r="E1894" s="144"/>
      <c r="F1894" s="144"/>
      <c r="G1894" s="51"/>
      <c r="H1894" s="52"/>
      <c r="I1894" s="87" t="s">
        <v>79</v>
      </c>
      <c r="J1894" s="22"/>
      <c r="K1894" s="22" t="str">
        <f>J1893</f>
        <v xml:space="preserve">  </v>
      </c>
      <c r="L1894" s="51"/>
      <c r="M1894" s="52"/>
      <c r="N1894" s="87" t="s">
        <v>79</v>
      </c>
      <c r="O1894" s="22"/>
      <c r="P1894" s="96" t="str">
        <f>O1893</f>
        <v xml:space="preserve">  </v>
      </c>
    </row>
    <row r="1895" spans="2:16" ht="15.6" hidden="1" x14ac:dyDescent="0.3">
      <c r="B1895" s="74"/>
      <c r="C1895" s="66"/>
      <c r="D1895" s="87"/>
      <c r="E1895" s="22"/>
      <c r="F1895" s="22"/>
      <c r="G1895" s="51"/>
      <c r="H1895" s="66"/>
      <c r="I1895" s="87"/>
      <c r="J1895" s="22"/>
      <c r="K1895" s="22"/>
      <c r="L1895" s="51"/>
      <c r="M1895" s="65"/>
      <c r="N1895" s="66"/>
      <c r="O1895" s="22"/>
      <c r="P1895" s="96"/>
    </row>
    <row r="1896" spans="2:16" ht="15.6" hidden="1" x14ac:dyDescent="0.3">
      <c r="B1896" s="62" t="str">
        <f>B1893</f>
        <v xml:space="preserve">  </v>
      </c>
      <c r="C1896" s="87" t="s">
        <v>36</v>
      </c>
      <c r="D1896" s="22"/>
      <c r="E1896" s="22" t="str">
        <f>F1897</f>
        <v xml:space="preserve">  </v>
      </c>
      <c r="F1896" s="22"/>
      <c r="G1896" s="51"/>
      <c r="H1896" s="143" t="s">
        <v>37</v>
      </c>
      <c r="I1896" s="143"/>
      <c r="J1896" s="143"/>
      <c r="K1896" s="143"/>
      <c r="L1896" s="51"/>
      <c r="M1896" s="87" t="s">
        <v>36</v>
      </c>
      <c r="N1896" s="22"/>
      <c r="O1896" s="22" t="str">
        <f>E1896</f>
        <v xml:space="preserve">  </v>
      </c>
      <c r="P1896" s="96"/>
    </row>
    <row r="1897" spans="2:16" ht="15.6" hidden="1" x14ac:dyDescent="0.3">
      <c r="B1897" s="75"/>
      <c r="C1897" s="79"/>
      <c r="D1897" s="90" t="s">
        <v>80</v>
      </c>
      <c r="E1897" s="90"/>
      <c r="F1897" s="91" t="str">
        <f>IFERROR(VLOOKUP(B1896,'Lessor Calculations'!$G$10:$W$448,17,FALSE),0)</f>
        <v xml:space="preserve">  </v>
      </c>
      <c r="G1897" s="70"/>
      <c r="H1897" s="146"/>
      <c r="I1897" s="146"/>
      <c r="J1897" s="146"/>
      <c r="K1897" s="146"/>
      <c r="L1897" s="70"/>
      <c r="M1897" s="79"/>
      <c r="N1897" s="90" t="s">
        <v>80</v>
      </c>
      <c r="O1897" s="91"/>
      <c r="P1897" s="94" t="str">
        <f>O1896</f>
        <v xml:space="preserve">  </v>
      </c>
    </row>
    <row r="1898" spans="2:16" ht="15.6" hidden="1" x14ac:dyDescent="0.3">
      <c r="B1898" s="59" t="str">
        <f>IFERROR(IF(EOMONTH(B1893,1)&gt;Questionnaire!$I$8,"  ",EOMONTH(B1893,1)),"  ")</f>
        <v xml:space="preserve">  </v>
      </c>
      <c r="C1898" s="82" t="s">
        <v>36</v>
      </c>
      <c r="D1898" s="83"/>
      <c r="E1898" s="83">
        <f>IFERROR(F1899+F1900,0)</f>
        <v>0</v>
      </c>
      <c r="F1898" s="83"/>
      <c r="G1898" s="61"/>
      <c r="H1898" s="142" t="s">
        <v>37</v>
      </c>
      <c r="I1898" s="142"/>
      <c r="J1898" s="142"/>
      <c r="K1898" s="142"/>
      <c r="L1898" s="61"/>
      <c r="M1898" s="82" t="s">
        <v>36</v>
      </c>
      <c r="N1898" s="83"/>
      <c r="O1898" s="83">
        <f>E1898</f>
        <v>0</v>
      </c>
      <c r="P1898" s="95"/>
    </row>
    <row r="1899" spans="2:16" hidden="1" x14ac:dyDescent="0.25">
      <c r="B1899" s="98"/>
      <c r="C1899" s="87"/>
      <c r="D1899" s="87" t="s">
        <v>71</v>
      </c>
      <c r="E1899" s="87"/>
      <c r="F1899" s="22">
        <f>IFERROR(-VLOOKUP(B1898,'Lessor Calculations'!$G$10:$N$448,8,FALSE),0)</f>
        <v>0</v>
      </c>
      <c r="G1899" s="51"/>
      <c r="H1899" s="143"/>
      <c r="I1899" s="143"/>
      <c r="J1899" s="143"/>
      <c r="K1899" s="143"/>
      <c r="L1899" s="51"/>
      <c r="M1899" s="87"/>
      <c r="N1899" s="87" t="s">
        <v>71</v>
      </c>
      <c r="O1899" s="22"/>
      <c r="P1899" s="96">
        <f>F1899</f>
        <v>0</v>
      </c>
    </row>
    <row r="1900" spans="2:16" hidden="1" x14ac:dyDescent="0.25">
      <c r="B1900" s="98"/>
      <c r="C1900" s="66"/>
      <c r="D1900" s="87" t="s">
        <v>72</v>
      </c>
      <c r="E1900" s="87"/>
      <c r="F1900" s="22" t="str">
        <f>IFERROR(VLOOKUP(B1898,'Lessor Calculations'!$G$10:$M$448,7,FALSE),0)</f>
        <v xml:space="preserve">  </v>
      </c>
      <c r="G1900" s="51"/>
      <c r="H1900" s="143"/>
      <c r="I1900" s="143"/>
      <c r="J1900" s="143"/>
      <c r="K1900" s="143"/>
      <c r="L1900" s="51"/>
      <c r="M1900" s="66"/>
      <c r="N1900" s="87" t="s">
        <v>72</v>
      </c>
      <c r="O1900" s="22"/>
      <c r="P1900" s="96" t="str">
        <f>F1900</f>
        <v xml:space="preserve">  </v>
      </c>
    </row>
    <row r="1901" spans="2:16" hidden="1" x14ac:dyDescent="0.25">
      <c r="B1901" s="98"/>
      <c r="C1901" s="66"/>
      <c r="D1901" s="87"/>
      <c r="E1901" s="22"/>
      <c r="F1901" s="22"/>
      <c r="G1901" s="51"/>
      <c r="H1901" s="66"/>
      <c r="I1901" s="87"/>
      <c r="J1901" s="22"/>
      <c r="K1901" s="22"/>
      <c r="L1901" s="51"/>
      <c r="M1901" s="65"/>
      <c r="N1901" s="87"/>
      <c r="O1901" s="22"/>
      <c r="P1901" s="96"/>
    </row>
    <row r="1902" spans="2:16" ht="15.6" hidden="1" x14ac:dyDescent="0.3">
      <c r="B1902" s="62" t="str">
        <f>B1898</f>
        <v xml:space="preserve">  </v>
      </c>
      <c r="C1902" s="66" t="s">
        <v>70</v>
      </c>
      <c r="D1902" s="66"/>
      <c r="E1902" s="22" t="str">
        <f>IFERROR(VLOOKUP(B1902,'Lessor Calculations'!$Z$10:$AB$448,3,FALSE),0)</f>
        <v xml:space="preserve">  </v>
      </c>
      <c r="F1902" s="66"/>
      <c r="G1902" s="51"/>
      <c r="H1902" s="143" t="s">
        <v>37</v>
      </c>
      <c r="I1902" s="143"/>
      <c r="J1902" s="143"/>
      <c r="K1902" s="143"/>
      <c r="L1902" s="51"/>
      <c r="M1902" s="66" t="s">
        <v>70</v>
      </c>
      <c r="N1902" s="66"/>
      <c r="O1902" s="22" t="str">
        <f>E1902</f>
        <v xml:space="preserve">  </v>
      </c>
      <c r="P1902" s="96"/>
    </row>
    <row r="1903" spans="2:16" hidden="1" x14ac:dyDescent="0.25">
      <c r="B1903" s="98"/>
      <c r="C1903" s="66"/>
      <c r="D1903" s="87" t="s">
        <v>82</v>
      </c>
      <c r="E1903" s="66"/>
      <c r="F1903" s="77" t="str">
        <f>E1902</f>
        <v xml:space="preserve">  </v>
      </c>
      <c r="G1903" s="51"/>
      <c r="H1903" s="143"/>
      <c r="I1903" s="143"/>
      <c r="J1903" s="143"/>
      <c r="K1903" s="143"/>
      <c r="L1903" s="51"/>
      <c r="M1903" s="66"/>
      <c r="N1903" s="87" t="s">
        <v>82</v>
      </c>
      <c r="O1903" s="22"/>
      <c r="P1903" s="96" t="str">
        <f>O1902</f>
        <v xml:space="preserve">  </v>
      </c>
    </row>
    <row r="1904" spans="2:16" hidden="1" x14ac:dyDescent="0.25">
      <c r="B1904" s="98"/>
      <c r="C1904" s="66"/>
      <c r="D1904" s="87"/>
      <c r="E1904" s="22"/>
      <c r="F1904" s="22"/>
      <c r="G1904" s="51"/>
      <c r="H1904" s="66"/>
      <c r="I1904" s="87"/>
      <c r="J1904" s="22"/>
      <c r="K1904" s="22"/>
      <c r="L1904" s="51"/>
      <c r="M1904" s="65"/>
      <c r="N1904" s="87"/>
      <c r="O1904" s="22"/>
      <c r="P1904" s="96"/>
    </row>
    <row r="1905" spans="2:16" ht="15.6" hidden="1" x14ac:dyDescent="0.3">
      <c r="B1905" s="62" t="str">
        <f>B1902</f>
        <v xml:space="preserve">  </v>
      </c>
      <c r="C1905" s="144" t="s">
        <v>37</v>
      </c>
      <c r="D1905" s="144"/>
      <c r="E1905" s="144"/>
      <c r="F1905" s="144"/>
      <c r="G1905" s="51"/>
      <c r="H1905" s="87" t="s">
        <v>74</v>
      </c>
      <c r="I1905" s="66"/>
      <c r="J1905" s="22" t="str">
        <f>IFERROR(VLOOKUP(B1905,'Lessor Calculations'!$AE$10:$AG$448,3,FALSE),0)</f>
        <v xml:space="preserve">  </v>
      </c>
      <c r="K1905" s="22"/>
      <c r="L1905" s="51"/>
      <c r="M1905" s="87" t="s">
        <v>74</v>
      </c>
      <c r="N1905" s="66"/>
      <c r="O1905" s="22" t="str">
        <f>J1905</f>
        <v xml:space="preserve">  </v>
      </c>
      <c r="P1905" s="96"/>
    </row>
    <row r="1906" spans="2:16" ht="15.6" hidden="1" x14ac:dyDescent="0.3">
      <c r="B1906" s="74"/>
      <c r="C1906" s="144"/>
      <c r="D1906" s="144"/>
      <c r="E1906" s="144"/>
      <c r="F1906" s="144"/>
      <c r="G1906" s="51"/>
      <c r="H1906" s="52"/>
      <c r="I1906" s="87" t="s">
        <v>79</v>
      </c>
      <c r="J1906" s="22"/>
      <c r="K1906" s="22" t="str">
        <f>J1905</f>
        <v xml:space="preserve">  </v>
      </c>
      <c r="L1906" s="51"/>
      <c r="M1906" s="52"/>
      <c r="N1906" s="87" t="s">
        <v>79</v>
      </c>
      <c r="O1906" s="22"/>
      <c r="P1906" s="96" t="str">
        <f>O1905</f>
        <v xml:space="preserve">  </v>
      </c>
    </row>
    <row r="1907" spans="2:16" ht="15.6" hidden="1" x14ac:dyDescent="0.3">
      <c r="B1907" s="74"/>
      <c r="C1907" s="66"/>
      <c r="D1907" s="87"/>
      <c r="E1907" s="22"/>
      <c r="F1907" s="22"/>
      <c r="G1907" s="51"/>
      <c r="H1907" s="66"/>
      <c r="I1907" s="87"/>
      <c r="J1907" s="22"/>
      <c r="K1907" s="22"/>
      <c r="L1907" s="51"/>
      <c r="M1907" s="65"/>
      <c r="N1907" s="66"/>
      <c r="O1907" s="22"/>
      <c r="P1907" s="96"/>
    </row>
    <row r="1908" spans="2:16" ht="15.6" hidden="1" x14ac:dyDescent="0.3">
      <c r="B1908" s="62" t="str">
        <f>B1905</f>
        <v xml:space="preserve">  </v>
      </c>
      <c r="C1908" s="87" t="s">
        <v>36</v>
      </c>
      <c r="D1908" s="22"/>
      <c r="E1908" s="22" t="str">
        <f>F1909</f>
        <v xml:space="preserve">  </v>
      </c>
      <c r="F1908" s="22"/>
      <c r="G1908" s="51"/>
      <c r="H1908" s="143" t="s">
        <v>37</v>
      </c>
      <c r="I1908" s="143"/>
      <c r="J1908" s="143"/>
      <c r="K1908" s="143"/>
      <c r="L1908" s="51"/>
      <c r="M1908" s="87" t="s">
        <v>36</v>
      </c>
      <c r="N1908" s="22"/>
      <c r="O1908" s="22" t="str">
        <f>E1908</f>
        <v xml:space="preserve">  </v>
      </c>
      <c r="P1908" s="96"/>
    </row>
    <row r="1909" spans="2:16" ht="15.6" hidden="1" x14ac:dyDescent="0.3">
      <c r="B1909" s="75"/>
      <c r="C1909" s="79"/>
      <c r="D1909" s="90" t="s">
        <v>80</v>
      </c>
      <c r="E1909" s="90"/>
      <c r="F1909" s="91" t="str">
        <f>IFERROR(VLOOKUP(B1908,'Lessor Calculations'!$G$10:$W$448,17,FALSE),0)</f>
        <v xml:space="preserve">  </v>
      </c>
      <c r="G1909" s="70"/>
      <c r="H1909" s="146"/>
      <c r="I1909" s="146"/>
      <c r="J1909" s="146"/>
      <c r="K1909" s="146"/>
      <c r="L1909" s="70"/>
      <c r="M1909" s="79"/>
      <c r="N1909" s="90" t="s">
        <v>80</v>
      </c>
      <c r="O1909" s="91"/>
      <c r="P1909" s="94" t="str">
        <f>O1908</f>
        <v xml:space="preserve">  </v>
      </c>
    </row>
    <row r="1910" spans="2:16" ht="15.6" hidden="1" x14ac:dyDescent="0.3">
      <c r="B1910" s="59" t="str">
        <f>IFERROR(IF(EOMONTH(B1905,1)&gt;Questionnaire!$I$8,"  ",EOMONTH(B1905,1)),"  ")</f>
        <v xml:space="preserve">  </v>
      </c>
      <c r="C1910" s="82" t="s">
        <v>36</v>
      </c>
      <c r="D1910" s="83"/>
      <c r="E1910" s="83">
        <f>IFERROR(F1911+F1912,0)</f>
        <v>0</v>
      </c>
      <c r="F1910" s="83"/>
      <c r="G1910" s="61"/>
      <c r="H1910" s="142" t="s">
        <v>37</v>
      </c>
      <c r="I1910" s="142"/>
      <c r="J1910" s="142"/>
      <c r="K1910" s="142"/>
      <c r="L1910" s="61"/>
      <c r="M1910" s="82" t="s">
        <v>36</v>
      </c>
      <c r="N1910" s="83"/>
      <c r="O1910" s="83">
        <f>E1910</f>
        <v>0</v>
      </c>
      <c r="P1910" s="95"/>
    </row>
    <row r="1911" spans="2:16" hidden="1" x14ac:dyDescent="0.25">
      <c r="B1911" s="98"/>
      <c r="C1911" s="87"/>
      <c r="D1911" s="87" t="s">
        <v>71</v>
      </c>
      <c r="E1911" s="87"/>
      <c r="F1911" s="22">
        <f>IFERROR(-VLOOKUP(B1910,'Lessor Calculations'!$G$10:$N$448,8,FALSE),0)</f>
        <v>0</v>
      </c>
      <c r="G1911" s="51"/>
      <c r="H1911" s="143"/>
      <c r="I1911" s="143"/>
      <c r="J1911" s="143"/>
      <c r="K1911" s="143"/>
      <c r="L1911" s="51"/>
      <c r="M1911" s="87"/>
      <c r="N1911" s="87" t="s">
        <v>71</v>
      </c>
      <c r="O1911" s="22"/>
      <c r="P1911" s="96">
        <f>F1911</f>
        <v>0</v>
      </c>
    </row>
    <row r="1912" spans="2:16" hidden="1" x14ac:dyDescent="0.25">
      <c r="B1912" s="98"/>
      <c r="C1912" s="66"/>
      <c r="D1912" s="87" t="s">
        <v>72</v>
      </c>
      <c r="E1912" s="87"/>
      <c r="F1912" s="22" t="str">
        <f>IFERROR(VLOOKUP(B1910,'Lessor Calculations'!$G$10:$M$448,7,FALSE),0)</f>
        <v xml:space="preserve">  </v>
      </c>
      <c r="G1912" s="51"/>
      <c r="H1912" s="143"/>
      <c r="I1912" s="143"/>
      <c r="J1912" s="143"/>
      <c r="K1912" s="143"/>
      <c r="L1912" s="51"/>
      <c r="M1912" s="66"/>
      <c r="N1912" s="87" t="s">
        <v>72</v>
      </c>
      <c r="O1912" s="22"/>
      <c r="P1912" s="96" t="str">
        <f>F1912</f>
        <v xml:space="preserve">  </v>
      </c>
    </row>
    <row r="1913" spans="2:16" hidden="1" x14ac:dyDescent="0.25">
      <c r="B1913" s="98"/>
      <c r="C1913" s="66"/>
      <c r="D1913" s="87"/>
      <c r="E1913" s="22"/>
      <c r="F1913" s="22"/>
      <c r="G1913" s="51"/>
      <c r="H1913" s="66"/>
      <c r="I1913" s="87"/>
      <c r="J1913" s="22"/>
      <c r="K1913" s="22"/>
      <c r="L1913" s="51"/>
      <c r="M1913" s="65"/>
      <c r="N1913" s="87"/>
      <c r="O1913" s="22"/>
      <c r="P1913" s="96"/>
    </row>
    <row r="1914" spans="2:16" ht="15.6" hidden="1" x14ac:dyDescent="0.3">
      <c r="B1914" s="62" t="str">
        <f>B1910</f>
        <v xml:space="preserve">  </v>
      </c>
      <c r="C1914" s="66" t="s">
        <v>70</v>
      </c>
      <c r="D1914" s="66"/>
      <c r="E1914" s="22" t="str">
        <f>IFERROR(VLOOKUP(B1914,'Lessor Calculations'!$Z$10:$AB$448,3,FALSE),0)</f>
        <v xml:space="preserve">  </v>
      </c>
      <c r="F1914" s="66"/>
      <c r="G1914" s="51"/>
      <c r="H1914" s="143" t="s">
        <v>37</v>
      </c>
      <c r="I1914" s="143"/>
      <c r="J1914" s="143"/>
      <c r="K1914" s="143"/>
      <c r="L1914" s="51"/>
      <c r="M1914" s="66" t="s">
        <v>70</v>
      </c>
      <c r="N1914" s="66"/>
      <c r="O1914" s="22" t="str">
        <f>E1914</f>
        <v xml:space="preserve">  </v>
      </c>
      <c r="P1914" s="96"/>
    </row>
    <row r="1915" spans="2:16" hidden="1" x14ac:dyDescent="0.25">
      <c r="B1915" s="98"/>
      <c r="C1915" s="66"/>
      <c r="D1915" s="87" t="s">
        <v>82</v>
      </c>
      <c r="E1915" s="66"/>
      <c r="F1915" s="77" t="str">
        <f>E1914</f>
        <v xml:space="preserve">  </v>
      </c>
      <c r="G1915" s="51"/>
      <c r="H1915" s="143"/>
      <c r="I1915" s="143"/>
      <c r="J1915" s="143"/>
      <c r="K1915" s="143"/>
      <c r="L1915" s="51"/>
      <c r="M1915" s="66"/>
      <c r="N1915" s="87" t="s">
        <v>82</v>
      </c>
      <c r="O1915" s="22"/>
      <c r="P1915" s="96" t="str">
        <f>O1914</f>
        <v xml:space="preserve">  </v>
      </c>
    </row>
    <row r="1916" spans="2:16" hidden="1" x14ac:dyDescent="0.25">
      <c r="B1916" s="98"/>
      <c r="C1916" s="66"/>
      <c r="D1916" s="87"/>
      <c r="E1916" s="22"/>
      <c r="F1916" s="22"/>
      <c r="G1916" s="51"/>
      <c r="H1916" s="66"/>
      <c r="I1916" s="87"/>
      <c r="J1916" s="22"/>
      <c r="K1916" s="22"/>
      <c r="L1916" s="51"/>
      <c r="M1916" s="65"/>
      <c r="N1916" s="87"/>
      <c r="O1916" s="22"/>
      <c r="P1916" s="96"/>
    </row>
    <row r="1917" spans="2:16" ht="15.6" hidden="1" x14ac:dyDescent="0.3">
      <c r="B1917" s="62" t="str">
        <f>B1914</f>
        <v xml:space="preserve">  </v>
      </c>
      <c r="C1917" s="144" t="s">
        <v>37</v>
      </c>
      <c r="D1917" s="144"/>
      <c r="E1917" s="144"/>
      <c r="F1917" s="144"/>
      <c r="G1917" s="51"/>
      <c r="H1917" s="87" t="s">
        <v>74</v>
      </c>
      <c r="I1917" s="66"/>
      <c r="J1917" s="22" t="str">
        <f>IFERROR(VLOOKUP(B1917,'Lessor Calculations'!$AE$10:$AG$448,3,FALSE),0)</f>
        <v xml:space="preserve">  </v>
      </c>
      <c r="K1917" s="22"/>
      <c r="L1917" s="51"/>
      <c r="M1917" s="87" t="s">
        <v>74</v>
      </c>
      <c r="N1917" s="66"/>
      <c r="O1917" s="22" t="str">
        <f>J1917</f>
        <v xml:space="preserve">  </v>
      </c>
      <c r="P1917" s="96"/>
    </row>
    <row r="1918" spans="2:16" ht="15.6" hidden="1" x14ac:dyDescent="0.3">
      <c r="B1918" s="74"/>
      <c r="C1918" s="144"/>
      <c r="D1918" s="144"/>
      <c r="E1918" s="144"/>
      <c r="F1918" s="144"/>
      <c r="G1918" s="51"/>
      <c r="H1918" s="52"/>
      <c r="I1918" s="87" t="s">
        <v>79</v>
      </c>
      <c r="J1918" s="22"/>
      <c r="K1918" s="22" t="str">
        <f>J1917</f>
        <v xml:space="preserve">  </v>
      </c>
      <c r="L1918" s="51"/>
      <c r="M1918" s="52"/>
      <c r="N1918" s="87" t="s">
        <v>79</v>
      </c>
      <c r="O1918" s="22"/>
      <c r="P1918" s="96" t="str">
        <f>O1917</f>
        <v xml:space="preserve">  </v>
      </c>
    </row>
    <row r="1919" spans="2:16" ht="15.6" hidden="1" x14ac:dyDescent="0.3">
      <c r="B1919" s="74"/>
      <c r="C1919" s="66"/>
      <c r="D1919" s="87"/>
      <c r="E1919" s="22"/>
      <c r="F1919" s="22"/>
      <c r="G1919" s="51"/>
      <c r="H1919" s="66"/>
      <c r="I1919" s="87"/>
      <c r="J1919" s="22"/>
      <c r="K1919" s="22"/>
      <c r="L1919" s="51"/>
      <c r="M1919" s="65"/>
      <c r="N1919" s="66"/>
      <c r="O1919" s="22"/>
      <c r="P1919" s="96"/>
    </row>
    <row r="1920" spans="2:16" ht="15.6" hidden="1" x14ac:dyDescent="0.3">
      <c r="B1920" s="62" t="str">
        <f>B1917</f>
        <v xml:space="preserve">  </v>
      </c>
      <c r="C1920" s="87" t="s">
        <v>36</v>
      </c>
      <c r="D1920" s="22"/>
      <c r="E1920" s="22" t="str">
        <f>F1921</f>
        <v xml:space="preserve">  </v>
      </c>
      <c r="F1920" s="22"/>
      <c r="G1920" s="51"/>
      <c r="H1920" s="143" t="s">
        <v>37</v>
      </c>
      <c r="I1920" s="143"/>
      <c r="J1920" s="143"/>
      <c r="K1920" s="143"/>
      <c r="L1920" s="51"/>
      <c r="M1920" s="87" t="s">
        <v>36</v>
      </c>
      <c r="N1920" s="22"/>
      <c r="O1920" s="22" t="str">
        <f>E1920</f>
        <v xml:space="preserve">  </v>
      </c>
      <c r="P1920" s="96"/>
    </row>
    <row r="1921" spans="2:16" ht="15.6" hidden="1" x14ac:dyDescent="0.3">
      <c r="B1921" s="75"/>
      <c r="C1921" s="79"/>
      <c r="D1921" s="90" t="s">
        <v>80</v>
      </c>
      <c r="E1921" s="90"/>
      <c r="F1921" s="91" t="str">
        <f>IFERROR(VLOOKUP(B1920,'Lessor Calculations'!$G$10:$W$448,17,FALSE),0)</f>
        <v xml:space="preserve">  </v>
      </c>
      <c r="G1921" s="70"/>
      <c r="H1921" s="146"/>
      <c r="I1921" s="146"/>
      <c r="J1921" s="146"/>
      <c r="K1921" s="146"/>
      <c r="L1921" s="70"/>
      <c r="M1921" s="79"/>
      <c r="N1921" s="90" t="s">
        <v>80</v>
      </c>
      <c r="O1921" s="91"/>
      <c r="P1921" s="94" t="str">
        <f>O1920</f>
        <v xml:space="preserve">  </v>
      </c>
    </row>
    <row r="1922" spans="2:16" ht="15.6" hidden="1" x14ac:dyDescent="0.3">
      <c r="B1922" s="59" t="str">
        <f>IFERROR(IF(EOMONTH(B1917,1)&gt;Questionnaire!$I$8,"  ",EOMONTH(B1917,1)),"  ")</f>
        <v xml:space="preserve">  </v>
      </c>
      <c r="C1922" s="82" t="s">
        <v>36</v>
      </c>
      <c r="D1922" s="83"/>
      <c r="E1922" s="83">
        <f>IFERROR(F1923+F1924,0)</f>
        <v>0</v>
      </c>
      <c r="F1922" s="83"/>
      <c r="G1922" s="61"/>
      <c r="H1922" s="142" t="s">
        <v>37</v>
      </c>
      <c r="I1922" s="142"/>
      <c r="J1922" s="142"/>
      <c r="K1922" s="142"/>
      <c r="L1922" s="61"/>
      <c r="M1922" s="82" t="s">
        <v>36</v>
      </c>
      <c r="N1922" s="83"/>
      <c r="O1922" s="83">
        <f>E1922</f>
        <v>0</v>
      </c>
      <c r="P1922" s="95"/>
    </row>
    <row r="1923" spans="2:16" hidden="1" x14ac:dyDescent="0.25">
      <c r="B1923" s="98"/>
      <c r="C1923" s="87"/>
      <c r="D1923" s="87" t="s">
        <v>71</v>
      </c>
      <c r="E1923" s="87"/>
      <c r="F1923" s="22">
        <f>IFERROR(-VLOOKUP(B1922,'Lessor Calculations'!$G$10:$N$448,8,FALSE),0)</f>
        <v>0</v>
      </c>
      <c r="G1923" s="51"/>
      <c r="H1923" s="143"/>
      <c r="I1923" s="143"/>
      <c r="J1923" s="143"/>
      <c r="K1923" s="143"/>
      <c r="L1923" s="51"/>
      <c r="M1923" s="87"/>
      <c r="N1923" s="87" t="s">
        <v>71</v>
      </c>
      <c r="O1923" s="22"/>
      <c r="P1923" s="96">
        <f>F1923</f>
        <v>0</v>
      </c>
    </row>
    <row r="1924" spans="2:16" hidden="1" x14ac:dyDescent="0.25">
      <c r="B1924" s="98"/>
      <c r="C1924" s="66"/>
      <c r="D1924" s="87" t="s">
        <v>72</v>
      </c>
      <c r="E1924" s="87"/>
      <c r="F1924" s="22" t="str">
        <f>IFERROR(VLOOKUP(B1922,'Lessor Calculations'!$G$10:$M$448,7,FALSE),0)</f>
        <v xml:space="preserve">  </v>
      </c>
      <c r="G1924" s="51"/>
      <c r="H1924" s="143"/>
      <c r="I1924" s="143"/>
      <c r="J1924" s="143"/>
      <c r="K1924" s="143"/>
      <c r="L1924" s="51"/>
      <c r="M1924" s="66"/>
      <c r="N1924" s="87" t="s">
        <v>72</v>
      </c>
      <c r="O1924" s="22"/>
      <c r="P1924" s="96" t="str">
        <f>F1924</f>
        <v xml:space="preserve">  </v>
      </c>
    </row>
    <row r="1925" spans="2:16" hidden="1" x14ac:dyDescent="0.25">
      <c r="B1925" s="98"/>
      <c r="C1925" s="66"/>
      <c r="D1925" s="87"/>
      <c r="E1925" s="22"/>
      <c r="F1925" s="22"/>
      <c r="G1925" s="51"/>
      <c r="H1925" s="66"/>
      <c r="I1925" s="87"/>
      <c r="J1925" s="22"/>
      <c r="K1925" s="22"/>
      <c r="L1925" s="51"/>
      <c r="M1925" s="65"/>
      <c r="N1925" s="87"/>
      <c r="O1925" s="22"/>
      <c r="P1925" s="96"/>
    </row>
    <row r="1926" spans="2:16" ht="15.6" hidden="1" x14ac:dyDescent="0.3">
      <c r="B1926" s="62" t="str">
        <f>B1922</f>
        <v xml:space="preserve">  </v>
      </c>
      <c r="C1926" s="66" t="s">
        <v>70</v>
      </c>
      <c r="D1926" s="66"/>
      <c r="E1926" s="22" t="str">
        <f>IFERROR(VLOOKUP(B1926,'Lessor Calculations'!$Z$10:$AB$448,3,FALSE),0)</f>
        <v xml:space="preserve">  </v>
      </c>
      <c r="F1926" s="66"/>
      <c r="G1926" s="51"/>
      <c r="H1926" s="143" t="s">
        <v>37</v>
      </c>
      <c r="I1926" s="143"/>
      <c r="J1926" s="143"/>
      <c r="K1926" s="143"/>
      <c r="L1926" s="51"/>
      <c r="M1926" s="66" t="s">
        <v>70</v>
      </c>
      <c r="N1926" s="66"/>
      <c r="O1926" s="22" t="str">
        <f>E1926</f>
        <v xml:space="preserve">  </v>
      </c>
      <c r="P1926" s="96"/>
    </row>
    <row r="1927" spans="2:16" hidden="1" x14ac:dyDescent="0.25">
      <c r="B1927" s="98"/>
      <c r="C1927" s="66"/>
      <c r="D1927" s="87" t="s">
        <v>82</v>
      </c>
      <c r="E1927" s="66"/>
      <c r="F1927" s="77" t="str">
        <f>E1926</f>
        <v xml:space="preserve">  </v>
      </c>
      <c r="G1927" s="51"/>
      <c r="H1927" s="143"/>
      <c r="I1927" s="143"/>
      <c r="J1927" s="143"/>
      <c r="K1927" s="143"/>
      <c r="L1927" s="51"/>
      <c r="M1927" s="66"/>
      <c r="N1927" s="87" t="s">
        <v>82</v>
      </c>
      <c r="O1927" s="22"/>
      <c r="P1927" s="96" t="str">
        <f>O1926</f>
        <v xml:space="preserve">  </v>
      </c>
    </row>
    <row r="1928" spans="2:16" hidden="1" x14ac:dyDescent="0.25">
      <c r="B1928" s="98"/>
      <c r="C1928" s="66"/>
      <c r="D1928" s="87"/>
      <c r="E1928" s="22"/>
      <c r="F1928" s="22"/>
      <c r="G1928" s="51"/>
      <c r="H1928" s="66"/>
      <c r="I1928" s="87"/>
      <c r="J1928" s="22"/>
      <c r="K1928" s="22"/>
      <c r="L1928" s="51"/>
      <c r="M1928" s="65"/>
      <c r="N1928" s="87"/>
      <c r="O1928" s="22"/>
      <c r="P1928" s="96"/>
    </row>
    <row r="1929" spans="2:16" ht="15.6" hidden="1" x14ac:dyDescent="0.3">
      <c r="B1929" s="62" t="str">
        <f>B1926</f>
        <v xml:space="preserve">  </v>
      </c>
      <c r="C1929" s="144" t="s">
        <v>37</v>
      </c>
      <c r="D1929" s="144"/>
      <c r="E1929" s="144"/>
      <c r="F1929" s="144"/>
      <c r="G1929" s="51"/>
      <c r="H1929" s="87" t="s">
        <v>74</v>
      </c>
      <c r="I1929" s="66"/>
      <c r="J1929" s="22" t="str">
        <f>IFERROR(VLOOKUP(B1929,'Lessor Calculations'!$AE$10:$AG$448,3,FALSE),0)</f>
        <v xml:space="preserve">  </v>
      </c>
      <c r="K1929" s="22"/>
      <c r="L1929" s="51"/>
      <c r="M1929" s="87" t="s">
        <v>74</v>
      </c>
      <c r="N1929" s="66"/>
      <c r="O1929" s="22" t="str">
        <f>J1929</f>
        <v xml:space="preserve">  </v>
      </c>
      <c r="P1929" s="96"/>
    </row>
    <row r="1930" spans="2:16" ht="15.6" hidden="1" x14ac:dyDescent="0.3">
      <c r="B1930" s="74"/>
      <c r="C1930" s="144"/>
      <c r="D1930" s="144"/>
      <c r="E1930" s="144"/>
      <c r="F1930" s="144"/>
      <c r="G1930" s="51"/>
      <c r="H1930" s="52"/>
      <c r="I1930" s="87" t="s">
        <v>79</v>
      </c>
      <c r="J1930" s="22"/>
      <c r="K1930" s="22" t="str">
        <f>J1929</f>
        <v xml:space="preserve">  </v>
      </c>
      <c r="L1930" s="51"/>
      <c r="M1930" s="52"/>
      <c r="N1930" s="87" t="s">
        <v>79</v>
      </c>
      <c r="O1930" s="22"/>
      <c r="P1930" s="96" t="str">
        <f>O1929</f>
        <v xml:space="preserve">  </v>
      </c>
    </row>
    <row r="1931" spans="2:16" ht="15.6" hidden="1" x14ac:dyDescent="0.3">
      <c r="B1931" s="74"/>
      <c r="C1931" s="66"/>
      <c r="D1931" s="87"/>
      <c r="E1931" s="22"/>
      <c r="F1931" s="22"/>
      <c r="G1931" s="51"/>
      <c r="H1931" s="66"/>
      <c r="I1931" s="87"/>
      <c r="J1931" s="22"/>
      <c r="K1931" s="22"/>
      <c r="L1931" s="51"/>
      <c r="M1931" s="65"/>
      <c r="N1931" s="66"/>
      <c r="O1931" s="22"/>
      <c r="P1931" s="96"/>
    </row>
    <row r="1932" spans="2:16" ht="15.6" hidden="1" x14ac:dyDescent="0.3">
      <c r="B1932" s="62" t="str">
        <f>B1929</f>
        <v xml:space="preserve">  </v>
      </c>
      <c r="C1932" s="87" t="s">
        <v>36</v>
      </c>
      <c r="D1932" s="22"/>
      <c r="E1932" s="22" t="str">
        <f>F1933</f>
        <v xml:space="preserve">  </v>
      </c>
      <c r="F1932" s="22"/>
      <c r="G1932" s="51"/>
      <c r="H1932" s="143" t="s">
        <v>37</v>
      </c>
      <c r="I1932" s="143"/>
      <c r="J1932" s="143"/>
      <c r="K1932" s="143"/>
      <c r="L1932" s="51"/>
      <c r="M1932" s="87" t="s">
        <v>36</v>
      </c>
      <c r="N1932" s="22"/>
      <c r="O1932" s="22" t="str">
        <f>E1932</f>
        <v xml:space="preserve">  </v>
      </c>
      <c r="P1932" s="96"/>
    </row>
    <row r="1933" spans="2:16" ht="15.6" hidden="1" x14ac:dyDescent="0.3">
      <c r="B1933" s="75"/>
      <c r="C1933" s="79"/>
      <c r="D1933" s="90" t="s">
        <v>80</v>
      </c>
      <c r="E1933" s="90"/>
      <c r="F1933" s="91" t="str">
        <f>IFERROR(VLOOKUP(B1932,'Lessor Calculations'!$G$10:$W$448,17,FALSE),0)</f>
        <v xml:space="preserve">  </v>
      </c>
      <c r="G1933" s="70"/>
      <c r="H1933" s="146"/>
      <c r="I1933" s="146"/>
      <c r="J1933" s="146"/>
      <c r="K1933" s="146"/>
      <c r="L1933" s="70"/>
      <c r="M1933" s="79"/>
      <c r="N1933" s="90" t="s">
        <v>80</v>
      </c>
      <c r="O1933" s="91"/>
      <c r="P1933" s="94" t="str">
        <f>O1932</f>
        <v xml:space="preserve">  </v>
      </c>
    </row>
    <row r="1934" spans="2:16" ht="15.6" hidden="1" x14ac:dyDescent="0.3">
      <c r="B1934" s="59" t="str">
        <f>IFERROR(IF(EOMONTH(B1929,1)&gt;Questionnaire!$I$8,"  ",EOMONTH(B1929,1)),"  ")</f>
        <v xml:space="preserve">  </v>
      </c>
      <c r="C1934" s="82" t="s">
        <v>36</v>
      </c>
      <c r="D1934" s="83"/>
      <c r="E1934" s="83">
        <f>IFERROR(F1935+F1936,0)</f>
        <v>0</v>
      </c>
      <c r="F1934" s="83"/>
      <c r="G1934" s="61"/>
      <c r="H1934" s="142" t="s">
        <v>37</v>
      </c>
      <c r="I1934" s="142"/>
      <c r="J1934" s="142"/>
      <c r="K1934" s="142"/>
      <c r="L1934" s="61"/>
      <c r="M1934" s="82" t="s">
        <v>36</v>
      </c>
      <c r="N1934" s="83"/>
      <c r="O1934" s="83">
        <f>E1934</f>
        <v>0</v>
      </c>
      <c r="P1934" s="95"/>
    </row>
    <row r="1935" spans="2:16" hidden="1" x14ac:dyDescent="0.25">
      <c r="B1935" s="98"/>
      <c r="C1935" s="87"/>
      <c r="D1935" s="87" t="s">
        <v>71</v>
      </c>
      <c r="E1935" s="87"/>
      <c r="F1935" s="22">
        <f>IFERROR(-VLOOKUP(B1934,'Lessor Calculations'!$G$10:$N$448,8,FALSE),0)</f>
        <v>0</v>
      </c>
      <c r="G1935" s="51"/>
      <c r="H1935" s="143"/>
      <c r="I1935" s="143"/>
      <c r="J1935" s="143"/>
      <c r="K1935" s="143"/>
      <c r="L1935" s="51"/>
      <c r="M1935" s="87"/>
      <c r="N1935" s="87" t="s">
        <v>71</v>
      </c>
      <c r="O1935" s="22"/>
      <c r="P1935" s="96">
        <f>F1935</f>
        <v>0</v>
      </c>
    </row>
    <row r="1936" spans="2:16" hidden="1" x14ac:dyDescent="0.25">
      <c r="B1936" s="98"/>
      <c r="C1936" s="66"/>
      <c r="D1936" s="87" t="s">
        <v>72</v>
      </c>
      <c r="E1936" s="87"/>
      <c r="F1936" s="22" t="str">
        <f>IFERROR(VLOOKUP(B1934,'Lessor Calculations'!$G$10:$M$448,7,FALSE),0)</f>
        <v xml:space="preserve">  </v>
      </c>
      <c r="G1936" s="51"/>
      <c r="H1936" s="143"/>
      <c r="I1936" s="143"/>
      <c r="J1936" s="143"/>
      <c r="K1936" s="143"/>
      <c r="L1936" s="51"/>
      <c r="M1936" s="66"/>
      <c r="N1936" s="87" t="s">
        <v>72</v>
      </c>
      <c r="O1936" s="22"/>
      <c r="P1936" s="96" t="str">
        <f>F1936</f>
        <v xml:space="preserve">  </v>
      </c>
    </row>
    <row r="1937" spans="2:16" hidden="1" x14ac:dyDescent="0.25">
      <c r="B1937" s="98"/>
      <c r="C1937" s="66"/>
      <c r="D1937" s="87"/>
      <c r="E1937" s="22"/>
      <c r="F1937" s="22"/>
      <c r="G1937" s="51"/>
      <c r="H1937" s="66"/>
      <c r="I1937" s="87"/>
      <c r="J1937" s="22"/>
      <c r="K1937" s="22"/>
      <c r="L1937" s="51"/>
      <c r="M1937" s="65"/>
      <c r="N1937" s="87"/>
      <c r="O1937" s="22"/>
      <c r="P1937" s="96"/>
    </row>
    <row r="1938" spans="2:16" ht="15.6" hidden="1" x14ac:dyDescent="0.3">
      <c r="B1938" s="62" t="str">
        <f>B1934</f>
        <v xml:space="preserve">  </v>
      </c>
      <c r="C1938" s="66" t="s">
        <v>70</v>
      </c>
      <c r="D1938" s="66"/>
      <c r="E1938" s="22" t="str">
        <f>IFERROR(VLOOKUP(B1938,'Lessor Calculations'!$Z$10:$AB$448,3,FALSE),0)</f>
        <v xml:space="preserve">  </v>
      </c>
      <c r="F1938" s="66"/>
      <c r="G1938" s="51"/>
      <c r="H1938" s="143" t="s">
        <v>37</v>
      </c>
      <c r="I1938" s="143"/>
      <c r="J1938" s="143"/>
      <c r="K1938" s="143"/>
      <c r="L1938" s="51"/>
      <c r="M1938" s="66" t="s">
        <v>70</v>
      </c>
      <c r="N1938" s="66"/>
      <c r="O1938" s="22" t="str">
        <f>E1938</f>
        <v xml:space="preserve">  </v>
      </c>
      <c r="P1938" s="96"/>
    </row>
    <row r="1939" spans="2:16" hidden="1" x14ac:dyDescent="0.25">
      <c r="B1939" s="98"/>
      <c r="C1939" s="66"/>
      <c r="D1939" s="87" t="s">
        <v>82</v>
      </c>
      <c r="E1939" s="66"/>
      <c r="F1939" s="77" t="str">
        <f>E1938</f>
        <v xml:space="preserve">  </v>
      </c>
      <c r="G1939" s="51"/>
      <c r="H1939" s="143"/>
      <c r="I1939" s="143"/>
      <c r="J1939" s="143"/>
      <c r="K1939" s="143"/>
      <c r="L1939" s="51"/>
      <c r="M1939" s="66"/>
      <c r="N1939" s="87" t="s">
        <v>82</v>
      </c>
      <c r="O1939" s="22"/>
      <c r="P1939" s="96" t="str">
        <f>O1938</f>
        <v xml:space="preserve">  </v>
      </c>
    </row>
    <row r="1940" spans="2:16" hidden="1" x14ac:dyDescent="0.25">
      <c r="B1940" s="98"/>
      <c r="C1940" s="66"/>
      <c r="D1940" s="87"/>
      <c r="E1940" s="22"/>
      <c r="F1940" s="22"/>
      <c r="G1940" s="51"/>
      <c r="H1940" s="66"/>
      <c r="I1940" s="87"/>
      <c r="J1940" s="22"/>
      <c r="K1940" s="22"/>
      <c r="L1940" s="51"/>
      <c r="M1940" s="65"/>
      <c r="N1940" s="87"/>
      <c r="O1940" s="22"/>
      <c r="P1940" s="96"/>
    </row>
    <row r="1941" spans="2:16" ht="15.6" hidden="1" x14ac:dyDescent="0.3">
      <c r="B1941" s="62" t="str">
        <f>B1938</f>
        <v xml:space="preserve">  </v>
      </c>
      <c r="C1941" s="144" t="s">
        <v>37</v>
      </c>
      <c r="D1941" s="144"/>
      <c r="E1941" s="144"/>
      <c r="F1941" s="144"/>
      <c r="G1941" s="51"/>
      <c r="H1941" s="87" t="s">
        <v>74</v>
      </c>
      <c r="I1941" s="66"/>
      <c r="J1941" s="22" t="str">
        <f>IFERROR(VLOOKUP(B1941,'Lessor Calculations'!$AE$10:$AG$448,3,FALSE),0)</f>
        <v xml:space="preserve">  </v>
      </c>
      <c r="K1941" s="22"/>
      <c r="L1941" s="51"/>
      <c r="M1941" s="87" t="s">
        <v>74</v>
      </c>
      <c r="N1941" s="66"/>
      <c r="O1941" s="22" t="str">
        <f>J1941</f>
        <v xml:space="preserve">  </v>
      </c>
      <c r="P1941" s="96"/>
    </row>
    <row r="1942" spans="2:16" ht="15.6" hidden="1" x14ac:dyDescent="0.3">
      <c r="B1942" s="74"/>
      <c r="C1942" s="144"/>
      <c r="D1942" s="144"/>
      <c r="E1942" s="144"/>
      <c r="F1942" s="144"/>
      <c r="G1942" s="51"/>
      <c r="H1942" s="52"/>
      <c r="I1942" s="87" t="s">
        <v>79</v>
      </c>
      <c r="J1942" s="22"/>
      <c r="K1942" s="22" t="str">
        <f>J1941</f>
        <v xml:space="preserve">  </v>
      </c>
      <c r="L1942" s="51"/>
      <c r="M1942" s="52"/>
      <c r="N1942" s="87" t="s">
        <v>79</v>
      </c>
      <c r="O1942" s="22"/>
      <c r="P1942" s="96" t="str">
        <f>O1941</f>
        <v xml:space="preserve">  </v>
      </c>
    </row>
    <row r="1943" spans="2:16" ht="15.6" hidden="1" x14ac:dyDescent="0.3">
      <c r="B1943" s="74"/>
      <c r="C1943" s="66"/>
      <c r="D1943" s="87"/>
      <c r="E1943" s="22"/>
      <c r="F1943" s="22"/>
      <c r="G1943" s="51"/>
      <c r="H1943" s="66"/>
      <c r="I1943" s="87"/>
      <c r="J1943" s="22"/>
      <c r="K1943" s="22"/>
      <c r="L1943" s="51"/>
      <c r="M1943" s="65"/>
      <c r="N1943" s="66"/>
      <c r="O1943" s="22"/>
      <c r="P1943" s="96"/>
    </row>
    <row r="1944" spans="2:16" ht="15.6" hidden="1" x14ac:dyDescent="0.3">
      <c r="B1944" s="62" t="str">
        <f>B1941</f>
        <v xml:space="preserve">  </v>
      </c>
      <c r="C1944" s="87" t="s">
        <v>36</v>
      </c>
      <c r="D1944" s="22"/>
      <c r="E1944" s="22" t="str">
        <f>F1945</f>
        <v xml:space="preserve">  </v>
      </c>
      <c r="F1944" s="22"/>
      <c r="G1944" s="51"/>
      <c r="H1944" s="143" t="s">
        <v>37</v>
      </c>
      <c r="I1944" s="143"/>
      <c r="J1944" s="143"/>
      <c r="K1944" s="143"/>
      <c r="L1944" s="51"/>
      <c r="M1944" s="87" t="s">
        <v>36</v>
      </c>
      <c r="N1944" s="22"/>
      <c r="O1944" s="22" t="str">
        <f>E1944</f>
        <v xml:space="preserve">  </v>
      </c>
      <c r="P1944" s="96"/>
    </row>
    <row r="1945" spans="2:16" ht="15.6" hidden="1" x14ac:dyDescent="0.3">
      <c r="B1945" s="75"/>
      <c r="C1945" s="79"/>
      <c r="D1945" s="90" t="s">
        <v>80</v>
      </c>
      <c r="E1945" s="90"/>
      <c r="F1945" s="91" t="str">
        <f>IFERROR(VLOOKUP(B1944,'Lessor Calculations'!$G$10:$W$448,17,FALSE),0)</f>
        <v xml:space="preserve">  </v>
      </c>
      <c r="G1945" s="70"/>
      <c r="H1945" s="146"/>
      <c r="I1945" s="146"/>
      <c r="J1945" s="146"/>
      <c r="K1945" s="146"/>
      <c r="L1945" s="70"/>
      <c r="M1945" s="79"/>
      <c r="N1945" s="90" t="s">
        <v>80</v>
      </c>
      <c r="O1945" s="91"/>
      <c r="P1945" s="94" t="str">
        <f>O1944</f>
        <v xml:space="preserve">  </v>
      </c>
    </row>
    <row r="1946" spans="2:16" ht="15.6" hidden="1" x14ac:dyDescent="0.3">
      <c r="B1946" s="59" t="str">
        <f>IFERROR(IF(EOMONTH(B1941,1)&gt;Questionnaire!$I$8,"  ",EOMONTH(B1941,1)),"  ")</f>
        <v xml:space="preserve">  </v>
      </c>
      <c r="C1946" s="82" t="s">
        <v>36</v>
      </c>
      <c r="D1946" s="83"/>
      <c r="E1946" s="83">
        <f>IFERROR(F1947+F1948,0)</f>
        <v>0</v>
      </c>
      <c r="F1946" s="83"/>
      <c r="G1946" s="61"/>
      <c r="H1946" s="142" t="s">
        <v>37</v>
      </c>
      <c r="I1946" s="142"/>
      <c r="J1946" s="142"/>
      <c r="K1946" s="142"/>
      <c r="L1946" s="61"/>
      <c r="M1946" s="82" t="s">
        <v>36</v>
      </c>
      <c r="N1946" s="83"/>
      <c r="O1946" s="83">
        <f>E1946</f>
        <v>0</v>
      </c>
      <c r="P1946" s="95"/>
    </row>
    <row r="1947" spans="2:16" hidden="1" x14ac:dyDescent="0.25">
      <c r="B1947" s="98"/>
      <c r="C1947" s="87"/>
      <c r="D1947" s="87" t="s">
        <v>71</v>
      </c>
      <c r="E1947" s="87"/>
      <c r="F1947" s="22">
        <f>IFERROR(-VLOOKUP(B1946,'Lessor Calculations'!$G$10:$N$448,8,FALSE),0)</f>
        <v>0</v>
      </c>
      <c r="G1947" s="51"/>
      <c r="H1947" s="143"/>
      <c r="I1947" s="143"/>
      <c r="J1947" s="143"/>
      <c r="K1947" s="143"/>
      <c r="L1947" s="51"/>
      <c r="M1947" s="87"/>
      <c r="N1947" s="87" t="s">
        <v>71</v>
      </c>
      <c r="O1947" s="22"/>
      <c r="P1947" s="96">
        <f>F1947</f>
        <v>0</v>
      </c>
    </row>
    <row r="1948" spans="2:16" hidden="1" x14ac:dyDescent="0.25">
      <c r="B1948" s="98"/>
      <c r="C1948" s="66"/>
      <c r="D1948" s="87" t="s">
        <v>72</v>
      </c>
      <c r="E1948" s="87"/>
      <c r="F1948" s="22" t="str">
        <f>IFERROR(VLOOKUP(B1946,'Lessor Calculations'!$G$10:$M$448,7,FALSE),0)</f>
        <v xml:space="preserve">  </v>
      </c>
      <c r="G1948" s="51"/>
      <c r="H1948" s="143"/>
      <c r="I1948" s="143"/>
      <c r="J1948" s="143"/>
      <c r="K1948" s="143"/>
      <c r="L1948" s="51"/>
      <c r="M1948" s="66"/>
      <c r="N1948" s="87" t="s">
        <v>72</v>
      </c>
      <c r="O1948" s="22"/>
      <c r="P1948" s="96" t="str">
        <f>F1948</f>
        <v xml:space="preserve">  </v>
      </c>
    </row>
    <row r="1949" spans="2:16" hidden="1" x14ac:dyDescent="0.25">
      <c r="B1949" s="98"/>
      <c r="C1949" s="66"/>
      <c r="D1949" s="87"/>
      <c r="E1949" s="22"/>
      <c r="F1949" s="22"/>
      <c r="G1949" s="51"/>
      <c r="H1949" s="66"/>
      <c r="I1949" s="87"/>
      <c r="J1949" s="22"/>
      <c r="K1949" s="22"/>
      <c r="L1949" s="51"/>
      <c r="M1949" s="65"/>
      <c r="N1949" s="87"/>
      <c r="O1949" s="22"/>
      <c r="P1949" s="96"/>
    </row>
    <row r="1950" spans="2:16" ht="15.6" hidden="1" x14ac:dyDescent="0.3">
      <c r="B1950" s="62" t="str">
        <f>B1946</f>
        <v xml:space="preserve">  </v>
      </c>
      <c r="C1950" s="66" t="s">
        <v>70</v>
      </c>
      <c r="D1950" s="66"/>
      <c r="E1950" s="22" t="str">
        <f>IFERROR(VLOOKUP(B1950,'Lessor Calculations'!$Z$10:$AB$448,3,FALSE),0)</f>
        <v xml:space="preserve">  </v>
      </c>
      <c r="F1950" s="66"/>
      <c r="G1950" s="51"/>
      <c r="H1950" s="143" t="s">
        <v>37</v>
      </c>
      <c r="I1950" s="143"/>
      <c r="J1950" s="143"/>
      <c r="K1950" s="143"/>
      <c r="L1950" s="51"/>
      <c r="M1950" s="66" t="s">
        <v>70</v>
      </c>
      <c r="N1950" s="66"/>
      <c r="O1950" s="22" t="str">
        <f>E1950</f>
        <v xml:space="preserve">  </v>
      </c>
      <c r="P1950" s="96"/>
    </row>
    <row r="1951" spans="2:16" hidden="1" x14ac:dyDescent="0.25">
      <c r="B1951" s="98"/>
      <c r="C1951" s="66"/>
      <c r="D1951" s="87" t="s">
        <v>82</v>
      </c>
      <c r="E1951" s="66"/>
      <c r="F1951" s="77" t="str">
        <f>E1950</f>
        <v xml:space="preserve">  </v>
      </c>
      <c r="G1951" s="51"/>
      <c r="H1951" s="143"/>
      <c r="I1951" s="143"/>
      <c r="J1951" s="143"/>
      <c r="K1951" s="143"/>
      <c r="L1951" s="51"/>
      <c r="M1951" s="66"/>
      <c r="N1951" s="87" t="s">
        <v>82</v>
      </c>
      <c r="O1951" s="22"/>
      <c r="P1951" s="96" t="str">
        <f>O1950</f>
        <v xml:space="preserve">  </v>
      </c>
    </row>
    <row r="1952" spans="2:16" hidden="1" x14ac:dyDescent="0.25">
      <c r="B1952" s="98"/>
      <c r="C1952" s="66"/>
      <c r="D1952" s="87"/>
      <c r="E1952" s="22"/>
      <c r="F1952" s="22"/>
      <c r="G1952" s="51"/>
      <c r="H1952" s="66"/>
      <c r="I1952" s="87"/>
      <c r="J1952" s="22"/>
      <c r="K1952" s="22"/>
      <c r="L1952" s="51"/>
      <c r="M1952" s="65"/>
      <c r="N1952" s="87"/>
      <c r="O1952" s="22"/>
      <c r="P1952" s="96"/>
    </row>
    <row r="1953" spans="2:16" ht="15.6" hidden="1" x14ac:dyDescent="0.3">
      <c r="B1953" s="62" t="str">
        <f>B1950</f>
        <v xml:space="preserve">  </v>
      </c>
      <c r="C1953" s="144" t="s">
        <v>37</v>
      </c>
      <c r="D1953" s="144"/>
      <c r="E1953" s="144"/>
      <c r="F1953" s="144"/>
      <c r="G1953" s="51"/>
      <c r="H1953" s="87" t="s">
        <v>74</v>
      </c>
      <c r="I1953" s="66"/>
      <c r="J1953" s="22" t="str">
        <f>IFERROR(VLOOKUP(B1953,'Lessor Calculations'!$AE$10:$AG$448,3,FALSE),0)</f>
        <v xml:space="preserve">  </v>
      </c>
      <c r="K1953" s="22"/>
      <c r="L1953" s="51"/>
      <c r="M1953" s="87" t="s">
        <v>74</v>
      </c>
      <c r="N1953" s="66"/>
      <c r="O1953" s="22" t="str">
        <f>J1953</f>
        <v xml:space="preserve">  </v>
      </c>
      <c r="P1953" s="96"/>
    </row>
    <row r="1954" spans="2:16" ht="15.6" hidden="1" x14ac:dyDescent="0.3">
      <c r="B1954" s="74"/>
      <c r="C1954" s="144"/>
      <c r="D1954" s="144"/>
      <c r="E1954" s="144"/>
      <c r="F1954" s="144"/>
      <c r="G1954" s="51"/>
      <c r="H1954" s="52"/>
      <c r="I1954" s="87" t="s">
        <v>79</v>
      </c>
      <c r="J1954" s="22"/>
      <c r="K1954" s="22" t="str">
        <f>J1953</f>
        <v xml:space="preserve">  </v>
      </c>
      <c r="L1954" s="51"/>
      <c r="M1954" s="52"/>
      <c r="N1954" s="87" t="s">
        <v>79</v>
      </c>
      <c r="O1954" s="22"/>
      <c r="P1954" s="96" t="str">
        <f>O1953</f>
        <v xml:space="preserve">  </v>
      </c>
    </row>
    <row r="1955" spans="2:16" ht="15.6" hidden="1" x14ac:dyDescent="0.3">
      <c r="B1955" s="74"/>
      <c r="C1955" s="66"/>
      <c r="D1955" s="87"/>
      <c r="E1955" s="22"/>
      <c r="F1955" s="22"/>
      <c r="G1955" s="51"/>
      <c r="H1955" s="66"/>
      <c r="I1955" s="87"/>
      <c r="J1955" s="22"/>
      <c r="K1955" s="22"/>
      <c r="L1955" s="51"/>
      <c r="M1955" s="65"/>
      <c r="N1955" s="66"/>
      <c r="O1955" s="22"/>
      <c r="P1955" s="96"/>
    </row>
    <row r="1956" spans="2:16" ht="15.6" hidden="1" x14ac:dyDescent="0.3">
      <c r="B1956" s="62" t="str">
        <f>B1953</f>
        <v xml:space="preserve">  </v>
      </c>
      <c r="C1956" s="87" t="s">
        <v>36</v>
      </c>
      <c r="D1956" s="22"/>
      <c r="E1956" s="22" t="str">
        <f>F1957</f>
        <v xml:space="preserve">  </v>
      </c>
      <c r="F1956" s="22"/>
      <c r="G1956" s="51"/>
      <c r="H1956" s="143" t="s">
        <v>37</v>
      </c>
      <c r="I1956" s="143"/>
      <c r="J1956" s="143"/>
      <c r="K1956" s="143"/>
      <c r="L1956" s="51"/>
      <c r="M1956" s="87" t="s">
        <v>36</v>
      </c>
      <c r="N1956" s="22"/>
      <c r="O1956" s="22" t="str">
        <f>E1956</f>
        <v xml:space="preserve">  </v>
      </c>
      <c r="P1956" s="96"/>
    </row>
    <row r="1957" spans="2:16" ht="15.6" hidden="1" x14ac:dyDescent="0.3">
      <c r="B1957" s="75"/>
      <c r="C1957" s="79"/>
      <c r="D1957" s="90" t="s">
        <v>80</v>
      </c>
      <c r="E1957" s="90"/>
      <c r="F1957" s="91" t="str">
        <f>IFERROR(VLOOKUP(B1956,'Lessor Calculations'!$G$10:$W$448,17,FALSE),0)</f>
        <v xml:space="preserve">  </v>
      </c>
      <c r="G1957" s="70"/>
      <c r="H1957" s="146"/>
      <c r="I1957" s="146"/>
      <c r="J1957" s="146"/>
      <c r="K1957" s="146"/>
      <c r="L1957" s="70"/>
      <c r="M1957" s="79"/>
      <c r="N1957" s="90" t="s">
        <v>80</v>
      </c>
      <c r="O1957" s="91"/>
      <c r="P1957" s="94" t="str">
        <f>O1956</f>
        <v xml:space="preserve">  </v>
      </c>
    </row>
    <row r="1958" spans="2:16" ht="15.6" hidden="1" x14ac:dyDescent="0.3">
      <c r="B1958" s="59" t="str">
        <f>IFERROR(IF(EOMONTH(B1953,1)&gt;Questionnaire!$I$8,"  ",EOMONTH(B1953,1)),"  ")</f>
        <v xml:space="preserve">  </v>
      </c>
      <c r="C1958" s="82" t="s">
        <v>36</v>
      </c>
      <c r="D1958" s="83"/>
      <c r="E1958" s="83">
        <f>IFERROR(F1959+F1960,0)</f>
        <v>0</v>
      </c>
      <c r="F1958" s="83"/>
      <c r="G1958" s="61"/>
      <c r="H1958" s="142" t="s">
        <v>37</v>
      </c>
      <c r="I1958" s="142"/>
      <c r="J1958" s="142"/>
      <c r="K1958" s="142"/>
      <c r="L1958" s="61"/>
      <c r="M1958" s="82" t="s">
        <v>36</v>
      </c>
      <c r="N1958" s="83"/>
      <c r="O1958" s="83">
        <f>E1958</f>
        <v>0</v>
      </c>
      <c r="P1958" s="95"/>
    </row>
    <row r="1959" spans="2:16" hidden="1" x14ac:dyDescent="0.25">
      <c r="B1959" s="98"/>
      <c r="C1959" s="87"/>
      <c r="D1959" s="87" t="s">
        <v>71</v>
      </c>
      <c r="E1959" s="87"/>
      <c r="F1959" s="22">
        <f>IFERROR(-VLOOKUP(B1958,'Lessor Calculations'!$G$10:$N$448,8,FALSE),0)</f>
        <v>0</v>
      </c>
      <c r="G1959" s="51"/>
      <c r="H1959" s="143"/>
      <c r="I1959" s="143"/>
      <c r="J1959" s="143"/>
      <c r="K1959" s="143"/>
      <c r="L1959" s="51"/>
      <c r="M1959" s="87"/>
      <c r="N1959" s="87" t="s">
        <v>71</v>
      </c>
      <c r="O1959" s="22"/>
      <c r="P1959" s="96">
        <f>F1959</f>
        <v>0</v>
      </c>
    </row>
    <row r="1960" spans="2:16" hidden="1" x14ac:dyDescent="0.25">
      <c r="B1960" s="98"/>
      <c r="C1960" s="66"/>
      <c r="D1960" s="87" t="s">
        <v>72</v>
      </c>
      <c r="E1960" s="87"/>
      <c r="F1960" s="22" t="str">
        <f>IFERROR(VLOOKUP(B1958,'Lessor Calculations'!$G$10:$M$448,7,FALSE),0)</f>
        <v xml:space="preserve">  </v>
      </c>
      <c r="G1960" s="51"/>
      <c r="H1960" s="143"/>
      <c r="I1960" s="143"/>
      <c r="J1960" s="143"/>
      <c r="K1960" s="143"/>
      <c r="L1960" s="51"/>
      <c r="M1960" s="66"/>
      <c r="N1960" s="87" t="s">
        <v>72</v>
      </c>
      <c r="O1960" s="22"/>
      <c r="P1960" s="96" t="str">
        <f>F1960</f>
        <v xml:space="preserve">  </v>
      </c>
    </row>
    <row r="1961" spans="2:16" hidden="1" x14ac:dyDescent="0.25">
      <c r="B1961" s="98"/>
      <c r="C1961" s="66"/>
      <c r="D1961" s="87"/>
      <c r="E1961" s="22"/>
      <c r="F1961" s="22"/>
      <c r="G1961" s="51"/>
      <c r="H1961" s="66"/>
      <c r="I1961" s="87"/>
      <c r="J1961" s="22"/>
      <c r="K1961" s="22"/>
      <c r="L1961" s="51"/>
      <c r="M1961" s="65"/>
      <c r="N1961" s="87"/>
      <c r="O1961" s="22"/>
      <c r="P1961" s="96"/>
    </row>
    <row r="1962" spans="2:16" ht="15.6" hidden="1" x14ac:dyDescent="0.3">
      <c r="B1962" s="62" t="str">
        <f>B1958</f>
        <v xml:space="preserve">  </v>
      </c>
      <c r="C1962" s="66" t="s">
        <v>70</v>
      </c>
      <c r="D1962" s="66"/>
      <c r="E1962" s="22" t="str">
        <f>IFERROR(VLOOKUP(B1962,'Lessor Calculations'!$Z$10:$AB$448,3,FALSE),0)</f>
        <v xml:space="preserve">  </v>
      </c>
      <c r="F1962" s="66"/>
      <c r="G1962" s="51"/>
      <c r="H1962" s="143" t="s">
        <v>37</v>
      </c>
      <c r="I1962" s="143"/>
      <c r="J1962" s="143"/>
      <c r="K1962" s="143"/>
      <c r="L1962" s="51"/>
      <c r="M1962" s="66" t="s">
        <v>70</v>
      </c>
      <c r="N1962" s="66"/>
      <c r="O1962" s="22" t="str">
        <f>E1962</f>
        <v xml:space="preserve">  </v>
      </c>
      <c r="P1962" s="96"/>
    </row>
    <row r="1963" spans="2:16" hidden="1" x14ac:dyDescent="0.25">
      <c r="B1963" s="98"/>
      <c r="C1963" s="66"/>
      <c r="D1963" s="87" t="s">
        <v>82</v>
      </c>
      <c r="E1963" s="66"/>
      <c r="F1963" s="77" t="str">
        <f>E1962</f>
        <v xml:space="preserve">  </v>
      </c>
      <c r="G1963" s="51"/>
      <c r="H1963" s="143"/>
      <c r="I1963" s="143"/>
      <c r="J1963" s="143"/>
      <c r="K1963" s="143"/>
      <c r="L1963" s="51"/>
      <c r="M1963" s="66"/>
      <c r="N1963" s="87" t="s">
        <v>82</v>
      </c>
      <c r="O1963" s="22"/>
      <c r="P1963" s="96" t="str">
        <f>O1962</f>
        <v xml:space="preserve">  </v>
      </c>
    </row>
    <row r="1964" spans="2:16" hidden="1" x14ac:dyDescent="0.25">
      <c r="B1964" s="98"/>
      <c r="C1964" s="66"/>
      <c r="D1964" s="87"/>
      <c r="E1964" s="22"/>
      <c r="F1964" s="22"/>
      <c r="G1964" s="51"/>
      <c r="H1964" s="66"/>
      <c r="I1964" s="87"/>
      <c r="J1964" s="22"/>
      <c r="K1964" s="22"/>
      <c r="L1964" s="51"/>
      <c r="M1964" s="65"/>
      <c r="N1964" s="87"/>
      <c r="O1964" s="22"/>
      <c r="P1964" s="96"/>
    </row>
    <row r="1965" spans="2:16" ht="15.6" hidden="1" x14ac:dyDescent="0.3">
      <c r="B1965" s="62" t="str">
        <f>B1962</f>
        <v xml:space="preserve">  </v>
      </c>
      <c r="C1965" s="144" t="s">
        <v>37</v>
      </c>
      <c r="D1965" s="144"/>
      <c r="E1965" s="144"/>
      <c r="F1965" s="144"/>
      <c r="G1965" s="51"/>
      <c r="H1965" s="87" t="s">
        <v>74</v>
      </c>
      <c r="I1965" s="66"/>
      <c r="J1965" s="22" t="str">
        <f>IFERROR(VLOOKUP(B1965,'Lessor Calculations'!$AE$10:$AG$448,3,FALSE),0)</f>
        <v xml:space="preserve">  </v>
      </c>
      <c r="K1965" s="22"/>
      <c r="L1965" s="51"/>
      <c r="M1965" s="87" t="s">
        <v>74</v>
      </c>
      <c r="N1965" s="66"/>
      <c r="O1965" s="22" t="str">
        <f>J1965</f>
        <v xml:space="preserve">  </v>
      </c>
      <c r="P1965" s="96"/>
    </row>
    <row r="1966" spans="2:16" ht="15.6" hidden="1" x14ac:dyDescent="0.3">
      <c r="B1966" s="74"/>
      <c r="C1966" s="144"/>
      <c r="D1966" s="144"/>
      <c r="E1966" s="144"/>
      <c r="F1966" s="144"/>
      <c r="G1966" s="51"/>
      <c r="H1966" s="52"/>
      <c r="I1966" s="87" t="s">
        <v>79</v>
      </c>
      <c r="J1966" s="22"/>
      <c r="K1966" s="22" t="str">
        <f>J1965</f>
        <v xml:space="preserve">  </v>
      </c>
      <c r="L1966" s="51"/>
      <c r="M1966" s="52"/>
      <c r="N1966" s="87" t="s">
        <v>79</v>
      </c>
      <c r="O1966" s="22"/>
      <c r="P1966" s="96" t="str">
        <f>O1965</f>
        <v xml:space="preserve">  </v>
      </c>
    </row>
    <row r="1967" spans="2:16" ht="15.6" hidden="1" x14ac:dyDescent="0.3">
      <c r="B1967" s="74"/>
      <c r="C1967" s="66"/>
      <c r="D1967" s="87"/>
      <c r="E1967" s="22"/>
      <c r="F1967" s="22"/>
      <c r="G1967" s="51"/>
      <c r="H1967" s="66"/>
      <c r="I1967" s="87"/>
      <c r="J1967" s="22"/>
      <c r="K1967" s="22"/>
      <c r="L1967" s="51"/>
      <c r="M1967" s="65"/>
      <c r="N1967" s="66"/>
      <c r="O1967" s="22"/>
      <c r="P1967" s="96"/>
    </row>
    <row r="1968" spans="2:16" ht="15.6" hidden="1" x14ac:dyDescent="0.3">
      <c r="B1968" s="62" t="str">
        <f>B1965</f>
        <v xml:space="preserve">  </v>
      </c>
      <c r="C1968" s="87" t="s">
        <v>36</v>
      </c>
      <c r="D1968" s="22"/>
      <c r="E1968" s="22" t="str">
        <f>F1969</f>
        <v xml:space="preserve">  </v>
      </c>
      <c r="F1968" s="22"/>
      <c r="G1968" s="51"/>
      <c r="H1968" s="143" t="s">
        <v>37</v>
      </c>
      <c r="I1968" s="143"/>
      <c r="J1968" s="143"/>
      <c r="K1968" s="143"/>
      <c r="L1968" s="51"/>
      <c r="M1968" s="87" t="s">
        <v>36</v>
      </c>
      <c r="N1968" s="22"/>
      <c r="O1968" s="22" t="str">
        <f>E1968</f>
        <v xml:space="preserve">  </v>
      </c>
      <c r="P1968" s="96"/>
    </row>
    <row r="1969" spans="2:16" ht="15.6" hidden="1" x14ac:dyDescent="0.3">
      <c r="B1969" s="75"/>
      <c r="C1969" s="79"/>
      <c r="D1969" s="90" t="s">
        <v>80</v>
      </c>
      <c r="E1969" s="90"/>
      <c r="F1969" s="91" t="str">
        <f>IFERROR(VLOOKUP(B1968,'Lessor Calculations'!$G$10:$W$448,17,FALSE),0)</f>
        <v xml:space="preserve">  </v>
      </c>
      <c r="G1969" s="70"/>
      <c r="H1969" s="146"/>
      <c r="I1969" s="146"/>
      <c r="J1969" s="146"/>
      <c r="K1969" s="146"/>
      <c r="L1969" s="70"/>
      <c r="M1969" s="79"/>
      <c r="N1969" s="90" t="s">
        <v>80</v>
      </c>
      <c r="O1969" s="91"/>
      <c r="P1969" s="94" t="str">
        <f>O1968</f>
        <v xml:space="preserve">  </v>
      </c>
    </row>
    <row r="1970" spans="2:16" ht="15.6" hidden="1" x14ac:dyDescent="0.3">
      <c r="B1970" s="59" t="str">
        <f>IFERROR(IF(EOMONTH(B1965,1)&gt;Questionnaire!$I$8,"  ",EOMONTH(B1965,1)),"  ")</f>
        <v xml:space="preserve">  </v>
      </c>
      <c r="C1970" s="82" t="s">
        <v>36</v>
      </c>
      <c r="D1970" s="83"/>
      <c r="E1970" s="83">
        <f>IFERROR(F1971+F1972,0)</f>
        <v>0</v>
      </c>
      <c r="F1970" s="83"/>
      <c r="G1970" s="61"/>
      <c r="H1970" s="142" t="s">
        <v>37</v>
      </c>
      <c r="I1970" s="142"/>
      <c r="J1970" s="142"/>
      <c r="K1970" s="142"/>
      <c r="L1970" s="61"/>
      <c r="M1970" s="82" t="s">
        <v>36</v>
      </c>
      <c r="N1970" s="83"/>
      <c r="O1970" s="83">
        <f>E1970</f>
        <v>0</v>
      </c>
      <c r="P1970" s="95"/>
    </row>
    <row r="1971" spans="2:16" hidden="1" x14ac:dyDescent="0.25">
      <c r="B1971" s="98"/>
      <c r="C1971" s="87"/>
      <c r="D1971" s="87" t="s">
        <v>71</v>
      </c>
      <c r="E1971" s="87"/>
      <c r="F1971" s="22">
        <f>IFERROR(-VLOOKUP(B1970,'Lessor Calculations'!$G$10:$N$448,8,FALSE),0)</f>
        <v>0</v>
      </c>
      <c r="G1971" s="51"/>
      <c r="H1971" s="143"/>
      <c r="I1971" s="143"/>
      <c r="J1971" s="143"/>
      <c r="K1971" s="143"/>
      <c r="L1971" s="51"/>
      <c r="M1971" s="87"/>
      <c r="N1971" s="87" t="s">
        <v>71</v>
      </c>
      <c r="O1971" s="22"/>
      <c r="P1971" s="96">
        <f>F1971</f>
        <v>0</v>
      </c>
    </row>
    <row r="1972" spans="2:16" hidden="1" x14ac:dyDescent="0.25">
      <c r="B1972" s="98"/>
      <c r="C1972" s="66"/>
      <c r="D1972" s="87" t="s">
        <v>72</v>
      </c>
      <c r="E1972" s="87"/>
      <c r="F1972" s="22" t="str">
        <f>IFERROR(VLOOKUP(B1970,'Lessor Calculations'!$G$10:$M$448,7,FALSE),0)</f>
        <v xml:space="preserve">  </v>
      </c>
      <c r="G1972" s="51"/>
      <c r="H1972" s="143"/>
      <c r="I1972" s="143"/>
      <c r="J1972" s="143"/>
      <c r="K1972" s="143"/>
      <c r="L1972" s="51"/>
      <c r="M1972" s="66"/>
      <c r="N1972" s="87" t="s">
        <v>72</v>
      </c>
      <c r="O1972" s="22"/>
      <c r="P1972" s="96" t="str">
        <f>F1972</f>
        <v xml:space="preserve">  </v>
      </c>
    </row>
    <row r="1973" spans="2:16" hidden="1" x14ac:dyDescent="0.25">
      <c r="B1973" s="98"/>
      <c r="C1973" s="66"/>
      <c r="D1973" s="87"/>
      <c r="E1973" s="22"/>
      <c r="F1973" s="22"/>
      <c r="G1973" s="51"/>
      <c r="H1973" s="66"/>
      <c r="I1973" s="87"/>
      <c r="J1973" s="22"/>
      <c r="K1973" s="22"/>
      <c r="L1973" s="51"/>
      <c r="M1973" s="65"/>
      <c r="N1973" s="87"/>
      <c r="O1973" s="22"/>
      <c r="P1973" s="96"/>
    </row>
    <row r="1974" spans="2:16" ht="15.6" hidden="1" x14ac:dyDescent="0.3">
      <c r="B1974" s="62" t="str">
        <f>B1970</f>
        <v xml:space="preserve">  </v>
      </c>
      <c r="C1974" s="66" t="s">
        <v>70</v>
      </c>
      <c r="D1974" s="66"/>
      <c r="E1974" s="22" t="str">
        <f>IFERROR(VLOOKUP(B1974,'Lessor Calculations'!$Z$10:$AB$448,3,FALSE),0)</f>
        <v xml:space="preserve">  </v>
      </c>
      <c r="F1974" s="66"/>
      <c r="G1974" s="51"/>
      <c r="H1974" s="143" t="s">
        <v>37</v>
      </c>
      <c r="I1974" s="143"/>
      <c r="J1974" s="143"/>
      <c r="K1974" s="143"/>
      <c r="L1974" s="51"/>
      <c r="M1974" s="66" t="s">
        <v>70</v>
      </c>
      <c r="N1974" s="66"/>
      <c r="O1974" s="22" t="str">
        <f>E1974</f>
        <v xml:space="preserve">  </v>
      </c>
      <c r="P1974" s="96"/>
    </row>
    <row r="1975" spans="2:16" hidden="1" x14ac:dyDescent="0.25">
      <c r="B1975" s="98"/>
      <c r="C1975" s="66"/>
      <c r="D1975" s="87" t="s">
        <v>82</v>
      </c>
      <c r="E1975" s="66"/>
      <c r="F1975" s="77" t="str">
        <f>E1974</f>
        <v xml:space="preserve">  </v>
      </c>
      <c r="G1975" s="51"/>
      <c r="H1975" s="143"/>
      <c r="I1975" s="143"/>
      <c r="J1975" s="143"/>
      <c r="K1975" s="143"/>
      <c r="L1975" s="51"/>
      <c r="M1975" s="66"/>
      <c r="N1975" s="87" t="s">
        <v>82</v>
      </c>
      <c r="O1975" s="22"/>
      <c r="P1975" s="96" t="str">
        <f>O1974</f>
        <v xml:space="preserve">  </v>
      </c>
    </row>
    <row r="1976" spans="2:16" hidden="1" x14ac:dyDescent="0.25">
      <c r="B1976" s="98"/>
      <c r="C1976" s="66"/>
      <c r="D1976" s="87"/>
      <c r="E1976" s="22"/>
      <c r="F1976" s="22"/>
      <c r="G1976" s="51"/>
      <c r="H1976" s="66"/>
      <c r="I1976" s="87"/>
      <c r="J1976" s="22"/>
      <c r="K1976" s="22"/>
      <c r="L1976" s="51"/>
      <c r="M1976" s="65"/>
      <c r="N1976" s="87"/>
      <c r="O1976" s="22"/>
      <c r="P1976" s="96"/>
    </row>
    <row r="1977" spans="2:16" ht="15.6" hidden="1" x14ac:dyDescent="0.3">
      <c r="B1977" s="62" t="str">
        <f>B1974</f>
        <v xml:space="preserve">  </v>
      </c>
      <c r="C1977" s="144" t="s">
        <v>37</v>
      </c>
      <c r="D1977" s="144"/>
      <c r="E1977" s="144"/>
      <c r="F1977" s="144"/>
      <c r="G1977" s="51"/>
      <c r="H1977" s="87" t="s">
        <v>74</v>
      </c>
      <c r="I1977" s="66"/>
      <c r="J1977" s="22" t="str">
        <f>IFERROR(VLOOKUP(B1977,'Lessor Calculations'!$AE$10:$AG$448,3,FALSE),0)</f>
        <v xml:space="preserve">  </v>
      </c>
      <c r="K1977" s="22"/>
      <c r="L1977" s="51"/>
      <c r="M1977" s="87" t="s">
        <v>74</v>
      </c>
      <c r="N1977" s="66"/>
      <c r="O1977" s="22" t="str">
        <f>J1977</f>
        <v xml:space="preserve">  </v>
      </c>
      <c r="P1977" s="96"/>
    </row>
    <row r="1978" spans="2:16" ht="15.6" hidden="1" x14ac:dyDescent="0.3">
      <c r="B1978" s="74"/>
      <c r="C1978" s="144"/>
      <c r="D1978" s="144"/>
      <c r="E1978" s="144"/>
      <c r="F1978" s="144"/>
      <c r="G1978" s="51"/>
      <c r="H1978" s="52"/>
      <c r="I1978" s="87" t="s">
        <v>79</v>
      </c>
      <c r="J1978" s="22"/>
      <c r="K1978" s="22" t="str">
        <f>J1977</f>
        <v xml:space="preserve">  </v>
      </c>
      <c r="L1978" s="51"/>
      <c r="M1978" s="52"/>
      <c r="N1978" s="87" t="s">
        <v>79</v>
      </c>
      <c r="O1978" s="22"/>
      <c r="P1978" s="96" t="str">
        <f>O1977</f>
        <v xml:space="preserve">  </v>
      </c>
    </row>
    <row r="1979" spans="2:16" ht="15.6" hidden="1" x14ac:dyDescent="0.3">
      <c r="B1979" s="74"/>
      <c r="C1979" s="66"/>
      <c r="D1979" s="87"/>
      <c r="E1979" s="22"/>
      <c r="F1979" s="22"/>
      <c r="G1979" s="51"/>
      <c r="H1979" s="66"/>
      <c r="I1979" s="87"/>
      <c r="J1979" s="22"/>
      <c r="K1979" s="22"/>
      <c r="L1979" s="51"/>
      <c r="M1979" s="65"/>
      <c r="N1979" s="66"/>
      <c r="O1979" s="22"/>
      <c r="P1979" s="96"/>
    </row>
    <row r="1980" spans="2:16" ht="15.6" hidden="1" x14ac:dyDescent="0.3">
      <c r="B1980" s="62" t="str">
        <f>B1977</f>
        <v xml:space="preserve">  </v>
      </c>
      <c r="C1980" s="87" t="s">
        <v>36</v>
      </c>
      <c r="D1980" s="22"/>
      <c r="E1980" s="22" t="str">
        <f>F1981</f>
        <v xml:space="preserve">  </v>
      </c>
      <c r="F1980" s="22"/>
      <c r="G1980" s="51"/>
      <c r="H1980" s="143" t="s">
        <v>37</v>
      </c>
      <c r="I1980" s="143"/>
      <c r="J1980" s="143"/>
      <c r="K1980" s="143"/>
      <c r="L1980" s="51"/>
      <c r="M1980" s="87" t="s">
        <v>36</v>
      </c>
      <c r="N1980" s="22"/>
      <c r="O1980" s="22" t="str">
        <f>E1980</f>
        <v xml:space="preserve">  </v>
      </c>
      <c r="P1980" s="96"/>
    </row>
    <row r="1981" spans="2:16" ht="15.6" hidden="1" x14ac:dyDescent="0.3">
      <c r="B1981" s="75"/>
      <c r="C1981" s="79"/>
      <c r="D1981" s="90" t="s">
        <v>80</v>
      </c>
      <c r="E1981" s="90"/>
      <c r="F1981" s="91" t="str">
        <f>IFERROR(VLOOKUP(B1980,'Lessor Calculations'!$G$10:$W$448,17,FALSE),0)</f>
        <v xml:space="preserve">  </v>
      </c>
      <c r="G1981" s="70"/>
      <c r="H1981" s="146"/>
      <c r="I1981" s="146"/>
      <c r="J1981" s="146"/>
      <c r="K1981" s="146"/>
      <c r="L1981" s="70"/>
      <c r="M1981" s="79"/>
      <c r="N1981" s="90" t="s">
        <v>80</v>
      </c>
      <c r="O1981" s="91"/>
      <c r="P1981" s="94" t="str">
        <f>O1980</f>
        <v xml:space="preserve">  </v>
      </c>
    </row>
    <row r="1982" spans="2:16" ht="15.6" hidden="1" x14ac:dyDescent="0.3">
      <c r="B1982" s="59" t="str">
        <f>IFERROR(IF(EOMONTH(B1977,1)&gt;Questionnaire!$I$8,"  ",EOMONTH(B1977,1)),"  ")</f>
        <v xml:space="preserve">  </v>
      </c>
      <c r="C1982" s="82" t="s">
        <v>36</v>
      </c>
      <c r="D1982" s="83"/>
      <c r="E1982" s="83">
        <f>IFERROR(F1983+F1984,0)</f>
        <v>0</v>
      </c>
      <c r="F1982" s="83"/>
      <c r="G1982" s="61"/>
      <c r="H1982" s="142" t="s">
        <v>37</v>
      </c>
      <c r="I1982" s="142"/>
      <c r="J1982" s="142"/>
      <c r="K1982" s="142"/>
      <c r="L1982" s="61"/>
      <c r="M1982" s="82" t="s">
        <v>36</v>
      </c>
      <c r="N1982" s="83"/>
      <c r="O1982" s="83">
        <f>E1982</f>
        <v>0</v>
      </c>
      <c r="P1982" s="95"/>
    </row>
    <row r="1983" spans="2:16" hidden="1" x14ac:dyDescent="0.25">
      <c r="B1983" s="98"/>
      <c r="C1983" s="87"/>
      <c r="D1983" s="87" t="s">
        <v>71</v>
      </c>
      <c r="E1983" s="87"/>
      <c r="F1983" s="22">
        <f>IFERROR(-VLOOKUP(B1982,'Lessor Calculations'!$G$10:$N$448,8,FALSE),0)</f>
        <v>0</v>
      </c>
      <c r="G1983" s="51"/>
      <c r="H1983" s="143"/>
      <c r="I1983" s="143"/>
      <c r="J1983" s="143"/>
      <c r="K1983" s="143"/>
      <c r="L1983" s="51"/>
      <c r="M1983" s="87"/>
      <c r="N1983" s="87" t="s">
        <v>71</v>
      </c>
      <c r="O1983" s="22"/>
      <c r="P1983" s="96">
        <f>F1983</f>
        <v>0</v>
      </c>
    </row>
    <row r="1984" spans="2:16" hidden="1" x14ac:dyDescent="0.25">
      <c r="B1984" s="98"/>
      <c r="C1984" s="66"/>
      <c r="D1984" s="87" t="s">
        <v>72</v>
      </c>
      <c r="E1984" s="87"/>
      <c r="F1984" s="22" t="str">
        <f>IFERROR(VLOOKUP(B1982,'Lessor Calculations'!$G$10:$M$448,7,FALSE),0)</f>
        <v xml:space="preserve">  </v>
      </c>
      <c r="G1984" s="51"/>
      <c r="H1984" s="143"/>
      <c r="I1984" s="143"/>
      <c r="J1984" s="143"/>
      <c r="K1984" s="143"/>
      <c r="L1984" s="51"/>
      <c r="M1984" s="66"/>
      <c r="N1984" s="87" t="s">
        <v>72</v>
      </c>
      <c r="O1984" s="22"/>
      <c r="P1984" s="96" t="str">
        <f>F1984</f>
        <v xml:space="preserve">  </v>
      </c>
    </row>
    <row r="1985" spans="2:16" hidden="1" x14ac:dyDescent="0.25">
      <c r="B1985" s="98"/>
      <c r="C1985" s="66"/>
      <c r="D1985" s="87"/>
      <c r="E1985" s="22"/>
      <c r="F1985" s="22"/>
      <c r="G1985" s="51"/>
      <c r="H1985" s="66"/>
      <c r="I1985" s="87"/>
      <c r="J1985" s="22"/>
      <c r="K1985" s="22"/>
      <c r="L1985" s="51"/>
      <c r="M1985" s="65"/>
      <c r="N1985" s="87"/>
      <c r="O1985" s="22"/>
      <c r="P1985" s="96"/>
    </row>
    <row r="1986" spans="2:16" ht="15.6" hidden="1" x14ac:dyDescent="0.3">
      <c r="B1986" s="62" t="str">
        <f>B1982</f>
        <v xml:space="preserve">  </v>
      </c>
      <c r="C1986" s="66" t="s">
        <v>70</v>
      </c>
      <c r="D1986" s="66"/>
      <c r="E1986" s="22" t="str">
        <f>IFERROR(VLOOKUP(B1986,'Lessor Calculations'!$Z$10:$AB$448,3,FALSE),0)</f>
        <v xml:space="preserve">  </v>
      </c>
      <c r="F1986" s="66"/>
      <c r="G1986" s="51"/>
      <c r="H1986" s="143" t="s">
        <v>37</v>
      </c>
      <c r="I1986" s="143"/>
      <c r="J1986" s="143"/>
      <c r="K1986" s="143"/>
      <c r="L1986" s="51"/>
      <c r="M1986" s="66" t="s">
        <v>70</v>
      </c>
      <c r="N1986" s="66"/>
      <c r="O1986" s="22" t="str">
        <f>E1986</f>
        <v xml:space="preserve">  </v>
      </c>
      <c r="P1986" s="96"/>
    </row>
    <row r="1987" spans="2:16" hidden="1" x14ac:dyDescent="0.25">
      <c r="B1987" s="98"/>
      <c r="C1987" s="66"/>
      <c r="D1987" s="87" t="s">
        <v>82</v>
      </c>
      <c r="E1987" s="66"/>
      <c r="F1987" s="77" t="str">
        <f>E1986</f>
        <v xml:space="preserve">  </v>
      </c>
      <c r="G1987" s="51"/>
      <c r="H1987" s="143"/>
      <c r="I1987" s="143"/>
      <c r="J1987" s="143"/>
      <c r="K1987" s="143"/>
      <c r="L1987" s="51"/>
      <c r="M1987" s="66"/>
      <c r="N1987" s="87" t="s">
        <v>82</v>
      </c>
      <c r="O1987" s="22"/>
      <c r="P1987" s="96" t="str">
        <f>O1986</f>
        <v xml:space="preserve">  </v>
      </c>
    </row>
    <row r="1988" spans="2:16" hidden="1" x14ac:dyDescent="0.25">
      <c r="B1988" s="98"/>
      <c r="C1988" s="66"/>
      <c r="D1988" s="87"/>
      <c r="E1988" s="22"/>
      <c r="F1988" s="22"/>
      <c r="G1988" s="51"/>
      <c r="H1988" s="66"/>
      <c r="I1988" s="87"/>
      <c r="J1988" s="22"/>
      <c r="K1988" s="22"/>
      <c r="L1988" s="51"/>
      <c r="M1988" s="65"/>
      <c r="N1988" s="87"/>
      <c r="O1988" s="22"/>
      <c r="P1988" s="96"/>
    </row>
    <row r="1989" spans="2:16" ht="15.6" hidden="1" x14ac:dyDescent="0.3">
      <c r="B1989" s="62" t="str">
        <f>B1986</f>
        <v xml:space="preserve">  </v>
      </c>
      <c r="C1989" s="144" t="s">
        <v>37</v>
      </c>
      <c r="D1989" s="144"/>
      <c r="E1989" s="144"/>
      <c r="F1989" s="144"/>
      <c r="G1989" s="51"/>
      <c r="H1989" s="87" t="s">
        <v>74</v>
      </c>
      <c r="I1989" s="66"/>
      <c r="J1989" s="22" t="str">
        <f>IFERROR(VLOOKUP(B1989,'Lessor Calculations'!$AE$10:$AG$448,3,FALSE),0)</f>
        <v xml:space="preserve">  </v>
      </c>
      <c r="K1989" s="22"/>
      <c r="L1989" s="51"/>
      <c r="M1989" s="87" t="s">
        <v>74</v>
      </c>
      <c r="N1989" s="66"/>
      <c r="O1989" s="22" t="str">
        <f>J1989</f>
        <v xml:space="preserve">  </v>
      </c>
      <c r="P1989" s="96"/>
    </row>
    <row r="1990" spans="2:16" ht="15.6" hidden="1" x14ac:dyDescent="0.3">
      <c r="B1990" s="74"/>
      <c r="C1990" s="144"/>
      <c r="D1990" s="144"/>
      <c r="E1990" s="144"/>
      <c r="F1990" s="144"/>
      <c r="G1990" s="51"/>
      <c r="H1990" s="52"/>
      <c r="I1990" s="87" t="s">
        <v>79</v>
      </c>
      <c r="J1990" s="22"/>
      <c r="K1990" s="22" t="str">
        <f>J1989</f>
        <v xml:space="preserve">  </v>
      </c>
      <c r="L1990" s="51"/>
      <c r="M1990" s="52"/>
      <c r="N1990" s="87" t="s">
        <v>79</v>
      </c>
      <c r="O1990" s="22"/>
      <c r="P1990" s="96" t="str">
        <f>O1989</f>
        <v xml:space="preserve">  </v>
      </c>
    </row>
    <row r="1991" spans="2:16" ht="15.6" hidden="1" x14ac:dyDescent="0.3">
      <c r="B1991" s="74"/>
      <c r="C1991" s="66"/>
      <c r="D1991" s="87"/>
      <c r="E1991" s="22"/>
      <c r="F1991" s="22"/>
      <c r="G1991" s="51"/>
      <c r="H1991" s="66"/>
      <c r="I1991" s="87"/>
      <c r="J1991" s="22"/>
      <c r="K1991" s="22"/>
      <c r="L1991" s="51"/>
      <c r="M1991" s="65"/>
      <c r="N1991" s="66"/>
      <c r="O1991" s="22"/>
      <c r="P1991" s="96"/>
    </row>
    <row r="1992" spans="2:16" ht="15.6" hidden="1" x14ac:dyDescent="0.3">
      <c r="B1992" s="62" t="str">
        <f>B1989</f>
        <v xml:space="preserve">  </v>
      </c>
      <c r="C1992" s="87" t="s">
        <v>36</v>
      </c>
      <c r="D1992" s="22"/>
      <c r="E1992" s="22" t="str">
        <f>F1993</f>
        <v xml:space="preserve">  </v>
      </c>
      <c r="F1992" s="22"/>
      <c r="G1992" s="51"/>
      <c r="H1992" s="143" t="s">
        <v>37</v>
      </c>
      <c r="I1992" s="143"/>
      <c r="J1992" s="143"/>
      <c r="K1992" s="143"/>
      <c r="L1992" s="51"/>
      <c r="M1992" s="87" t="s">
        <v>36</v>
      </c>
      <c r="N1992" s="22"/>
      <c r="O1992" s="22" t="str">
        <f>E1992</f>
        <v xml:space="preserve">  </v>
      </c>
      <c r="P1992" s="96"/>
    </row>
    <row r="1993" spans="2:16" ht="15.6" hidden="1" x14ac:dyDescent="0.3">
      <c r="B1993" s="75"/>
      <c r="C1993" s="79"/>
      <c r="D1993" s="90" t="s">
        <v>80</v>
      </c>
      <c r="E1993" s="90"/>
      <c r="F1993" s="91" t="str">
        <f>IFERROR(VLOOKUP(B1992,'Lessor Calculations'!$G$10:$W$448,17,FALSE),0)</f>
        <v xml:space="preserve">  </v>
      </c>
      <c r="G1993" s="70"/>
      <c r="H1993" s="146"/>
      <c r="I1993" s="146"/>
      <c r="J1993" s="146"/>
      <c r="K1993" s="146"/>
      <c r="L1993" s="70"/>
      <c r="M1993" s="79"/>
      <c r="N1993" s="90" t="s">
        <v>80</v>
      </c>
      <c r="O1993" s="91"/>
      <c r="P1993" s="94" t="str">
        <f>O1992</f>
        <v xml:space="preserve">  </v>
      </c>
    </row>
    <row r="1994" spans="2:16" ht="15.6" hidden="1" x14ac:dyDescent="0.3">
      <c r="B1994" s="59" t="str">
        <f>IFERROR(IF(EOMONTH(B1989,1)&gt;Questionnaire!$I$8,"  ",EOMONTH(B1989,1)),"  ")</f>
        <v xml:space="preserve">  </v>
      </c>
      <c r="C1994" s="82" t="s">
        <v>36</v>
      </c>
      <c r="D1994" s="83"/>
      <c r="E1994" s="83">
        <f>IFERROR(F1995+F1996,0)</f>
        <v>0</v>
      </c>
      <c r="F1994" s="83"/>
      <c r="G1994" s="61"/>
      <c r="H1994" s="142" t="s">
        <v>37</v>
      </c>
      <c r="I1994" s="142"/>
      <c r="J1994" s="142"/>
      <c r="K1994" s="142"/>
      <c r="L1994" s="61"/>
      <c r="M1994" s="82" t="s">
        <v>36</v>
      </c>
      <c r="N1994" s="83"/>
      <c r="O1994" s="83">
        <f>E1994</f>
        <v>0</v>
      </c>
      <c r="P1994" s="95"/>
    </row>
    <row r="1995" spans="2:16" hidden="1" x14ac:dyDescent="0.25">
      <c r="B1995" s="98"/>
      <c r="C1995" s="87"/>
      <c r="D1995" s="87" t="s">
        <v>71</v>
      </c>
      <c r="E1995" s="87"/>
      <c r="F1995" s="22">
        <f>IFERROR(-VLOOKUP(B1994,'Lessor Calculations'!$G$10:$N$448,8,FALSE),0)</f>
        <v>0</v>
      </c>
      <c r="G1995" s="51"/>
      <c r="H1995" s="143"/>
      <c r="I1995" s="143"/>
      <c r="J1995" s="143"/>
      <c r="K1995" s="143"/>
      <c r="L1995" s="51"/>
      <c r="M1995" s="87"/>
      <c r="N1995" s="87" t="s">
        <v>71</v>
      </c>
      <c r="O1995" s="22"/>
      <c r="P1995" s="96">
        <f>F1995</f>
        <v>0</v>
      </c>
    </row>
    <row r="1996" spans="2:16" hidden="1" x14ac:dyDescent="0.25">
      <c r="B1996" s="98"/>
      <c r="C1996" s="66"/>
      <c r="D1996" s="87" t="s">
        <v>72</v>
      </c>
      <c r="E1996" s="87"/>
      <c r="F1996" s="22" t="str">
        <f>IFERROR(VLOOKUP(B1994,'Lessor Calculations'!$G$10:$M$448,7,FALSE),0)</f>
        <v xml:space="preserve">  </v>
      </c>
      <c r="G1996" s="51"/>
      <c r="H1996" s="143"/>
      <c r="I1996" s="143"/>
      <c r="J1996" s="143"/>
      <c r="K1996" s="143"/>
      <c r="L1996" s="51"/>
      <c r="M1996" s="66"/>
      <c r="N1996" s="87" t="s">
        <v>72</v>
      </c>
      <c r="O1996" s="22"/>
      <c r="P1996" s="96" t="str">
        <f>F1996</f>
        <v xml:space="preserve">  </v>
      </c>
    </row>
    <row r="1997" spans="2:16" hidden="1" x14ac:dyDescent="0.25">
      <c r="B1997" s="98"/>
      <c r="C1997" s="66"/>
      <c r="D1997" s="87"/>
      <c r="E1997" s="22"/>
      <c r="F1997" s="22"/>
      <c r="G1997" s="51"/>
      <c r="H1997" s="66"/>
      <c r="I1997" s="87"/>
      <c r="J1997" s="22"/>
      <c r="K1997" s="22"/>
      <c r="L1997" s="51"/>
      <c r="M1997" s="65"/>
      <c r="N1997" s="87"/>
      <c r="O1997" s="22"/>
      <c r="P1997" s="96"/>
    </row>
    <row r="1998" spans="2:16" ht="15.6" hidden="1" x14ac:dyDescent="0.3">
      <c r="B1998" s="62" t="str">
        <f>B1994</f>
        <v xml:space="preserve">  </v>
      </c>
      <c r="C1998" s="66" t="s">
        <v>70</v>
      </c>
      <c r="D1998" s="66"/>
      <c r="E1998" s="22" t="str">
        <f>IFERROR(VLOOKUP(B1998,'Lessor Calculations'!$Z$10:$AB$448,3,FALSE),0)</f>
        <v xml:space="preserve">  </v>
      </c>
      <c r="F1998" s="66"/>
      <c r="G1998" s="51"/>
      <c r="H1998" s="143" t="s">
        <v>37</v>
      </c>
      <c r="I1998" s="143"/>
      <c r="J1998" s="143"/>
      <c r="K1998" s="143"/>
      <c r="L1998" s="51"/>
      <c r="M1998" s="66" t="s">
        <v>70</v>
      </c>
      <c r="N1998" s="66"/>
      <c r="O1998" s="22" t="str">
        <f>E1998</f>
        <v xml:space="preserve">  </v>
      </c>
      <c r="P1998" s="96"/>
    </row>
    <row r="1999" spans="2:16" hidden="1" x14ac:dyDescent="0.25">
      <c r="B1999" s="98"/>
      <c r="C1999" s="66"/>
      <c r="D1999" s="87" t="s">
        <v>82</v>
      </c>
      <c r="E1999" s="66"/>
      <c r="F1999" s="77" t="str">
        <f>E1998</f>
        <v xml:space="preserve">  </v>
      </c>
      <c r="G1999" s="51"/>
      <c r="H1999" s="143"/>
      <c r="I1999" s="143"/>
      <c r="J1999" s="143"/>
      <c r="K1999" s="143"/>
      <c r="L1999" s="51"/>
      <c r="M1999" s="66"/>
      <c r="N1999" s="87" t="s">
        <v>82</v>
      </c>
      <c r="O1999" s="22"/>
      <c r="P1999" s="96" t="str">
        <f>O1998</f>
        <v xml:space="preserve">  </v>
      </c>
    </row>
    <row r="2000" spans="2:16" hidden="1" x14ac:dyDescent="0.25">
      <c r="B2000" s="98"/>
      <c r="C2000" s="66"/>
      <c r="D2000" s="87"/>
      <c r="E2000" s="22"/>
      <c r="F2000" s="22"/>
      <c r="G2000" s="51"/>
      <c r="H2000" s="66"/>
      <c r="I2000" s="87"/>
      <c r="J2000" s="22"/>
      <c r="K2000" s="22"/>
      <c r="L2000" s="51"/>
      <c r="M2000" s="65"/>
      <c r="N2000" s="87"/>
      <c r="O2000" s="22"/>
      <c r="P2000" s="96"/>
    </row>
    <row r="2001" spans="2:16" ht="15.6" hidden="1" x14ac:dyDescent="0.3">
      <c r="B2001" s="62" t="str">
        <f>B1998</f>
        <v xml:space="preserve">  </v>
      </c>
      <c r="C2001" s="144" t="s">
        <v>37</v>
      </c>
      <c r="D2001" s="144"/>
      <c r="E2001" s="144"/>
      <c r="F2001" s="144"/>
      <c r="G2001" s="51"/>
      <c r="H2001" s="87" t="s">
        <v>74</v>
      </c>
      <c r="I2001" s="66"/>
      <c r="J2001" s="22" t="str">
        <f>IFERROR(VLOOKUP(B2001,'Lessor Calculations'!$AE$10:$AG$448,3,FALSE),0)</f>
        <v xml:space="preserve">  </v>
      </c>
      <c r="K2001" s="22"/>
      <c r="L2001" s="51"/>
      <c r="M2001" s="87" t="s">
        <v>74</v>
      </c>
      <c r="N2001" s="66"/>
      <c r="O2001" s="22" t="str">
        <f>J2001</f>
        <v xml:space="preserve">  </v>
      </c>
      <c r="P2001" s="96"/>
    </row>
    <row r="2002" spans="2:16" ht="15.6" hidden="1" x14ac:dyDescent="0.3">
      <c r="B2002" s="74"/>
      <c r="C2002" s="144"/>
      <c r="D2002" s="144"/>
      <c r="E2002" s="144"/>
      <c r="F2002" s="144"/>
      <c r="G2002" s="51"/>
      <c r="H2002" s="52"/>
      <c r="I2002" s="87" t="s">
        <v>79</v>
      </c>
      <c r="J2002" s="22"/>
      <c r="K2002" s="22" t="str">
        <f>J2001</f>
        <v xml:space="preserve">  </v>
      </c>
      <c r="L2002" s="51"/>
      <c r="M2002" s="52"/>
      <c r="N2002" s="87" t="s">
        <v>79</v>
      </c>
      <c r="O2002" s="22"/>
      <c r="P2002" s="96" t="str">
        <f>O2001</f>
        <v xml:space="preserve">  </v>
      </c>
    </row>
    <row r="2003" spans="2:16" ht="15.6" hidden="1" x14ac:dyDescent="0.3">
      <c r="B2003" s="74"/>
      <c r="C2003" s="66"/>
      <c r="D2003" s="87"/>
      <c r="E2003" s="22"/>
      <c r="F2003" s="22"/>
      <c r="G2003" s="51"/>
      <c r="H2003" s="66"/>
      <c r="I2003" s="87"/>
      <c r="J2003" s="22"/>
      <c r="K2003" s="22"/>
      <c r="L2003" s="51"/>
      <c r="M2003" s="65"/>
      <c r="N2003" s="66"/>
      <c r="O2003" s="22"/>
      <c r="P2003" s="96"/>
    </row>
    <row r="2004" spans="2:16" ht="15.6" hidden="1" x14ac:dyDescent="0.3">
      <c r="B2004" s="62" t="str">
        <f>B2001</f>
        <v xml:space="preserve">  </v>
      </c>
      <c r="C2004" s="87" t="s">
        <v>36</v>
      </c>
      <c r="D2004" s="22"/>
      <c r="E2004" s="22" t="str">
        <f>F2005</f>
        <v xml:space="preserve">  </v>
      </c>
      <c r="F2004" s="22"/>
      <c r="G2004" s="51"/>
      <c r="H2004" s="143" t="s">
        <v>37</v>
      </c>
      <c r="I2004" s="143"/>
      <c r="J2004" s="143"/>
      <c r="K2004" s="143"/>
      <c r="L2004" s="51"/>
      <c r="M2004" s="87" t="s">
        <v>36</v>
      </c>
      <c r="N2004" s="22"/>
      <c r="O2004" s="22" t="str">
        <f>E2004</f>
        <v xml:space="preserve">  </v>
      </c>
      <c r="P2004" s="96"/>
    </row>
    <row r="2005" spans="2:16" ht="15.6" hidden="1" x14ac:dyDescent="0.3">
      <c r="B2005" s="75"/>
      <c r="C2005" s="79"/>
      <c r="D2005" s="90" t="s">
        <v>80</v>
      </c>
      <c r="E2005" s="90"/>
      <c r="F2005" s="91" t="str">
        <f>IFERROR(VLOOKUP(B2004,'Lessor Calculations'!$G$10:$W$448,17,FALSE),0)</f>
        <v xml:space="preserve">  </v>
      </c>
      <c r="G2005" s="70"/>
      <c r="H2005" s="146"/>
      <c r="I2005" s="146"/>
      <c r="J2005" s="146"/>
      <c r="K2005" s="146"/>
      <c r="L2005" s="70"/>
      <c r="M2005" s="79"/>
      <c r="N2005" s="90" t="s">
        <v>80</v>
      </c>
      <c r="O2005" s="91"/>
      <c r="P2005" s="94" t="str">
        <f>O2004</f>
        <v xml:space="preserve">  </v>
      </c>
    </row>
    <row r="2006" spans="2:16" ht="15.6" hidden="1" x14ac:dyDescent="0.3">
      <c r="B2006" s="59" t="str">
        <f>IFERROR(IF(EOMONTH(B2001,1)&gt;Questionnaire!$I$8,"  ",EOMONTH(B2001,1)),"  ")</f>
        <v xml:space="preserve">  </v>
      </c>
      <c r="C2006" s="82" t="s">
        <v>36</v>
      </c>
      <c r="D2006" s="83"/>
      <c r="E2006" s="83">
        <f>IFERROR(F2007+F2008,0)</f>
        <v>0</v>
      </c>
      <c r="F2006" s="83"/>
      <c r="G2006" s="61"/>
      <c r="H2006" s="142" t="s">
        <v>37</v>
      </c>
      <c r="I2006" s="142"/>
      <c r="J2006" s="142"/>
      <c r="K2006" s="142"/>
      <c r="L2006" s="61"/>
      <c r="M2006" s="82" t="s">
        <v>36</v>
      </c>
      <c r="N2006" s="83"/>
      <c r="O2006" s="83">
        <f>E2006</f>
        <v>0</v>
      </c>
      <c r="P2006" s="95"/>
    </row>
    <row r="2007" spans="2:16" hidden="1" x14ac:dyDescent="0.25">
      <c r="B2007" s="98"/>
      <c r="C2007" s="87"/>
      <c r="D2007" s="87" t="s">
        <v>71</v>
      </c>
      <c r="E2007" s="87"/>
      <c r="F2007" s="22">
        <f>IFERROR(-VLOOKUP(B2006,'Lessor Calculations'!$G$10:$N$448,8,FALSE),0)</f>
        <v>0</v>
      </c>
      <c r="G2007" s="51"/>
      <c r="H2007" s="143"/>
      <c r="I2007" s="143"/>
      <c r="J2007" s="143"/>
      <c r="K2007" s="143"/>
      <c r="L2007" s="51"/>
      <c r="M2007" s="87"/>
      <c r="N2007" s="87" t="s">
        <v>71</v>
      </c>
      <c r="O2007" s="22"/>
      <c r="P2007" s="96">
        <f>F2007</f>
        <v>0</v>
      </c>
    </row>
    <row r="2008" spans="2:16" hidden="1" x14ac:dyDescent="0.25">
      <c r="B2008" s="98"/>
      <c r="C2008" s="66"/>
      <c r="D2008" s="87" t="s">
        <v>72</v>
      </c>
      <c r="E2008" s="87"/>
      <c r="F2008" s="22" t="str">
        <f>IFERROR(VLOOKUP(B2006,'Lessor Calculations'!$G$10:$M$448,7,FALSE),0)</f>
        <v xml:space="preserve">  </v>
      </c>
      <c r="G2008" s="51"/>
      <c r="H2008" s="143"/>
      <c r="I2008" s="143"/>
      <c r="J2008" s="143"/>
      <c r="K2008" s="143"/>
      <c r="L2008" s="51"/>
      <c r="M2008" s="66"/>
      <c r="N2008" s="87" t="s">
        <v>72</v>
      </c>
      <c r="O2008" s="22"/>
      <c r="P2008" s="96" t="str">
        <f>F2008</f>
        <v xml:space="preserve">  </v>
      </c>
    </row>
    <row r="2009" spans="2:16" hidden="1" x14ac:dyDescent="0.25">
      <c r="B2009" s="98"/>
      <c r="C2009" s="66"/>
      <c r="D2009" s="87"/>
      <c r="E2009" s="22"/>
      <c r="F2009" s="22"/>
      <c r="G2009" s="51"/>
      <c r="H2009" s="66"/>
      <c r="I2009" s="87"/>
      <c r="J2009" s="22"/>
      <c r="K2009" s="22"/>
      <c r="L2009" s="51"/>
      <c r="M2009" s="65"/>
      <c r="N2009" s="87"/>
      <c r="O2009" s="22"/>
      <c r="P2009" s="96"/>
    </row>
    <row r="2010" spans="2:16" ht="15.6" hidden="1" x14ac:dyDescent="0.3">
      <c r="B2010" s="62" t="str">
        <f>B2006</f>
        <v xml:space="preserve">  </v>
      </c>
      <c r="C2010" s="66" t="s">
        <v>70</v>
      </c>
      <c r="D2010" s="66"/>
      <c r="E2010" s="22" t="str">
        <f>IFERROR(VLOOKUP(B2010,'Lessor Calculations'!$Z$10:$AB$448,3,FALSE),0)</f>
        <v xml:space="preserve">  </v>
      </c>
      <c r="F2010" s="66"/>
      <c r="G2010" s="51"/>
      <c r="H2010" s="143" t="s">
        <v>37</v>
      </c>
      <c r="I2010" s="143"/>
      <c r="J2010" s="143"/>
      <c r="K2010" s="143"/>
      <c r="L2010" s="51"/>
      <c r="M2010" s="66" t="s">
        <v>70</v>
      </c>
      <c r="N2010" s="66"/>
      <c r="O2010" s="22" t="str">
        <f>E2010</f>
        <v xml:space="preserve">  </v>
      </c>
      <c r="P2010" s="96"/>
    </row>
    <row r="2011" spans="2:16" hidden="1" x14ac:dyDescent="0.25">
      <c r="B2011" s="98"/>
      <c r="C2011" s="66"/>
      <c r="D2011" s="87" t="s">
        <v>82</v>
      </c>
      <c r="E2011" s="66"/>
      <c r="F2011" s="77" t="str">
        <f>E2010</f>
        <v xml:space="preserve">  </v>
      </c>
      <c r="G2011" s="51"/>
      <c r="H2011" s="143"/>
      <c r="I2011" s="143"/>
      <c r="J2011" s="143"/>
      <c r="K2011" s="143"/>
      <c r="L2011" s="51"/>
      <c r="M2011" s="66"/>
      <c r="N2011" s="87" t="s">
        <v>82</v>
      </c>
      <c r="O2011" s="22"/>
      <c r="P2011" s="96" t="str">
        <f>O2010</f>
        <v xml:space="preserve">  </v>
      </c>
    </row>
    <row r="2012" spans="2:16" hidden="1" x14ac:dyDescent="0.25">
      <c r="B2012" s="98"/>
      <c r="C2012" s="66"/>
      <c r="D2012" s="87"/>
      <c r="E2012" s="22"/>
      <c r="F2012" s="22"/>
      <c r="G2012" s="51"/>
      <c r="H2012" s="66"/>
      <c r="I2012" s="87"/>
      <c r="J2012" s="22"/>
      <c r="K2012" s="22"/>
      <c r="L2012" s="51"/>
      <c r="M2012" s="65"/>
      <c r="N2012" s="87"/>
      <c r="O2012" s="22"/>
      <c r="P2012" s="96"/>
    </row>
    <row r="2013" spans="2:16" ht="15.6" hidden="1" x14ac:dyDescent="0.3">
      <c r="B2013" s="62" t="str">
        <f>B2010</f>
        <v xml:space="preserve">  </v>
      </c>
      <c r="C2013" s="144" t="s">
        <v>37</v>
      </c>
      <c r="D2013" s="144"/>
      <c r="E2013" s="144"/>
      <c r="F2013" s="144"/>
      <c r="G2013" s="51"/>
      <c r="H2013" s="87" t="s">
        <v>74</v>
      </c>
      <c r="I2013" s="66"/>
      <c r="J2013" s="22" t="str">
        <f>IFERROR(VLOOKUP(B2013,'Lessor Calculations'!$AE$10:$AG$448,3,FALSE),0)</f>
        <v xml:space="preserve">  </v>
      </c>
      <c r="K2013" s="22"/>
      <c r="L2013" s="51"/>
      <c r="M2013" s="87" t="s">
        <v>74</v>
      </c>
      <c r="N2013" s="66"/>
      <c r="O2013" s="22" t="str">
        <f>J2013</f>
        <v xml:space="preserve">  </v>
      </c>
      <c r="P2013" s="96"/>
    </row>
    <row r="2014" spans="2:16" ht="15.6" hidden="1" x14ac:dyDescent="0.3">
      <c r="B2014" s="74"/>
      <c r="C2014" s="144"/>
      <c r="D2014" s="144"/>
      <c r="E2014" s="144"/>
      <c r="F2014" s="144"/>
      <c r="G2014" s="51"/>
      <c r="H2014" s="52"/>
      <c r="I2014" s="87" t="s">
        <v>79</v>
      </c>
      <c r="J2014" s="22"/>
      <c r="K2014" s="22" t="str">
        <f>J2013</f>
        <v xml:space="preserve">  </v>
      </c>
      <c r="L2014" s="51"/>
      <c r="M2014" s="52"/>
      <c r="N2014" s="87" t="s">
        <v>79</v>
      </c>
      <c r="O2014" s="22"/>
      <c r="P2014" s="96" t="str">
        <f>O2013</f>
        <v xml:space="preserve">  </v>
      </c>
    </row>
    <row r="2015" spans="2:16" ht="15.6" hidden="1" x14ac:dyDescent="0.3">
      <c r="B2015" s="74"/>
      <c r="C2015" s="66"/>
      <c r="D2015" s="87"/>
      <c r="E2015" s="22"/>
      <c r="F2015" s="22"/>
      <c r="G2015" s="51"/>
      <c r="H2015" s="66"/>
      <c r="I2015" s="87"/>
      <c r="J2015" s="22"/>
      <c r="K2015" s="22"/>
      <c r="L2015" s="51"/>
      <c r="M2015" s="65"/>
      <c r="N2015" s="66"/>
      <c r="O2015" s="22"/>
      <c r="P2015" s="96"/>
    </row>
    <row r="2016" spans="2:16" ht="15.6" hidden="1" x14ac:dyDescent="0.3">
      <c r="B2016" s="62" t="str">
        <f>B2013</f>
        <v xml:space="preserve">  </v>
      </c>
      <c r="C2016" s="87" t="s">
        <v>36</v>
      </c>
      <c r="D2016" s="22"/>
      <c r="E2016" s="22" t="str">
        <f>F2017</f>
        <v xml:space="preserve">  </v>
      </c>
      <c r="F2016" s="22"/>
      <c r="G2016" s="51"/>
      <c r="H2016" s="143" t="s">
        <v>37</v>
      </c>
      <c r="I2016" s="143"/>
      <c r="J2016" s="143"/>
      <c r="K2016" s="143"/>
      <c r="L2016" s="51"/>
      <c r="M2016" s="87" t="s">
        <v>36</v>
      </c>
      <c r="N2016" s="22"/>
      <c r="O2016" s="22" t="str">
        <f>E2016</f>
        <v xml:space="preserve">  </v>
      </c>
      <c r="P2016" s="96"/>
    </row>
    <row r="2017" spans="2:16" ht="15.6" hidden="1" x14ac:dyDescent="0.3">
      <c r="B2017" s="75"/>
      <c r="C2017" s="79"/>
      <c r="D2017" s="90" t="s">
        <v>80</v>
      </c>
      <c r="E2017" s="90"/>
      <c r="F2017" s="91" t="str">
        <f>IFERROR(VLOOKUP(B2016,'Lessor Calculations'!$G$10:$W$448,17,FALSE),0)</f>
        <v xml:space="preserve">  </v>
      </c>
      <c r="G2017" s="70"/>
      <c r="H2017" s="146"/>
      <c r="I2017" s="146"/>
      <c r="J2017" s="146"/>
      <c r="K2017" s="146"/>
      <c r="L2017" s="70"/>
      <c r="M2017" s="79"/>
      <c r="N2017" s="90" t="s">
        <v>80</v>
      </c>
      <c r="O2017" s="91"/>
      <c r="P2017" s="94" t="str">
        <f>O2016</f>
        <v xml:space="preserve">  </v>
      </c>
    </row>
    <row r="2018" spans="2:16" ht="15.6" hidden="1" x14ac:dyDescent="0.3">
      <c r="B2018" s="59" t="str">
        <f>IFERROR(IF(EOMONTH(B2013,1)&gt;Questionnaire!$I$8,"  ",EOMONTH(B2013,1)),"  ")</f>
        <v xml:space="preserve">  </v>
      </c>
      <c r="C2018" s="82" t="s">
        <v>36</v>
      </c>
      <c r="D2018" s="83"/>
      <c r="E2018" s="83">
        <f>IFERROR(F2019+F2020,0)</f>
        <v>0</v>
      </c>
      <c r="F2018" s="83"/>
      <c r="G2018" s="61"/>
      <c r="H2018" s="142" t="s">
        <v>37</v>
      </c>
      <c r="I2018" s="142"/>
      <c r="J2018" s="142"/>
      <c r="K2018" s="142"/>
      <c r="L2018" s="61"/>
      <c r="M2018" s="82" t="s">
        <v>36</v>
      </c>
      <c r="N2018" s="83"/>
      <c r="O2018" s="83">
        <f>E2018</f>
        <v>0</v>
      </c>
      <c r="P2018" s="95"/>
    </row>
    <row r="2019" spans="2:16" hidden="1" x14ac:dyDescent="0.25">
      <c r="B2019" s="98"/>
      <c r="C2019" s="87"/>
      <c r="D2019" s="87" t="s">
        <v>71</v>
      </c>
      <c r="E2019" s="87"/>
      <c r="F2019" s="22">
        <f>IFERROR(-VLOOKUP(B2018,'Lessor Calculations'!$G$10:$N$448,8,FALSE),0)</f>
        <v>0</v>
      </c>
      <c r="G2019" s="51"/>
      <c r="H2019" s="143"/>
      <c r="I2019" s="143"/>
      <c r="J2019" s="143"/>
      <c r="K2019" s="143"/>
      <c r="L2019" s="51"/>
      <c r="M2019" s="87"/>
      <c r="N2019" s="87" t="s">
        <v>71</v>
      </c>
      <c r="O2019" s="22"/>
      <c r="P2019" s="96">
        <f>F2019</f>
        <v>0</v>
      </c>
    </row>
    <row r="2020" spans="2:16" hidden="1" x14ac:dyDescent="0.25">
      <c r="B2020" s="98"/>
      <c r="C2020" s="66"/>
      <c r="D2020" s="87" t="s">
        <v>72</v>
      </c>
      <c r="E2020" s="87"/>
      <c r="F2020" s="22" t="str">
        <f>IFERROR(VLOOKUP(B2018,'Lessor Calculations'!$G$10:$M$448,7,FALSE),0)</f>
        <v xml:space="preserve">  </v>
      </c>
      <c r="G2020" s="51"/>
      <c r="H2020" s="143"/>
      <c r="I2020" s="143"/>
      <c r="J2020" s="143"/>
      <c r="K2020" s="143"/>
      <c r="L2020" s="51"/>
      <c r="M2020" s="66"/>
      <c r="N2020" s="87" t="s">
        <v>72</v>
      </c>
      <c r="O2020" s="22"/>
      <c r="P2020" s="96" t="str">
        <f>F2020</f>
        <v xml:space="preserve">  </v>
      </c>
    </row>
    <row r="2021" spans="2:16" hidden="1" x14ac:dyDescent="0.25">
      <c r="B2021" s="98"/>
      <c r="C2021" s="66"/>
      <c r="D2021" s="87"/>
      <c r="E2021" s="22"/>
      <c r="F2021" s="22"/>
      <c r="G2021" s="51"/>
      <c r="H2021" s="66"/>
      <c r="I2021" s="87"/>
      <c r="J2021" s="22"/>
      <c r="K2021" s="22"/>
      <c r="L2021" s="51"/>
      <c r="M2021" s="65"/>
      <c r="N2021" s="87"/>
      <c r="O2021" s="22"/>
      <c r="P2021" s="96"/>
    </row>
    <row r="2022" spans="2:16" ht="15.6" hidden="1" x14ac:dyDescent="0.3">
      <c r="B2022" s="62" t="str">
        <f>B2018</f>
        <v xml:space="preserve">  </v>
      </c>
      <c r="C2022" s="66" t="s">
        <v>70</v>
      </c>
      <c r="D2022" s="66"/>
      <c r="E2022" s="22" t="str">
        <f>IFERROR(VLOOKUP(B2022,'Lessor Calculations'!$Z$10:$AB$448,3,FALSE),0)</f>
        <v xml:space="preserve">  </v>
      </c>
      <c r="F2022" s="66"/>
      <c r="G2022" s="51"/>
      <c r="H2022" s="143" t="s">
        <v>37</v>
      </c>
      <c r="I2022" s="143"/>
      <c r="J2022" s="143"/>
      <c r="K2022" s="143"/>
      <c r="L2022" s="51"/>
      <c r="M2022" s="66" t="s">
        <v>70</v>
      </c>
      <c r="N2022" s="66"/>
      <c r="O2022" s="22" t="str">
        <f>E2022</f>
        <v xml:space="preserve">  </v>
      </c>
      <c r="P2022" s="96"/>
    </row>
    <row r="2023" spans="2:16" hidden="1" x14ac:dyDescent="0.25">
      <c r="B2023" s="98"/>
      <c r="C2023" s="66"/>
      <c r="D2023" s="87" t="s">
        <v>82</v>
      </c>
      <c r="E2023" s="66"/>
      <c r="F2023" s="77" t="str">
        <f>E2022</f>
        <v xml:space="preserve">  </v>
      </c>
      <c r="G2023" s="51"/>
      <c r="H2023" s="143"/>
      <c r="I2023" s="143"/>
      <c r="J2023" s="143"/>
      <c r="K2023" s="143"/>
      <c r="L2023" s="51"/>
      <c r="M2023" s="66"/>
      <c r="N2023" s="87" t="s">
        <v>82</v>
      </c>
      <c r="O2023" s="22"/>
      <c r="P2023" s="96" t="str">
        <f>O2022</f>
        <v xml:space="preserve">  </v>
      </c>
    </row>
    <row r="2024" spans="2:16" hidden="1" x14ac:dyDescent="0.25">
      <c r="B2024" s="98"/>
      <c r="C2024" s="66"/>
      <c r="D2024" s="87"/>
      <c r="E2024" s="22"/>
      <c r="F2024" s="22"/>
      <c r="G2024" s="51"/>
      <c r="H2024" s="66"/>
      <c r="I2024" s="87"/>
      <c r="J2024" s="22"/>
      <c r="K2024" s="22"/>
      <c r="L2024" s="51"/>
      <c r="M2024" s="65"/>
      <c r="N2024" s="87"/>
      <c r="O2024" s="22"/>
      <c r="P2024" s="96"/>
    </row>
    <row r="2025" spans="2:16" ht="15.6" hidden="1" x14ac:dyDescent="0.3">
      <c r="B2025" s="62" t="str">
        <f>B2022</f>
        <v xml:space="preserve">  </v>
      </c>
      <c r="C2025" s="144" t="s">
        <v>37</v>
      </c>
      <c r="D2025" s="144"/>
      <c r="E2025" s="144"/>
      <c r="F2025" s="144"/>
      <c r="G2025" s="51"/>
      <c r="H2025" s="87" t="s">
        <v>74</v>
      </c>
      <c r="I2025" s="66"/>
      <c r="J2025" s="22" t="str">
        <f>IFERROR(VLOOKUP(B2025,'Lessor Calculations'!$AE$10:$AG$448,3,FALSE),0)</f>
        <v xml:space="preserve">  </v>
      </c>
      <c r="K2025" s="22"/>
      <c r="L2025" s="51"/>
      <c r="M2025" s="87" t="s">
        <v>74</v>
      </c>
      <c r="N2025" s="66"/>
      <c r="O2025" s="22" t="str">
        <f>J2025</f>
        <v xml:space="preserve">  </v>
      </c>
      <c r="P2025" s="96"/>
    </row>
    <row r="2026" spans="2:16" ht="15.6" hidden="1" x14ac:dyDescent="0.3">
      <c r="B2026" s="74"/>
      <c r="C2026" s="144"/>
      <c r="D2026" s="144"/>
      <c r="E2026" s="144"/>
      <c r="F2026" s="144"/>
      <c r="G2026" s="51"/>
      <c r="H2026" s="52"/>
      <c r="I2026" s="87" t="s">
        <v>79</v>
      </c>
      <c r="J2026" s="22"/>
      <c r="K2026" s="22" t="str">
        <f>J2025</f>
        <v xml:space="preserve">  </v>
      </c>
      <c r="L2026" s="51"/>
      <c r="M2026" s="52"/>
      <c r="N2026" s="87" t="s">
        <v>79</v>
      </c>
      <c r="O2026" s="22"/>
      <c r="P2026" s="96" t="str">
        <f>O2025</f>
        <v xml:space="preserve">  </v>
      </c>
    </row>
    <row r="2027" spans="2:16" ht="15.6" hidden="1" x14ac:dyDescent="0.3">
      <c r="B2027" s="74"/>
      <c r="C2027" s="66"/>
      <c r="D2027" s="87"/>
      <c r="E2027" s="22"/>
      <c r="F2027" s="22"/>
      <c r="G2027" s="51"/>
      <c r="H2027" s="66"/>
      <c r="I2027" s="87"/>
      <c r="J2027" s="22"/>
      <c r="K2027" s="22"/>
      <c r="L2027" s="51"/>
      <c r="M2027" s="65"/>
      <c r="N2027" s="66"/>
      <c r="O2027" s="22"/>
      <c r="P2027" s="96"/>
    </row>
    <row r="2028" spans="2:16" ht="15.6" hidden="1" x14ac:dyDescent="0.3">
      <c r="B2028" s="62" t="str">
        <f>B2025</f>
        <v xml:space="preserve">  </v>
      </c>
      <c r="C2028" s="87" t="s">
        <v>36</v>
      </c>
      <c r="D2028" s="22"/>
      <c r="E2028" s="22" t="str">
        <f>F2029</f>
        <v xml:space="preserve">  </v>
      </c>
      <c r="F2028" s="22"/>
      <c r="G2028" s="51"/>
      <c r="H2028" s="143" t="s">
        <v>37</v>
      </c>
      <c r="I2028" s="143"/>
      <c r="J2028" s="143"/>
      <c r="K2028" s="143"/>
      <c r="L2028" s="51"/>
      <c r="M2028" s="87" t="s">
        <v>36</v>
      </c>
      <c r="N2028" s="22"/>
      <c r="O2028" s="22" t="str">
        <f>E2028</f>
        <v xml:space="preserve">  </v>
      </c>
      <c r="P2028" s="96"/>
    </row>
    <row r="2029" spans="2:16" ht="15.6" hidden="1" x14ac:dyDescent="0.3">
      <c r="B2029" s="75"/>
      <c r="C2029" s="79"/>
      <c r="D2029" s="90" t="s">
        <v>80</v>
      </c>
      <c r="E2029" s="90"/>
      <c r="F2029" s="91" t="str">
        <f>IFERROR(VLOOKUP(B2028,'Lessor Calculations'!$G$10:$W$448,17,FALSE),0)</f>
        <v xml:space="preserve">  </v>
      </c>
      <c r="G2029" s="70"/>
      <c r="H2029" s="146"/>
      <c r="I2029" s="146"/>
      <c r="J2029" s="146"/>
      <c r="K2029" s="146"/>
      <c r="L2029" s="70"/>
      <c r="M2029" s="79"/>
      <c r="N2029" s="90" t="s">
        <v>80</v>
      </c>
      <c r="O2029" s="91"/>
      <c r="P2029" s="94" t="str">
        <f>O2028</f>
        <v xml:space="preserve">  </v>
      </c>
    </row>
    <row r="2030" spans="2:16" ht="15.6" hidden="1" x14ac:dyDescent="0.3">
      <c r="B2030" s="59" t="str">
        <f>IFERROR(IF(EOMONTH(B2025,1)&gt;Questionnaire!$I$8,"  ",EOMONTH(B2025,1)),"  ")</f>
        <v xml:space="preserve">  </v>
      </c>
      <c r="C2030" s="82" t="s">
        <v>36</v>
      </c>
      <c r="D2030" s="83"/>
      <c r="E2030" s="83">
        <f>IFERROR(F2031+F2032,0)</f>
        <v>0</v>
      </c>
      <c r="F2030" s="83"/>
      <c r="G2030" s="61"/>
      <c r="H2030" s="142" t="s">
        <v>37</v>
      </c>
      <c r="I2030" s="142"/>
      <c r="J2030" s="142"/>
      <c r="K2030" s="142"/>
      <c r="L2030" s="61"/>
      <c r="M2030" s="82" t="s">
        <v>36</v>
      </c>
      <c r="N2030" s="83"/>
      <c r="O2030" s="83">
        <f>E2030</f>
        <v>0</v>
      </c>
      <c r="P2030" s="95"/>
    </row>
    <row r="2031" spans="2:16" hidden="1" x14ac:dyDescent="0.25">
      <c r="B2031" s="98"/>
      <c r="C2031" s="87"/>
      <c r="D2031" s="87" t="s">
        <v>71</v>
      </c>
      <c r="E2031" s="87"/>
      <c r="F2031" s="22">
        <f>IFERROR(-VLOOKUP(B2030,'Lessor Calculations'!$G$10:$N$448,8,FALSE),0)</f>
        <v>0</v>
      </c>
      <c r="G2031" s="51"/>
      <c r="H2031" s="143"/>
      <c r="I2031" s="143"/>
      <c r="J2031" s="143"/>
      <c r="K2031" s="143"/>
      <c r="L2031" s="51"/>
      <c r="M2031" s="87"/>
      <c r="N2031" s="87" t="s">
        <v>71</v>
      </c>
      <c r="O2031" s="22"/>
      <c r="P2031" s="96">
        <f>F2031</f>
        <v>0</v>
      </c>
    </row>
    <row r="2032" spans="2:16" hidden="1" x14ac:dyDescent="0.25">
      <c r="B2032" s="98"/>
      <c r="C2032" s="66"/>
      <c r="D2032" s="87" t="s">
        <v>72</v>
      </c>
      <c r="E2032" s="87"/>
      <c r="F2032" s="22" t="str">
        <f>IFERROR(VLOOKUP(B2030,'Lessor Calculations'!$G$10:$M$448,7,FALSE),0)</f>
        <v xml:space="preserve">  </v>
      </c>
      <c r="G2032" s="51"/>
      <c r="H2032" s="143"/>
      <c r="I2032" s="143"/>
      <c r="J2032" s="143"/>
      <c r="K2032" s="143"/>
      <c r="L2032" s="51"/>
      <c r="M2032" s="66"/>
      <c r="N2032" s="87" t="s">
        <v>72</v>
      </c>
      <c r="O2032" s="22"/>
      <c r="P2032" s="96" t="str">
        <f>F2032</f>
        <v xml:space="preserve">  </v>
      </c>
    </row>
    <row r="2033" spans="2:16" hidden="1" x14ac:dyDescent="0.25">
      <c r="B2033" s="98"/>
      <c r="C2033" s="66"/>
      <c r="D2033" s="87"/>
      <c r="E2033" s="22"/>
      <c r="F2033" s="22"/>
      <c r="G2033" s="51"/>
      <c r="H2033" s="66"/>
      <c r="I2033" s="87"/>
      <c r="J2033" s="22"/>
      <c r="K2033" s="22"/>
      <c r="L2033" s="51"/>
      <c r="M2033" s="65"/>
      <c r="N2033" s="87"/>
      <c r="O2033" s="22"/>
      <c r="P2033" s="96"/>
    </row>
    <row r="2034" spans="2:16" ht="15.6" hidden="1" x14ac:dyDescent="0.3">
      <c r="B2034" s="62" t="str">
        <f>B2030</f>
        <v xml:space="preserve">  </v>
      </c>
      <c r="C2034" s="66" t="s">
        <v>70</v>
      </c>
      <c r="D2034" s="66"/>
      <c r="E2034" s="22" t="str">
        <f>IFERROR(VLOOKUP(B2034,'Lessor Calculations'!$Z$10:$AB$448,3,FALSE),0)</f>
        <v xml:space="preserve">  </v>
      </c>
      <c r="F2034" s="66"/>
      <c r="G2034" s="51"/>
      <c r="H2034" s="143" t="s">
        <v>37</v>
      </c>
      <c r="I2034" s="143"/>
      <c r="J2034" s="143"/>
      <c r="K2034" s="143"/>
      <c r="L2034" s="51"/>
      <c r="M2034" s="66" t="s">
        <v>70</v>
      </c>
      <c r="N2034" s="66"/>
      <c r="O2034" s="22" t="str">
        <f>E2034</f>
        <v xml:space="preserve">  </v>
      </c>
      <c r="P2034" s="96"/>
    </row>
    <row r="2035" spans="2:16" hidden="1" x14ac:dyDescent="0.25">
      <c r="B2035" s="98"/>
      <c r="C2035" s="66"/>
      <c r="D2035" s="87" t="s">
        <v>82</v>
      </c>
      <c r="E2035" s="66"/>
      <c r="F2035" s="77" t="str">
        <f>E2034</f>
        <v xml:space="preserve">  </v>
      </c>
      <c r="G2035" s="51"/>
      <c r="H2035" s="143"/>
      <c r="I2035" s="143"/>
      <c r="J2035" s="143"/>
      <c r="K2035" s="143"/>
      <c r="L2035" s="51"/>
      <c r="M2035" s="66"/>
      <c r="N2035" s="87" t="s">
        <v>82</v>
      </c>
      <c r="O2035" s="22"/>
      <c r="P2035" s="96" t="str">
        <f>O2034</f>
        <v xml:space="preserve">  </v>
      </c>
    </row>
    <row r="2036" spans="2:16" hidden="1" x14ac:dyDescent="0.25">
      <c r="B2036" s="98"/>
      <c r="C2036" s="66"/>
      <c r="D2036" s="87"/>
      <c r="E2036" s="22"/>
      <c r="F2036" s="22"/>
      <c r="G2036" s="51"/>
      <c r="H2036" s="66"/>
      <c r="I2036" s="87"/>
      <c r="J2036" s="22"/>
      <c r="K2036" s="22"/>
      <c r="L2036" s="51"/>
      <c r="M2036" s="65"/>
      <c r="N2036" s="87"/>
      <c r="O2036" s="22"/>
      <c r="P2036" s="96"/>
    </row>
    <row r="2037" spans="2:16" ht="15.6" hidden="1" x14ac:dyDescent="0.3">
      <c r="B2037" s="62" t="str">
        <f>B2034</f>
        <v xml:space="preserve">  </v>
      </c>
      <c r="C2037" s="144" t="s">
        <v>37</v>
      </c>
      <c r="D2037" s="144"/>
      <c r="E2037" s="144"/>
      <c r="F2037" s="144"/>
      <c r="G2037" s="51"/>
      <c r="H2037" s="87" t="s">
        <v>74</v>
      </c>
      <c r="I2037" s="66"/>
      <c r="J2037" s="22" t="str">
        <f>IFERROR(VLOOKUP(B2037,'Lessor Calculations'!$AE$10:$AG$448,3,FALSE),0)</f>
        <v xml:space="preserve">  </v>
      </c>
      <c r="K2037" s="22"/>
      <c r="L2037" s="51"/>
      <c r="M2037" s="87" t="s">
        <v>74</v>
      </c>
      <c r="N2037" s="66"/>
      <c r="O2037" s="22" t="str">
        <f>J2037</f>
        <v xml:space="preserve">  </v>
      </c>
      <c r="P2037" s="96"/>
    </row>
    <row r="2038" spans="2:16" ht="15.6" hidden="1" x14ac:dyDescent="0.3">
      <c r="B2038" s="74"/>
      <c r="C2038" s="144"/>
      <c r="D2038" s="144"/>
      <c r="E2038" s="144"/>
      <c r="F2038" s="144"/>
      <c r="G2038" s="51"/>
      <c r="H2038" s="52"/>
      <c r="I2038" s="87" t="s">
        <v>79</v>
      </c>
      <c r="J2038" s="22"/>
      <c r="K2038" s="22" t="str">
        <f>J2037</f>
        <v xml:space="preserve">  </v>
      </c>
      <c r="L2038" s="51"/>
      <c r="M2038" s="52"/>
      <c r="N2038" s="87" t="s">
        <v>79</v>
      </c>
      <c r="O2038" s="22"/>
      <c r="P2038" s="96" t="str">
        <f>O2037</f>
        <v xml:space="preserve">  </v>
      </c>
    </row>
    <row r="2039" spans="2:16" ht="15.6" hidden="1" x14ac:dyDescent="0.3">
      <c r="B2039" s="74"/>
      <c r="C2039" s="66"/>
      <c r="D2039" s="87"/>
      <c r="E2039" s="22"/>
      <c r="F2039" s="22"/>
      <c r="G2039" s="51"/>
      <c r="H2039" s="66"/>
      <c r="I2039" s="87"/>
      <c r="J2039" s="22"/>
      <c r="K2039" s="22"/>
      <c r="L2039" s="51"/>
      <c r="M2039" s="65"/>
      <c r="N2039" s="66"/>
      <c r="O2039" s="22"/>
      <c r="P2039" s="96"/>
    </row>
    <row r="2040" spans="2:16" ht="15.6" hidden="1" x14ac:dyDescent="0.3">
      <c r="B2040" s="62" t="str">
        <f>B2037</f>
        <v xml:space="preserve">  </v>
      </c>
      <c r="C2040" s="87" t="s">
        <v>36</v>
      </c>
      <c r="D2040" s="22"/>
      <c r="E2040" s="22" t="str">
        <f>F2041</f>
        <v xml:space="preserve">  </v>
      </c>
      <c r="F2040" s="22"/>
      <c r="G2040" s="51"/>
      <c r="H2040" s="143" t="s">
        <v>37</v>
      </c>
      <c r="I2040" s="143"/>
      <c r="J2040" s="143"/>
      <c r="K2040" s="143"/>
      <c r="L2040" s="51"/>
      <c r="M2040" s="87" t="s">
        <v>36</v>
      </c>
      <c r="N2040" s="22"/>
      <c r="O2040" s="22" t="str">
        <f>E2040</f>
        <v xml:space="preserve">  </v>
      </c>
      <c r="P2040" s="96"/>
    </row>
    <row r="2041" spans="2:16" ht="15.6" hidden="1" x14ac:dyDescent="0.3">
      <c r="B2041" s="75"/>
      <c r="C2041" s="79"/>
      <c r="D2041" s="90" t="s">
        <v>80</v>
      </c>
      <c r="E2041" s="90"/>
      <c r="F2041" s="91" t="str">
        <f>IFERROR(VLOOKUP(B2040,'Lessor Calculations'!$G$10:$W$448,17,FALSE),0)</f>
        <v xml:space="preserve">  </v>
      </c>
      <c r="G2041" s="70"/>
      <c r="H2041" s="146"/>
      <c r="I2041" s="146"/>
      <c r="J2041" s="146"/>
      <c r="K2041" s="146"/>
      <c r="L2041" s="70"/>
      <c r="M2041" s="79"/>
      <c r="N2041" s="90" t="s">
        <v>80</v>
      </c>
      <c r="O2041" s="91"/>
      <c r="P2041" s="94" t="str">
        <f>O2040</f>
        <v xml:space="preserve">  </v>
      </c>
    </row>
    <row r="2042" spans="2:16" ht="15.6" hidden="1" x14ac:dyDescent="0.3">
      <c r="B2042" s="59" t="str">
        <f>IFERROR(IF(EOMONTH(B2037,1)&gt;Questionnaire!$I$8,"  ",EOMONTH(B2037,1)),"  ")</f>
        <v xml:space="preserve">  </v>
      </c>
      <c r="C2042" s="82" t="s">
        <v>36</v>
      </c>
      <c r="D2042" s="83"/>
      <c r="E2042" s="83">
        <f>IFERROR(F2043+F2044,0)</f>
        <v>0</v>
      </c>
      <c r="F2042" s="83"/>
      <c r="G2042" s="61"/>
      <c r="H2042" s="142" t="s">
        <v>37</v>
      </c>
      <c r="I2042" s="142"/>
      <c r="J2042" s="142"/>
      <c r="K2042" s="142"/>
      <c r="L2042" s="61"/>
      <c r="M2042" s="82" t="s">
        <v>36</v>
      </c>
      <c r="N2042" s="83"/>
      <c r="O2042" s="83">
        <f>E2042</f>
        <v>0</v>
      </c>
      <c r="P2042" s="95"/>
    </row>
    <row r="2043" spans="2:16" hidden="1" x14ac:dyDescent="0.25">
      <c r="B2043" s="98"/>
      <c r="C2043" s="87"/>
      <c r="D2043" s="87" t="s">
        <v>71</v>
      </c>
      <c r="E2043" s="87"/>
      <c r="F2043" s="22">
        <f>IFERROR(-VLOOKUP(B2042,'Lessor Calculations'!$G$10:$N$448,8,FALSE),0)</f>
        <v>0</v>
      </c>
      <c r="G2043" s="51"/>
      <c r="H2043" s="143"/>
      <c r="I2043" s="143"/>
      <c r="J2043" s="143"/>
      <c r="K2043" s="143"/>
      <c r="L2043" s="51"/>
      <c r="M2043" s="87"/>
      <c r="N2043" s="87" t="s">
        <v>71</v>
      </c>
      <c r="O2043" s="22"/>
      <c r="P2043" s="96">
        <f>F2043</f>
        <v>0</v>
      </c>
    </row>
    <row r="2044" spans="2:16" hidden="1" x14ac:dyDescent="0.25">
      <c r="B2044" s="98"/>
      <c r="C2044" s="66"/>
      <c r="D2044" s="87" t="s">
        <v>72</v>
      </c>
      <c r="E2044" s="87"/>
      <c r="F2044" s="22" t="str">
        <f>IFERROR(VLOOKUP(B2042,'Lessor Calculations'!$G$10:$M$448,7,FALSE),0)</f>
        <v xml:space="preserve">  </v>
      </c>
      <c r="G2044" s="51"/>
      <c r="H2044" s="143"/>
      <c r="I2044" s="143"/>
      <c r="J2044" s="143"/>
      <c r="K2044" s="143"/>
      <c r="L2044" s="51"/>
      <c r="M2044" s="66"/>
      <c r="N2044" s="87" t="s">
        <v>72</v>
      </c>
      <c r="O2044" s="22"/>
      <c r="P2044" s="96" t="str">
        <f>F2044</f>
        <v xml:space="preserve">  </v>
      </c>
    </row>
    <row r="2045" spans="2:16" hidden="1" x14ac:dyDescent="0.25">
      <c r="B2045" s="98"/>
      <c r="C2045" s="66"/>
      <c r="D2045" s="87"/>
      <c r="E2045" s="22"/>
      <c r="F2045" s="22"/>
      <c r="G2045" s="51"/>
      <c r="H2045" s="66"/>
      <c r="I2045" s="87"/>
      <c r="J2045" s="22"/>
      <c r="K2045" s="22"/>
      <c r="L2045" s="51"/>
      <c r="M2045" s="65"/>
      <c r="N2045" s="87"/>
      <c r="O2045" s="22"/>
      <c r="P2045" s="96"/>
    </row>
    <row r="2046" spans="2:16" ht="15.6" hidden="1" x14ac:dyDescent="0.3">
      <c r="B2046" s="62" t="str">
        <f>B2042</f>
        <v xml:space="preserve">  </v>
      </c>
      <c r="C2046" s="66" t="s">
        <v>70</v>
      </c>
      <c r="D2046" s="66"/>
      <c r="E2046" s="22" t="str">
        <f>IFERROR(VLOOKUP(B2046,'Lessor Calculations'!$Z$10:$AB$448,3,FALSE),0)</f>
        <v xml:space="preserve">  </v>
      </c>
      <c r="F2046" s="66"/>
      <c r="G2046" s="51"/>
      <c r="H2046" s="143" t="s">
        <v>37</v>
      </c>
      <c r="I2046" s="143"/>
      <c r="J2046" s="143"/>
      <c r="K2046" s="143"/>
      <c r="L2046" s="51"/>
      <c r="M2046" s="66" t="s">
        <v>70</v>
      </c>
      <c r="N2046" s="66"/>
      <c r="O2046" s="22" t="str">
        <f>E2046</f>
        <v xml:space="preserve">  </v>
      </c>
      <c r="P2046" s="96"/>
    </row>
    <row r="2047" spans="2:16" hidden="1" x14ac:dyDescent="0.25">
      <c r="B2047" s="98"/>
      <c r="C2047" s="66"/>
      <c r="D2047" s="87" t="s">
        <v>82</v>
      </c>
      <c r="E2047" s="66"/>
      <c r="F2047" s="77" t="str">
        <f>E2046</f>
        <v xml:space="preserve">  </v>
      </c>
      <c r="G2047" s="51"/>
      <c r="H2047" s="143"/>
      <c r="I2047" s="143"/>
      <c r="J2047" s="143"/>
      <c r="K2047" s="143"/>
      <c r="L2047" s="51"/>
      <c r="M2047" s="66"/>
      <c r="N2047" s="87" t="s">
        <v>82</v>
      </c>
      <c r="O2047" s="22"/>
      <c r="P2047" s="96" t="str">
        <f>O2046</f>
        <v xml:space="preserve">  </v>
      </c>
    </row>
    <row r="2048" spans="2:16" hidden="1" x14ac:dyDescent="0.25">
      <c r="B2048" s="98"/>
      <c r="C2048" s="66"/>
      <c r="D2048" s="87"/>
      <c r="E2048" s="22"/>
      <c r="F2048" s="22"/>
      <c r="G2048" s="51"/>
      <c r="H2048" s="66"/>
      <c r="I2048" s="87"/>
      <c r="J2048" s="22"/>
      <c r="K2048" s="22"/>
      <c r="L2048" s="51"/>
      <c r="M2048" s="65"/>
      <c r="N2048" s="87"/>
      <c r="O2048" s="22"/>
      <c r="P2048" s="96"/>
    </row>
    <row r="2049" spans="2:16" ht="15.6" hidden="1" x14ac:dyDescent="0.3">
      <c r="B2049" s="62" t="str">
        <f>B2046</f>
        <v xml:space="preserve">  </v>
      </c>
      <c r="C2049" s="144" t="s">
        <v>37</v>
      </c>
      <c r="D2049" s="144"/>
      <c r="E2049" s="144"/>
      <c r="F2049" s="144"/>
      <c r="G2049" s="51"/>
      <c r="H2049" s="87" t="s">
        <v>74</v>
      </c>
      <c r="I2049" s="66"/>
      <c r="J2049" s="22" t="str">
        <f>IFERROR(VLOOKUP(B2049,'Lessor Calculations'!$AE$10:$AG$448,3,FALSE),0)</f>
        <v xml:space="preserve">  </v>
      </c>
      <c r="K2049" s="22"/>
      <c r="L2049" s="51"/>
      <c r="M2049" s="87" t="s">
        <v>74</v>
      </c>
      <c r="N2049" s="66"/>
      <c r="O2049" s="22" t="str">
        <f>J2049</f>
        <v xml:space="preserve">  </v>
      </c>
      <c r="P2049" s="96"/>
    </row>
    <row r="2050" spans="2:16" ht="15.6" hidden="1" x14ac:dyDescent="0.3">
      <c r="B2050" s="74"/>
      <c r="C2050" s="144"/>
      <c r="D2050" s="144"/>
      <c r="E2050" s="144"/>
      <c r="F2050" s="144"/>
      <c r="G2050" s="51"/>
      <c r="H2050" s="52"/>
      <c r="I2050" s="87" t="s">
        <v>79</v>
      </c>
      <c r="J2050" s="22"/>
      <c r="K2050" s="22" t="str">
        <f>J2049</f>
        <v xml:space="preserve">  </v>
      </c>
      <c r="L2050" s="51"/>
      <c r="M2050" s="52"/>
      <c r="N2050" s="87" t="s">
        <v>79</v>
      </c>
      <c r="O2050" s="22"/>
      <c r="P2050" s="96" t="str">
        <f>O2049</f>
        <v xml:space="preserve">  </v>
      </c>
    </row>
    <row r="2051" spans="2:16" ht="15.6" hidden="1" x14ac:dyDescent="0.3">
      <c r="B2051" s="74"/>
      <c r="C2051" s="66"/>
      <c r="D2051" s="87"/>
      <c r="E2051" s="22"/>
      <c r="F2051" s="22"/>
      <c r="G2051" s="51"/>
      <c r="H2051" s="66"/>
      <c r="I2051" s="87"/>
      <c r="J2051" s="22"/>
      <c r="K2051" s="22"/>
      <c r="L2051" s="51"/>
      <c r="M2051" s="65"/>
      <c r="N2051" s="66"/>
      <c r="O2051" s="22"/>
      <c r="P2051" s="96"/>
    </row>
    <row r="2052" spans="2:16" ht="15.6" hidden="1" x14ac:dyDescent="0.3">
      <c r="B2052" s="62" t="str">
        <f>B2049</f>
        <v xml:space="preserve">  </v>
      </c>
      <c r="C2052" s="87" t="s">
        <v>36</v>
      </c>
      <c r="D2052" s="22"/>
      <c r="E2052" s="22" t="str">
        <f>F2053</f>
        <v xml:space="preserve">  </v>
      </c>
      <c r="F2052" s="22"/>
      <c r="G2052" s="51"/>
      <c r="H2052" s="143" t="s">
        <v>37</v>
      </c>
      <c r="I2052" s="143"/>
      <c r="J2052" s="143"/>
      <c r="K2052" s="143"/>
      <c r="L2052" s="51"/>
      <c r="M2052" s="87" t="s">
        <v>36</v>
      </c>
      <c r="N2052" s="22"/>
      <c r="O2052" s="22" t="str">
        <f>E2052</f>
        <v xml:space="preserve">  </v>
      </c>
      <c r="P2052" s="96"/>
    </row>
    <row r="2053" spans="2:16" ht="15.6" hidden="1" x14ac:dyDescent="0.3">
      <c r="B2053" s="75"/>
      <c r="C2053" s="79"/>
      <c r="D2053" s="90" t="s">
        <v>80</v>
      </c>
      <c r="E2053" s="90"/>
      <c r="F2053" s="91" t="str">
        <f>IFERROR(VLOOKUP(B2052,'Lessor Calculations'!$G$10:$W$448,17,FALSE),0)</f>
        <v xml:space="preserve">  </v>
      </c>
      <c r="G2053" s="70"/>
      <c r="H2053" s="146"/>
      <c r="I2053" s="146"/>
      <c r="J2053" s="146"/>
      <c r="K2053" s="146"/>
      <c r="L2053" s="70"/>
      <c r="M2053" s="79"/>
      <c r="N2053" s="90" t="s">
        <v>80</v>
      </c>
      <c r="O2053" s="91"/>
      <c r="P2053" s="94" t="str">
        <f>O2052</f>
        <v xml:space="preserve">  </v>
      </c>
    </row>
    <row r="2054" spans="2:16" ht="15.6" hidden="1" x14ac:dyDescent="0.3">
      <c r="B2054" s="59" t="str">
        <f>IFERROR(IF(EOMONTH(B2049,1)&gt;Questionnaire!$I$8,"  ",EOMONTH(B2049,1)),"  ")</f>
        <v xml:space="preserve">  </v>
      </c>
      <c r="C2054" s="82" t="s">
        <v>36</v>
      </c>
      <c r="D2054" s="83"/>
      <c r="E2054" s="83">
        <f>IFERROR(F2055+F2056,0)</f>
        <v>0</v>
      </c>
      <c r="F2054" s="83"/>
      <c r="G2054" s="61"/>
      <c r="H2054" s="142" t="s">
        <v>37</v>
      </c>
      <c r="I2054" s="142"/>
      <c r="J2054" s="142"/>
      <c r="K2054" s="142"/>
      <c r="L2054" s="61"/>
      <c r="M2054" s="82" t="s">
        <v>36</v>
      </c>
      <c r="N2054" s="83"/>
      <c r="O2054" s="83">
        <f>E2054</f>
        <v>0</v>
      </c>
      <c r="P2054" s="95"/>
    </row>
    <row r="2055" spans="2:16" hidden="1" x14ac:dyDescent="0.25">
      <c r="B2055" s="98"/>
      <c r="C2055" s="87"/>
      <c r="D2055" s="87" t="s">
        <v>71</v>
      </c>
      <c r="E2055" s="87"/>
      <c r="F2055" s="22">
        <f>IFERROR(-VLOOKUP(B2054,'Lessor Calculations'!$G$10:$N$448,8,FALSE),0)</f>
        <v>0</v>
      </c>
      <c r="G2055" s="51"/>
      <c r="H2055" s="143"/>
      <c r="I2055" s="143"/>
      <c r="J2055" s="143"/>
      <c r="K2055" s="143"/>
      <c r="L2055" s="51"/>
      <c r="M2055" s="87"/>
      <c r="N2055" s="87" t="s">
        <v>71</v>
      </c>
      <c r="O2055" s="22"/>
      <c r="P2055" s="96">
        <f>F2055</f>
        <v>0</v>
      </c>
    </row>
    <row r="2056" spans="2:16" hidden="1" x14ac:dyDescent="0.25">
      <c r="B2056" s="98"/>
      <c r="C2056" s="66"/>
      <c r="D2056" s="87" t="s">
        <v>72</v>
      </c>
      <c r="E2056" s="87"/>
      <c r="F2056" s="22" t="str">
        <f>IFERROR(VLOOKUP(B2054,'Lessor Calculations'!$G$10:$M$448,7,FALSE),0)</f>
        <v xml:space="preserve">  </v>
      </c>
      <c r="G2056" s="51"/>
      <c r="H2056" s="143"/>
      <c r="I2056" s="143"/>
      <c r="J2056" s="143"/>
      <c r="K2056" s="143"/>
      <c r="L2056" s="51"/>
      <c r="M2056" s="66"/>
      <c r="N2056" s="87" t="s">
        <v>72</v>
      </c>
      <c r="O2056" s="22"/>
      <c r="P2056" s="96" t="str">
        <f>F2056</f>
        <v xml:space="preserve">  </v>
      </c>
    </row>
    <row r="2057" spans="2:16" hidden="1" x14ac:dyDescent="0.25">
      <c r="B2057" s="98"/>
      <c r="C2057" s="66"/>
      <c r="D2057" s="87"/>
      <c r="E2057" s="22"/>
      <c r="F2057" s="22"/>
      <c r="G2057" s="51"/>
      <c r="H2057" s="66"/>
      <c r="I2057" s="87"/>
      <c r="J2057" s="22"/>
      <c r="K2057" s="22"/>
      <c r="L2057" s="51"/>
      <c r="M2057" s="65"/>
      <c r="N2057" s="87"/>
      <c r="O2057" s="22"/>
      <c r="P2057" s="96"/>
    </row>
    <row r="2058" spans="2:16" ht="15.6" hidden="1" x14ac:dyDescent="0.3">
      <c r="B2058" s="62" t="str">
        <f>B2054</f>
        <v xml:space="preserve">  </v>
      </c>
      <c r="C2058" s="66" t="s">
        <v>70</v>
      </c>
      <c r="D2058" s="66"/>
      <c r="E2058" s="22" t="str">
        <f>IFERROR(VLOOKUP(B2058,'Lessor Calculations'!$Z$10:$AB$448,3,FALSE),0)</f>
        <v xml:space="preserve">  </v>
      </c>
      <c r="F2058" s="66"/>
      <c r="G2058" s="51"/>
      <c r="H2058" s="143" t="s">
        <v>37</v>
      </c>
      <c r="I2058" s="143"/>
      <c r="J2058" s="143"/>
      <c r="K2058" s="143"/>
      <c r="L2058" s="51"/>
      <c r="M2058" s="66" t="s">
        <v>70</v>
      </c>
      <c r="N2058" s="66"/>
      <c r="O2058" s="22" t="str">
        <f>E2058</f>
        <v xml:space="preserve">  </v>
      </c>
      <c r="P2058" s="96"/>
    </row>
    <row r="2059" spans="2:16" hidden="1" x14ac:dyDescent="0.25">
      <c r="B2059" s="98"/>
      <c r="C2059" s="66"/>
      <c r="D2059" s="87" t="s">
        <v>82</v>
      </c>
      <c r="E2059" s="66"/>
      <c r="F2059" s="77" t="str">
        <f>E2058</f>
        <v xml:space="preserve">  </v>
      </c>
      <c r="G2059" s="51"/>
      <c r="H2059" s="143"/>
      <c r="I2059" s="143"/>
      <c r="J2059" s="143"/>
      <c r="K2059" s="143"/>
      <c r="L2059" s="51"/>
      <c r="M2059" s="66"/>
      <c r="N2059" s="87" t="s">
        <v>82</v>
      </c>
      <c r="O2059" s="22"/>
      <c r="P2059" s="96" t="str">
        <f>O2058</f>
        <v xml:space="preserve">  </v>
      </c>
    </row>
    <row r="2060" spans="2:16" hidden="1" x14ac:dyDescent="0.25">
      <c r="B2060" s="98"/>
      <c r="C2060" s="66"/>
      <c r="D2060" s="87"/>
      <c r="E2060" s="22"/>
      <c r="F2060" s="22"/>
      <c r="G2060" s="51"/>
      <c r="H2060" s="66"/>
      <c r="I2060" s="87"/>
      <c r="J2060" s="22"/>
      <c r="K2060" s="22"/>
      <c r="L2060" s="51"/>
      <c r="M2060" s="65"/>
      <c r="N2060" s="87"/>
      <c r="O2060" s="22"/>
      <c r="P2060" s="96"/>
    </row>
    <row r="2061" spans="2:16" ht="15.6" hidden="1" x14ac:dyDescent="0.3">
      <c r="B2061" s="62" t="str">
        <f>B2058</f>
        <v xml:space="preserve">  </v>
      </c>
      <c r="C2061" s="144" t="s">
        <v>37</v>
      </c>
      <c r="D2061" s="144"/>
      <c r="E2061" s="144"/>
      <c r="F2061" s="144"/>
      <c r="G2061" s="51"/>
      <c r="H2061" s="87" t="s">
        <v>74</v>
      </c>
      <c r="I2061" s="66"/>
      <c r="J2061" s="22" t="str">
        <f>IFERROR(VLOOKUP(B2061,'Lessor Calculations'!$AE$10:$AG$448,3,FALSE),0)</f>
        <v xml:space="preserve">  </v>
      </c>
      <c r="K2061" s="22"/>
      <c r="L2061" s="51"/>
      <c r="M2061" s="87" t="s">
        <v>74</v>
      </c>
      <c r="N2061" s="66"/>
      <c r="O2061" s="22" t="str">
        <f>J2061</f>
        <v xml:space="preserve">  </v>
      </c>
      <c r="P2061" s="96"/>
    </row>
    <row r="2062" spans="2:16" ht="15.6" hidden="1" x14ac:dyDescent="0.3">
      <c r="B2062" s="74"/>
      <c r="C2062" s="144"/>
      <c r="D2062" s="144"/>
      <c r="E2062" s="144"/>
      <c r="F2062" s="144"/>
      <c r="G2062" s="51"/>
      <c r="H2062" s="52"/>
      <c r="I2062" s="87" t="s">
        <v>79</v>
      </c>
      <c r="J2062" s="22"/>
      <c r="K2062" s="22" t="str">
        <f>J2061</f>
        <v xml:space="preserve">  </v>
      </c>
      <c r="L2062" s="51"/>
      <c r="M2062" s="52"/>
      <c r="N2062" s="87" t="s">
        <v>79</v>
      </c>
      <c r="O2062" s="22"/>
      <c r="P2062" s="96" t="str">
        <f>O2061</f>
        <v xml:space="preserve">  </v>
      </c>
    </row>
    <row r="2063" spans="2:16" ht="15.6" hidden="1" x14ac:dyDescent="0.3">
      <c r="B2063" s="74"/>
      <c r="C2063" s="66"/>
      <c r="D2063" s="87"/>
      <c r="E2063" s="22"/>
      <c r="F2063" s="22"/>
      <c r="G2063" s="51"/>
      <c r="H2063" s="66"/>
      <c r="I2063" s="87"/>
      <c r="J2063" s="22"/>
      <c r="K2063" s="22"/>
      <c r="L2063" s="51"/>
      <c r="M2063" s="65"/>
      <c r="N2063" s="66"/>
      <c r="O2063" s="22"/>
      <c r="P2063" s="96"/>
    </row>
    <row r="2064" spans="2:16" ht="15.6" hidden="1" x14ac:dyDescent="0.3">
      <c r="B2064" s="62" t="str">
        <f>B2061</f>
        <v xml:space="preserve">  </v>
      </c>
      <c r="C2064" s="87" t="s">
        <v>36</v>
      </c>
      <c r="D2064" s="22"/>
      <c r="E2064" s="22" t="str">
        <f>F2065</f>
        <v xml:space="preserve">  </v>
      </c>
      <c r="F2064" s="22"/>
      <c r="G2064" s="51"/>
      <c r="H2064" s="143" t="s">
        <v>37</v>
      </c>
      <c r="I2064" s="143"/>
      <c r="J2064" s="143"/>
      <c r="K2064" s="143"/>
      <c r="L2064" s="51"/>
      <c r="M2064" s="87" t="s">
        <v>36</v>
      </c>
      <c r="N2064" s="22"/>
      <c r="O2064" s="22" t="str">
        <f>E2064</f>
        <v xml:space="preserve">  </v>
      </c>
      <c r="P2064" s="96"/>
    </row>
    <row r="2065" spans="2:16" ht="15.6" hidden="1" x14ac:dyDescent="0.3">
      <c r="B2065" s="75"/>
      <c r="C2065" s="79"/>
      <c r="D2065" s="90" t="s">
        <v>80</v>
      </c>
      <c r="E2065" s="90"/>
      <c r="F2065" s="91" t="str">
        <f>IFERROR(VLOOKUP(B2064,'Lessor Calculations'!$G$10:$W$448,17,FALSE),0)</f>
        <v xml:space="preserve">  </v>
      </c>
      <c r="G2065" s="70"/>
      <c r="H2065" s="146"/>
      <c r="I2065" s="146"/>
      <c r="J2065" s="146"/>
      <c r="K2065" s="146"/>
      <c r="L2065" s="70"/>
      <c r="M2065" s="79"/>
      <c r="N2065" s="90" t="s">
        <v>80</v>
      </c>
      <c r="O2065" s="91"/>
      <c r="P2065" s="94" t="str">
        <f>O2064</f>
        <v xml:space="preserve">  </v>
      </c>
    </row>
    <row r="2066" spans="2:16" ht="15.6" hidden="1" x14ac:dyDescent="0.3">
      <c r="B2066" s="59" t="str">
        <f>IFERROR(IF(EOMONTH(B2061,1)&gt;Questionnaire!$I$8,"  ",EOMONTH(B2061,1)),"  ")</f>
        <v xml:space="preserve">  </v>
      </c>
      <c r="C2066" s="82" t="s">
        <v>36</v>
      </c>
      <c r="D2066" s="83"/>
      <c r="E2066" s="83">
        <f>IFERROR(F2067+F2068,0)</f>
        <v>0</v>
      </c>
      <c r="F2066" s="83"/>
      <c r="G2066" s="61"/>
      <c r="H2066" s="142" t="s">
        <v>37</v>
      </c>
      <c r="I2066" s="142"/>
      <c r="J2066" s="142"/>
      <c r="K2066" s="142"/>
      <c r="L2066" s="61"/>
      <c r="M2066" s="82" t="s">
        <v>36</v>
      </c>
      <c r="N2066" s="83"/>
      <c r="O2066" s="83">
        <f>E2066</f>
        <v>0</v>
      </c>
      <c r="P2066" s="95"/>
    </row>
    <row r="2067" spans="2:16" hidden="1" x14ac:dyDescent="0.25">
      <c r="B2067" s="98"/>
      <c r="C2067" s="87"/>
      <c r="D2067" s="87" t="s">
        <v>71</v>
      </c>
      <c r="E2067" s="87"/>
      <c r="F2067" s="22">
        <f>IFERROR(-VLOOKUP(B2066,'Lessor Calculations'!$G$10:$N$448,8,FALSE),0)</f>
        <v>0</v>
      </c>
      <c r="G2067" s="51"/>
      <c r="H2067" s="143"/>
      <c r="I2067" s="143"/>
      <c r="J2067" s="143"/>
      <c r="K2067" s="143"/>
      <c r="L2067" s="51"/>
      <c r="M2067" s="87"/>
      <c r="N2067" s="87" t="s">
        <v>71</v>
      </c>
      <c r="O2067" s="22"/>
      <c r="P2067" s="96">
        <f>F2067</f>
        <v>0</v>
      </c>
    </row>
    <row r="2068" spans="2:16" hidden="1" x14ac:dyDescent="0.25">
      <c r="B2068" s="98"/>
      <c r="C2068" s="66"/>
      <c r="D2068" s="87" t="s">
        <v>72</v>
      </c>
      <c r="E2068" s="87"/>
      <c r="F2068" s="22" t="str">
        <f>IFERROR(VLOOKUP(B2066,'Lessor Calculations'!$G$10:$M$448,7,FALSE),0)</f>
        <v xml:space="preserve">  </v>
      </c>
      <c r="G2068" s="51"/>
      <c r="H2068" s="143"/>
      <c r="I2068" s="143"/>
      <c r="J2068" s="143"/>
      <c r="K2068" s="143"/>
      <c r="L2068" s="51"/>
      <c r="M2068" s="66"/>
      <c r="N2068" s="87" t="s">
        <v>72</v>
      </c>
      <c r="O2068" s="22"/>
      <c r="P2068" s="96" t="str">
        <f>F2068</f>
        <v xml:space="preserve">  </v>
      </c>
    </row>
    <row r="2069" spans="2:16" hidden="1" x14ac:dyDescent="0.25">
      <c r="B2069" s="98"/>
      <c r="C2069" s="66"/>
      <c r="D2069" s="87"/>
      <c r="E2069" s="22"/>
      <c r="F2069" s="22"/>
      <c r="G2069" s="51"/>
      <c r="H2069" s="66"/>
      <c r="I2069" s="87"/>
      <c r="J2069" s="22"/>
      <c r="K2069" s="22"/>
      <c r="L2069" s="51"/>
      <c r="M2069" s="65"/>
      <c r="N2069" s="87"/>
      <c r="O2069" s="22"/>
      <c r="P2069" s="96"/>
    </row>
    <row r="2070" spans="2:16" ht="15.6" hidden="1" x14ac:dyDescent="0.3">
      <c r="B2070" s="62" t="str">
        <f>B2066</f>
        <v xml:space="preserve">  </v>
      </c>
      <c r="C2070" s="66" t="s">
        <v>70</v>
      </c>
      <c r="D2070" s="66"/>
      <c r="E2070" s="22" t="str">
        <f>IFERROR(VLOOKUP(B2070,'Lessor Calculations'!$Z$10:$AB$448,3,FALSE),0)</f>
        <v xml:space="preserve">  </v>
      </c>
      <c r="F2070" s="66"/>
      <c r="G2070" s="51"/>
      <c r="H2070" s="143" t="s">
        <v>37</v>
      </c>
      <c r="I2070" s="143"/>
      <c r="J2070" s="143"/>
      <c r="K2070" s="143"/>
      <c r="L2070" s="51"/>
      <c r="M2070" s="66" t="s">
        <v>70</v>
      </c>
      <c r="N2070" s="66"/>
      <c r="O2070" s="22" t="str">
        <f>E2070</f>
        <v xml:space="preserve">  </v>
      </c>
      <c r="P2070" s="96"/>
    </row>
    <row r="2071" spans="2:16" hidden="1" x14ac:dyDescent="0.25">
      <c r="B2071" s="98"/>
      <c r="C2071" s="66"/>
      <c r="D2071" s="87" t="s">
        <v>82</v>
      </c>
      <c r="E2071" s="66"/>
      <c r="F2071" s="77" t="str">
        <f>E2070</f>
        <v xml:space="preserve">  </v>
      </c>
      <c r="G2071" s="51"/>
      <c r="H2071" s="143"/>
      <c r="I2071" s="143"/>
      <c r="J2071" s="143"/>
      <c r="K2071" s="143"/>
      <c r="L2071" s="51"/>
      <c r="M2071" s="66"/>
      <c r="N2071" s="87" t="s">
        <v>82</v>
      </c>
      <c r="O2071" s="22"/>
      <c r="P2071" s="96" t="str">
        <f>O2070</f>
        <v xml:space="preserve">  </v>
      </c>
    </row>
    <row r="2072" spans="2:16" hidden="1" x14ac:dyDescent="0.25">
      <c r="B2072" s="98"/>
      <c r="C2072" s="66"/>
      <c r="D2072" s="87"/>
      <c r="E2072" s="22"/>
      <c r="F2072" s="22"/>
      <c r="G2072" s="51"/>
      <c r="H2072" s="66"/>
      <c r="I2072" s="87"/>
      <c r="J2072" s="22"/>
      <c r="K2072" s="22"/>
      <c r="L2072" s="51"/>
      <c r="M2072" s="65"/>
      <c r="N2072" s="87"/>
      <c r="O2072" s="22"/>
      <c r="P2072" s="96"/>
    </row>
    <row r="2073" spans="2:16" ht="15.6" hidden="1" x14ac:dyDescent="0.3">
      <c r="B2073" s="62" t="str">
        <f>B2070</f>
        <v xml:space="preserve">  </v>
      </c>
      <c r="C2073" s="144" t="s">
        <v>37</v>
      </c>
      <c r="D2073" s="144"/>
      <c r="E2073" s="144"/>
      <c r="F2073" s="144"/>
      <c r="G2073" s="51"/>
      <c r="H2073" s="87" t="s">
        <v>74</v>
      </c>
      <c r="I2073" s="66"/>
      <c r="J2073" s="22" t="str">
        <f>IFERROR(VLOOKUP(B2073,'Lessor Calculations'!$AE$10:$AG$448,3,FALSE),0)</f>
        <v xml:space="preserve">  </v>
      </c>
      <c r="K2073" s="22"/>
      <c r="L2073" s="51"/>
      <c r="M2073" s="87" t="s">
        <v>74</v>
      </c>
      <c r="N2073" s="66"/>
      <c r="O2073" s="22" t="str">
        <f>J2073</f>
        <v xml:space="preserve">  </v>
      </c>
      <c r="P2073" s="96"/>
    </row>
    <row r="2074" spans="2:16" ht="15.6" hidden="1" x14ac:dyDescent="0.3">
      <c r="B2074" s="74"/>
      <c r="C2074" s="144"/>
      <c r="D2074" s="144"/>
      <c r="E2074" s="144"/>
      <c r="F2074" s="144"/>
      <c r="G2074" s="51"/>
      <c r="H2074" s="52"/>
      <c r="I2074" s="87" t="s">
        <v>79</v>
      </c>
      <c r="J2074" s="22"/>
      <c r="K2074" s="22" t="str">
        <f>J2073</f>
        <v xml:space="preserve">  </v>
      </c>
      <c r="L2074" s="51"/>
      <c r="M2074" s="52"/>
      <c r="N2074" s="87" t="s">
        <v>79</v>
      </c>
      <c r="O2074" s="22"/>
      <c r="P2074" s="96" t="str">
        <f>O2073</f>
        <v xml:space="preserve">  </v>
      </c>
    </row>
    <row r="2075" spans="2:16" ht="15.6" hidden="1" x14ac:dyDescent="0.3">
      <c r="B2075" s="74"/>
      <c r="C2075" s="66"/>
      <c r="D2075" s="87"/>
      <c r="E2075" s="22"/>
      <c r="F2075" s="22"/>
      <c r="G2075" s="51"/>
      <c r="H2075" s="66"/>
      <c r="I2075" s="87"/>
      <c r="J2075" s="22"/>
      <c r="K2075" s="22"/>
      <c r="L2075" s="51"/>
      <c r="M2075" s="65"/>
      <c r="N2075" s="66"/>
      <c r="O2075" s="22"/>
      <c r="P2075" s="96"/>
    </row>
    <row r="2076" spans="2:16" ht="15.6" hidden="1" x14ac:dyDescent="0.3">
      <c r="B2076" s="62" t="str">
        <f>B2073</f>
        <v xml:space="preserve">  </v>
      </c>
      <c r="C2076" s="87" t="s">
        <v>36</v>
      </c>
      <c r="D2076" s="22"/>
      <c r="E2076" s="22" t="str">
        <f>F2077</f>
        <v xml:space="preserve">  </v>
      </c>
      <c r="F2076" s="22"/>
      <c r="G2076" s="51"/>
      <c r="H2076" s="143" t="s">
        <v>37</v>
      </c>
      <c r="I2076" s="143"/>
      <c r="J2076" s="143"/>
      <c r="K2076" s="143"/>
      <c r="L2076" s="51"/>
      <c r="M2076" s="87" t="s">
        <v>36</v>
      </c>
      <c r="N2076" s="22"/>
      <c r="O2076" s="22" t="str">
        <f>E2076</f>
        <v xml:space="preserve">  </v>
      </c>
      <c r="P2076" s="96"/>
    </row>
    <row r="2077" spans="2:16" ht="15.6" hidden="1" x14ac:dyDescent="0.3">
      <c r="B2077" s="75"/>
      <c r="C2077" s="79"/>
      <c r="D2077" s="90" t="s">
        <v>80</v>
      </c>
      <c r="E2077" s="90"/>
      <c r="F2077" s="91" t="str">
        <f>IFERROR(VLOOKUP(B2076,'Lessor Calculations'!$G$10:$W$448,17,FALSE),0)</f>
        <v xml:space="preserve">  </v>
      </c>
      <c r="G2077" s="70"/>
      <c r="H2077" s="146"/>
      <c r="I2077" s="146"/>
      <c r="J2077" s="146"/>
      <c r="K2077" s="146"/>
      <c r="L2077" s="70"/>
      <c r="M2077" s="79"/>
      <c r="N2077" s="90" t="s">
        <v>80</v>
      </c>
      <c r="O2077" s="91"/>
      <c r="P2077" s="94" t="str">
        <f>O2076</f>
        <v xml:space="preserve">  </v>
      </c>
    </row>
    <row r="2078" spans="2:16" ht="15.6" hidden="1" x14ac:dyDescent="0.3">
      <c r="B2078" s="59" t="str">
        <f>IFERROR(IF(EOMONTH(B2073,1)&gt;Questionnaire!$I$8,"  ",EOMONTH(B2073,1)),"  ")</f>
        <v xml:space="preserve">  </v>
      </c>
      <c r="C2078" s="82" t="s">
        <v>36</v>
      </c>
      <c r="D2078" s="83"/>
      <c r="E2078" s="83">
        <f>IFERROR(F2079+F2080,0)</f>
        <v>0</v>
      </c>
      <c r="F2078" s="83"/>
      <c r="G2078" s="61"/>
      <c r="H2078" s="142" t="s">
        <v>37</v>
      </c>
      <c r="I2078" s="142"/>
      <c r="J2078" s="142"/>
      <c r="K2078" s="142"/>
      <c r="L2078" s="61"/>
      <c r="M2078" s="82" t="s">
        <v>36</v>
      </c>
      <c r="N2078" s="83"/>
      <c r="O2078" s="83">
        <f>E2078</f>
        <v>0</v>
      </c>
      <c r="P2078" s="95"/>
    </row>
    <row r="2079" spans="2:16" hidden="1" x14ac:dyDescent="0.25">
      <c r="B2079" s="98"/>
      <c r="C2079" s="87"/>
      <c r="D2079" s="87" t="s">
        <v>71</v>
      </c>
      <c r="E2079" s="87"/>
      <c r="F2079" s="22">
        <f>IFERROR(-VLOOKUP(B2078,'Lessor Calculations'!$G$10:$N$448,8,FALSE),0)</f>
        <v>0</v>
      </c>
      <c r="G2079" s="51"/>
      <c r="H2079" s="143"/>
      <c r="I2079" s="143"/>
      <c r="J2079" s="143"/>
      <c r="K2079" s="143"/>
      <c r="L2079" s="51"/>
      <c r="M2079" s="87"/>
      <c r="N2079" s="87" t="s">
        <v>71</v>
      </c>
      <c r="O2079" s="22"/>
      <c r="P2079" s="96">
        <f>F2079</f>
        <v>0</v>
      </c>
    </row>
    <row r="2080" spans="2:16" hidden="1" x14ac:dyDescent="0.25">
      <c r="B2080" s="98"/>
      <c r="C2080" s="66"/>
      <c r="D2080" s="87" t="s">
        <v>72</v>
      </c>
      <c r="E2080" s="87"/>
      <c r="F2080" s="22" t="str">
        <f>IFERROR(VLOOKUP(B2078,'Lessor Calculations'!$G$10:$M$448,7,FALSE),0)</f>
        <v xml:space="preserve">  </v>
      </c>
      <c r="G2080" s="51"/>
      <c r="H2080" s="143"/>
      <c r="I2080" s="143"/>
      <c r="J2080" s="143"/>
      <c r="K2080" s="143"/>
      <c r="L2080" s="51"/>
      <c r="M2080" s="66"/>
      <c r="N2080" s="87" t="s">
        <v>72</v>
      </c>
      <c r="O2080" s="22"/>
      <c r="P2080" s="96" t="str">
        <f>F2080</f>
        <v xml:space="preserve">  </v>
      </c>
    </row>
    <row r="2081" spans="2:16" hidden="1" x14ac:dyDescent="0.25">
      <c r="B2081" s="98"/>
      <c r="C2081" s="66"/>
      <c r="D2081" s="87"/>
      <c r="E2081" s="22"/>
      <c r="F2081" s="22"/>
      <c r="G2081" s="51"/>
      <c r="H2081" s="66"/>
      <c r="I2081" s="87"/>
      <c r="J2081" s="22"/>
      <c r="K2081" s="22"/>
      <c r="L2081" s="51"/>
      <c r="M2081" s="65"/>
      <c r="N2081" s="87"/>
      <c r="O2081" s="22"/>
      <c r="P2081" s="96"/>
    </row>
    <row r="2082" spans="2:16" ht="15.6" hidden="1" x14ac:dyDescent="0.3">
      <c r="B2082" s="62" t="str">
        <f>B2078</f>
        <v xml:space="preserve">  </v>
      </c>
      <c r="C2082" s="66" t="s">
        <v>70</v>
      </c>
      <c r="D2082" s="66"/>
      <c r="E2082" s="22" t="str">
        <f>IFERROR(VLOOKUP(B2082,'Lessor Calculations'!$Z$10:$AB$448,3,FALSE),0)</f>
        <v xml:space="preserve">  </v>
      </c>
      <c r="F2082" s="66"/>
      <c r="G2082" s="51"/>
      <c r="H2082" s="143" t="s">
        <v>37</v>
      </c>
      <c r="I2082" s="143"/>
      <c r="J2082" s="143"/>
      <c r="K2082" s="143"/>
      <c r="L2082" s="51"/>
      <c r="M2082" s="66" t="s">
        <v>70</v>
      </c>
      <c r="N2082" s="66"/>
      <c r="O2082" s="22" t="str">
        <f>E2082</f>
        <v xml:space="preserve">  </v>
      </c>
      <c r="P2082" s="96"/>
    </row>
    <row r="2083" spans="2:16" hidden="1" x14ac:dyDescent="0.25">
      <c r="B2083" s="98"/>
      <c r="C2083" s="66"/>
      <c r="D2083" s="87" t="s">
        <v>82</v>
      </c>
      <c r="E2083" s="66"/>
      <c r="F2083" s="77" t="str">
        <f>E2082</f>
        <v xml:space="preserve">  </v>
      </c>
      <c r="G2083" s="51"/>
      <c r="H2083" s="143"/>
      <c r="I2083" s="143"/>
      <c r="J2083" s="143"/>
      <c r="K2083" s="143"/>
      <c r="L2083" s="51"/>
      <c r="M2083" s="66"/>
      <c r="N2083" s="87" t="s">
        <v>82</v>
      </c>
      <c r="O2083" s="22"/>
      <c r="P2083" s="96" t="str">
        <f>O2082</f>
        <v xml:space="preserve">  </v>
      </c>
    </row>
    <row r="2084" spans="2:16" hidden="1" x14ac:dyDescent="0.25">
      <c r="B2084" s="98"/>
      <c r="C2084" s="66"/>
      <c r="D2084" s="87"/>
      <c r="E2084" s="22"/>
      <c r="F2084" s="22"/>
      <c r="G2084" s="51"/>
      <c r="H2084" s="66"/>
      <c r="I2084" s="87"/>
      <c r="J2084" s="22"/>
      <c r="K2084" s="22"/>
      <c r="L2084" s="51"/>
      <c r="M2084" s="65"/>
      <c r="N2084" s="87"/>
      <c r="O2084" s="22"/>
      <c r="P2084" s="96"/>
    </row>
    <row r="2085" spans="2:16" ht="15.6" hidden="1" x14ac:dyDescent="0.3">
      <c r="B2085" s="62" t="str">
        <f>B2082</f>
        <v xml:space="preserve">  </v>
      </c>
      <c r="C2085" s="144" t="s">
        <v>37</v>
      </c>
      <c r="D2085" s="144"/>
      <c r="E2085" s="144"/>
      <c r="F2085" s="144"/>
      <c r="G2085" s="51"/>
      <c r="H2085" s="87" t="s">
        <v>74</v>
      </c>
      <c r="I2085" s="66"/>
      <c r="J2085" s="22" t="str">
        <f>IFERROR(VLOOKUP(B2085,'Lessor Calculations'!$AE$10:$AG$448,3,FALSE),0)</f>
        <v xml:space="preserve">  </v>
      </c>
      <c r="K2085" s="22"/>
      <c r="L2085" s="51"/>
      <c r="M2085" s="87" t="s">
        <v>74</v>
      </c>
      <c r="N2085" s="66"/>
      <c r="O2085" s="22" t="str">
        <f>J2085</f>
        <v xml:space="preserve">  </v>
      </c>
      <c r="P2085" s="96"/>
    </row>
    <row r="2086" spans="2:16" ht="15.6" hidden="1" x14ac:dyDescent="0.3">
      <c r="B2086" s="74"/>
      <c r="C2086" s="144"/>
      <c r="D2086" s="144"/>
      <c r="E2086" s="144"/>
      <c r="F2086" s="144"/>
      <c r="G2086" s="51"/>
      <c r="H2086" s="52"/>
      <c r="I2086" s="87" t="s">
        <v>79</v>
      </c>
      <c r="J2086" s="22"/>
      <c r="K2086" s="22" t="str">
        <f>J2085</f>
        <v xml:space="preserve">  </v>
      </c>
      <c r="L2086" s="51"/>
      <c r="M2086" s="52"/>
      <c r="N2086" s="87" t="s">
        <v>79</v>
      </c>
      <c r="O2086" s="22"/>
      <c r="P2086" s="96" t="str">
        <f>O2085</f>
        <v xml:space="preserve">  </v>
      </c>
    </row>
    <row r="2087" spans="2:16" ht="15.6" hidden="1" x14ac:dyDescent="0.3">
      <c r="B2087" s="74"/>
      <c r="C2087" s="66"/>
      <c r="D2087" s="87"/>
      <c r="E2087" s="22"/>
      <c r="F2087" s="22"/>
      <c r="G2087" s="51"/>
      <c r="H2087" s="66"/>
      <c r="I2087" s="87"/>
      <c r="J2087" s="22"/>
      <c r="K2087" s="22"/>
      <c r="L2087" s="51"/>
      <c r="M2087" s="65"/>
      <c r="N2087" s="66"/>
      <c r="O2087" s="22"/>
      <c r="P2087" s="96"/>
    </row>
    <row r="2088" spans="2:16" ht="15.6" hidden="1" x14ac:dyDescent="0.3">
      <c r="B2088" s="62" t="str">
        <f>B2085</f>
        <v xml:space="preserve">  </v>
      </c>
      <c r="C2088" s="87" t="s">
        <v>36</v>
      </c>
      <c r="D2088" s="22"/>
      <c r="E2088" s="22" t="str">
        <f>F2089</f>
        <v xml:space="preserve">  </v>
      </c>
      <c r="F2088" s="22"/>
      <c r="G2088" s="51"/>
      <c r="H2088" s="143" t="s">
        <v>37</v>
      </c>
      <c r="I2088" s="143"/>
      <c r="J2088" s="143"/>
      <c r="K2088" s="143"/>
      <c r="L2088" s="51"/>
      <c r="M2088" s="87" t="s">
        <v>36</v>
      </c>
      <c r="N2088" s="22"/>
      <c r="O2088" s="22" t="str">
        <f>E2088</f>
        <v xml:space="preserve">  </v>
      </c>
      <c r="P2088" s="96"/>
    </row>
    <row r="2089" spans="2:16" ht="15.6" hidden="1" x14ac:dyDescent="0.3">
      <c r="B2089" s="75"/>
      <c r="C2089" s="79"/>
      <c r="D2089" s="90" t="s">
        <v>80</v>
      </c>
      <c r="E2089" s="90"/>
      <c r="F2089" s="91" t="str">
        <f>IFERROR(VLOOKUP(B2088,'Lessor Calculations'!$G$10:$W$448,17,FALSE),0)</f>
        <v xml:space="preserve">  </v>
      </c>
      <c r="G2089" s="70"/>
      <c r="H2089" s="146"/>
      <c r="I2089" s="146"/>
      <c r="J2089" s="146"/>
      <c r="K2089" s="146"/>
      <c r="L2089" s="70"/>
      <c r="M2089" s="79"/>
      <c r="N2089" s="90" t="s">
        <v>80</v>
      </c>
      <c r="O2089" s="91"/>
      <c r="P2089" s="94" t="str">
        <f>O2088</f>
        <v xml:space="preserve">  </v>
      </c>
    </row>
    <row r="2090" spans="2:16" ht="15.6" hidden="1" x14ac:dyDescent="0.3">
      <c r="B2090" s="59" t="str">
        <f>IFERROR(IF(EOMONTH(B2085,1)&gt;Questionnaire!$I$8,"  ",EOMONTH(B2085,1)),"  ")</f>
        <v xml:space="preserve">  </v>
      </c>
      <c r="C2090" s="82" t="s">
        <v>36</v>
      </c>
      <c r="D2090" s="83"/>
      <c r="E2090" s="83">
        <f>IFERROR(F2091+F2092,0)</f>
        <v>0</v>
      </c>
      <c r="F2090" s="83"/>
      <c r="G2090" s="61"/>
      <c r="H2090" s="142" t="s">
        <v>37</v>
      </c>
      <c r="I2090" s="142"/>
      <c r="J2090" s="142"/>
      <c r="K2090" s="142"/>
      <c r="L2090" s="61"/>
      <c r="M2090" s="82" t="s">
        <v>36</v>
      </c>
      <c r="N2090" s="83"/>
      <c r="O2090" s="83">
        <f>E2090</f>
        <v>0</v>
      </c>
      <c r="P2090" s="95"/>
    </row>
    <row r="2091" spans="2:16" hidden="1" x14ac:dyDescent="0.25">
      <c r="B2091" s="98"/>
      <c r="C2091" s="87"/>
      <c r="D2091" s="87" t="s">
        <v>71</v>
      </c>
      <c r="E2091" s="87"/>
      <c r="F2091" s="22">
        <f>IFERROR(-VLOOKUP(B2090,'Lessor Calculations'!$G$10:$N$448,8,FALSE),0)</f>
        <v>0</v>
      </c>
      <c r="G2091" s="51"/>
      <c r="H2091" s="143"/>
      <c r="I2091" s="143"/>
      <c r="J2091" s="143"/>
      <c r="K2091" s="143"/>
      <c r="L2091" s="51"/>
      <c r="M2091" s="87"/>
      <c r="N2091" s="87" t="s">
        <v>71</v>
      </c>
      <c r="O2091" s="22"/>
      <c r="P2091" s="96">
        <f>F2091</f>
        <v>0</v>
      </c>
    </row>
    <row r="2092" spans="2:16" hidden="1" x14ac:dyDescent="0.25">
      <c r="B2092" s="98"/>
      <c r="C2092" s="66"/>
      <c r="D2092" s="87" t="s">
        <v>72</v>
      </c>
      <c r="E2092" s="87"/>
      <c r="F2092" s="22" t="str">
        <f>IFERROR(VLOOKUP(B2090,'Lessor Calculations'!$G$10:$M$448,7,FALSE),0)</f>
        <v xml:space="preserve">  </v>
      </c>
      <c r="G2092" s="51"/>
      <c r="H2092" s="143"/>
      <c r="I2092" s="143"/>
      <c r="J2092" s="143"/>
      <c r="K2092" s="143"/>
      <c r="L2092" s="51"/>
      <c r="M2092" s="66"/>
      <c r="N2092" s="87" t="s">
        <v>72</v>
      </c>
      <c r="O2092" s="22"/>
      <c r="P2092" s="96" t="str">
        <f>F2092</f>
        <v xml:space="preserve">  </v>
      </c>
    </row>
    <row r="2093" spans="2:16" hidden="1" x14ac:dyDescent="0.25">
      <c r="B2093" s="98"/>
      <c r="C2093" s="66"/>
      <c r="D2093" s="87"/>
      <c r="E2093" s="22"/>
      <c r="F2093" s="22"/>
      <c r="G2093" s="51"/>
      <c r="H2093" s="66"/>
      <c r="I2093" s="87"/>
      <c r="J2093" s="22"/>
      <c r="K2093" s="22"/>
      <c r="L2093" s="51"/>
      <c r="M2093" s="65"/>
      <c r="N2093" s="87"/>
      <c r="O2093" s="22"/>
      <c r="P2093" s="96"/>
    </row>
    <row r="2094" spans="2:16" ht="15.6" hidden="1" x14ac:dyDescent="0.3">
      <c r="B2094" s="62" t="str">
        <f>B2090</f>
        <v xml:space="preserve">  </v>
      </c>
      <c r="C2094" s="66" t="s">
        <v>70</v>
      </c>
      <c r="D2094" s="66"/>
      <c r="E2094" s="22" t="str">
        <f>IFERROR(VLOOKUP(B2094,'Lessor Calculations'!$Z$10:$AB$448,3,FALSE),0)</f>
        <v xml:space="preserve">  </v>
      </c>
      <c r="F2094" s="66"/>
      <c r="G2094" s="51"/>
      <c r="H2094" s="143" t="s">
        <v>37</v>
      </c>
      <c r="I2094" s="143"/>
      <c r="J2094" s="143"/>
      <c r="K2094" s="143"/>
      <c r="L2094" s="51"/>
      <c r="M2094" s="66" t="s">
        <v>70</v>
      </c>
      <c r="N2094" s="66"/>
      <c r="O2094" s="22" t="str">
        <f>E2094</f>
        <v xml:space="preserve">  </v>
      </c>
      <c r="P2094" s="96"/>
    </row>
    <row r="2095" spans="2:16" hidden="1" x14ac:dyDescent="0.25">
      <c r="B2095" s="98"/>
      <c r="C2095" s="66"/>
      <c r="D2095" s="87" t="s">
        <v>82</v>
      </c>
      <c r="E2095" s="66"/>
      <c r="F2095" s="77" t="str">
        <f>E2094</f>
        <v xml:space="preserve">  </v>
      </c>
      <c r="G2095" s="51"/>
      <c r="H2095" s="143"/>
      <c r="I2095" s="143"/>
      <c r="J2095" s="143"/>
      <c r="K2095" s="143"/>
      <c r="L2095" s="51"/>
      <c r="M2095" s="66"/>
      <c r="N2095" s="87" t="s">
        <v>82</v>
      </c>
      <c r="O2095" s="22"/>
      <c r="P2095" s="96" t="str">
        <f>O2094</f>
        <v xml:space="preserve">  </v>
      </c>
    </row>
    <row r="2096" spans="2:16" hidden="1" x14ac:dyDescent="0.25">
      <c r="B2096" s="98"/>
      <c r="C2096" s="66"/>
      <c r="D2096" s="87"/>
      <c r="E2096" s="22"/>
      <c r="F2096" s="22"/>
      <c r="G2096" s="51"/>
      <c r="H2096" s="66"/>
      <c r="I2096" s="87"/>
      <c r="J2096" s="22"/>
      <c r="K2096" s="22"/>
      <c r="L2096" s="51"/>
      <c r="M2096" s="65"/>
      <c r="N2096" s="87"/>
      <c r="O2096" s="22"/>
      <c r="P2096" s="96"/>
    </row>
    <row r="2097" spans="2:16" ht="15.6" hidden="1" x14ac:dyDescent="0.3">
      <c r="B2097" s="62" t="str">
        <f>B2094</f>
        <v xml:space="preserve">  </v>
      </c>
      <c r="C2097" s="144" t="s">
        <v>37</v>
      </c>
      <c r="D2097" s="144"/>
      <c r="E2097" s="144"/>
      <c r="F2097" s="144"/>
      <c r="G2097" s="51"/>
      <c r="H2097" s="87" t="s">
        <v>74</v>
      </c>
      <c r="I2097" s="66"/>
      <c r="J2097" s="22" t="str">
        <f>IFERROR(VLOOKUP(B2097,'Lessor Calculations'!$AE$10:$AG$448,3,FALSE),0)</f>
        <v xml:space="preserve">  </v>
      </c>
      <c r="K2097" s="22"/>
      <c r="L2097" s="51"/>
      <c r="M2097" s="87" t="s">
        <v>74</v>
      </c>
      <c r="N2097" s="66"/>
      <c r="O2097" s="22" t="str">
        <f>J2097</f>
        <v xml:space="preserve">  </v>
      </c>
      <c r="P2097" s="96"/>
    </row>
    <row r="2098" spans="2:16" ht="15.6" hidden="1" x14ac:dyDescent="0.3">
      <c r="B2098" s="74"/>
      <c r="C2098" s="144"/>
      <c r="D2098" s="144"/>
      <c r="E2098" s="144"/>
      <c r="F2098" s="144"/>
      <c r="G2098" s="51"/>
      <c r="H2098" s="52"/>
      <c r="I2098" s="87" t="s">
        <v>79</v>
      </c>
      <c r="J2098" s="22"/>
      <c r="K2098" s="22" t="str">
        <f>J2097</f>
        <v xml:space="preserve">  </v>
      </c>
      <c r="L2098" s="51"/>
      <c r="M2098" s="52"/>
      <c r="N2098" s="87" t="s">
        <v>79</v>
      </c>
      <c r="O2098" s="22"/>
      <c r="P2098" s="96" t="str">
        <f>O2097</f>
        <v xml:space="preserve">  </v>
      </c>
    </row>
    <row r="2099" spans="2:16" ht="15.6" hidden="1" x14ac:dyDescent="0.3">
      <c r="B2099" s="74"/>
      <c r="C2099" s="66"/>
      <c r="D2099" s="87"/>
      <c r="E2099" s="22"/>
      <c r="F2099" s="22"/>
      <c r="G2099" s="51"/>
      <c r="H2099" s="66"/>
      <c r="I2099" s="87"/>
      <c r="J2099" s="22"/>
      <c r="K2099" s="22"/>
      <c r="L2099" s="51"/>
      <c r="M2099" s="65"/>
      <c r="N2099" s="66"/>
      <c r="O2099" s="22"/>
      <c r="P2099" s="96"/>
    </row>
    <row r="2100" spans="2:16" ht="15.6" hidden="1" x14ac:dyDescent="0.3">
      <c r="B2100" s="62" t="str">
        <f>B2097</f>
        <v xml:space="preserve">  </v>
      </c>
      <c r="C2100" s="87" t="s">
        <v>36</v>
      </c>
      <c r="D2100" s="22"/>
      <c r="E2100" s="22" t="str">
        <f>F2101</f>
        <v xml:space="preserve">  </v>
      </c>
      <c r="F2100" s="22"/>
      <c r="G2100" s="51"/>
      <c r="H2100" s="143" t="s">
        <v>37</v>
      </c>
      <c r="I2100" s="143"/>
      <c r="J2100" s="143"/>
      <c r="K2100" s="143"/>
      <c r="L2100" s="51"/>
      <c r="M2100" s="87" t="s">
        <v>36</v>
      </c>
      <c r="N2100" s="22"/>
      <c r="O2100" s="22" t="str">
        <f>E2100</f>
        <v xml:space="preserve">  </v>
      </c>
      <c r="P2100" s="96"/>
    </row>
    <row r="2101" spans="2:16" ht="15.6" hidden="1" x14ac:dyDescent="0.3">
      <c r="B2101" s="75"/>
      <c r="C2101" s="79"/>
      <c r="D2101" s="90" t="s">
        <v>80</v>
      </c>
      <c r="E2101" s="90"/>
      <c r="F2101" s="91" t="str">
        <f>IFERROR(VLOOKUP(B2100,'Lessor Calculations'!$G$10:$W$448,17,FALSE),0)</f>
        <v xml:space="preserve">  </v>
      </c>
      <c r="G2101" s="70"/>
      <c r="H2101" s="146"/>
      <c r="I2101" s="146"/>
      <c r="J2101" s="146"/>
      <c r="K2101" s="146"/>
      <c r="L2101" s="70"/>
      <c r="M2101" s="79"/>
      <c r="N2101" s="90" t="s">
        <v>80</v>
      </c>
      <c r="O2101" s="91"/>
      <c r="P2101" s="94" t="str">
        <f>O2100</f>
        <v xml:space="preserve">  </v>
      </c>
    </row>
    <row r="2102" spans="2:16" ht="15.6" hidden="1" x14ac:dyDescent="0.3">
      <c r="B2102" s="59" t="str">
        <f>IFERROR(IF(EOMONTH(B2097,1)&gt;Questionnaire!$I$8,"  ",EOMONTH(B2097,1)),"  ")</f>
        <v xml:space="preserve">  </v>
      </c>
      <c r="C2102" s="82" t="s">
        <v>36</v>
      </c>
      <c r="D2102" s="83"/>
      <c r="E2102" s="83">
        <f>IFERROR(F2103+F2104,0)</f>
        <v>0</v>
      </c>
      <c r="F2102" s="83"/>
      <c r="G2102" s="61"/>
      <c r="H2102" s="142" t="s">
        <v>37</v>
      </c>
      <c r="I2102" s="142"/>
      <c r="J2102" s="142"/>
      <c r="K2102" s="142"/>
      <c r="L2102" s="61"/>
      <c r="M2102" s="82" t="s">
        <v>36</v>
      </c>
      <c r="N2102" s="83"/>
      <c r="O2102" s="83">
        <f>E2102</f>
        <v>0</v>
      </c>
      <c r="P2102" s="95"/>
    </row>
    <row r="2103" spans="2:16" hidden="1" x14ac:dyDescent="0.25">
      <c r="B2103" s="98"/>
      <c r="C2103" s="87"/>
      <c r="D2103" s="87" t="s">
        <v>71</v>
      </c>
      <c r="E2103" s="87"/>
      <c r="F2103" s="22">
        <f>IFERROR(-VLOOKUP(B2102,'Lessor Calculations'!$G$10:$N$448,8,FALSE),0)</f>
        <v>0</v>
      </c>
      <c r="G2103" s="51"/>
      <c r="H2103" s="143"/>
      <c r="I2103" s="143"/>
      <c r="J2103" s="143"/>
      <c r="K2103" s="143"/>
      <c r="L2103" s="51"/>
      <c r="M2103" s="87"/>
      <c r="N2103" s="87" t="s">
        <v>71</v>
      </c>
      <c r="O2103" s="22"/>
      <c r="P2103" s="96">
        <f>F2103</f>
        <v>0</v>
      </c>
    </row>
    <row r="2104" spans="2:16" hidden="1" x14ac:dyDescent="0.25">
      <c r="B2104" s="98"/>
      <c r="C2104" s="66"/>
      <c r="D2104" s="87" t="s">
        <v>72</v>
      </c>
      <c r="E2104" s="87"/>
      <c r="F2104" s="22" t="str">
        <f>IFERROR(VLOOKUP(B2102,'Lessor Calculations'!$G$10:$M$448,7,FALSE),0)</f>
        <v xml:space="preserve">  </v>
      </c>
      <c r="G2104" s="51"/>
      <c r="H2104" s="143"/>
      <c r="I2104" s="143"/>
      <c r="J2104" s="143"/>
      <c r="K2104" s="143"/>
      <c r="L2104" s="51"/>
      <c r="M2104" s="66"/>
      <c r="N2104" s="87" t="s">
        <v>72</v>
      </c>
      <c r="O2104" s="22"/>
      <c r="P2104" s="96" t="str">
        <f>F2104</f>
        <v xml:space="preserve">  </v>
      </c>
    </row>
    <row r="2105" spans="2:16" hidden="1" x14ac:dyDescent="0.25">
      <c r="B2105" s="98"/>
      <c r="C2105" s="66"/>
      <c r="D2105" s="87"/>
      <c r="E2105" s="22"/>
      <c r="F2105" s="22"/>
      <c r="G2105" s="51"/>
      <c r="H2105" s="66"/>
      <c r="I2105" s="87"/>
      <c r="J2105" s="22"/>
      <c r="K2105" s="22"/>
      <c r="L2105" s="51"/>
      <c r="M2105" s="65"/>
      <c r="N2105" s="87"/>
      <c r="O2105" s="22"/>
      <c r="P2105" s="96"/>
    </row>
    <row r="2106" spans="2:16" ht="15.6" hidden="1" x14ac:dyDescent="0.3">
      <c r="B2106" s="62" t="str">
        <f>B2102</f>
        <v xml:space="preserve">  </v>
      </c>
      <c r="C2106" s="66" t="s">
        <v>70</v>
      </c>
      <c r="D2106" s="66"/>
      <c r="E2106" s="22" t="str">
        <f>IFERROR(VLOOKUP(B2106,'Lessor Calculations'!$Z$10:$AB$448,3,FALSE),0)</f>
        <v xml:space="preserve">  </v>
      </c>
      <c r="F2106" s="66"/>
      <c r="G2106" s="51"/>
      <c r="H2106" s="143" t="s">
        <v>37</v>
      </c>
      <c r="I2106" s="143"/>
      <c r="J2106" s="143"/>
      <c r="K2106" s="143"/>
      <c r="L2106" s="51"/>
      <c r="M2106" s="66" t="s">
        <v>70</v>
      </c>
      <c r="N2106" s="66"/>
      <c r="O2106" s="22" t="str">
        <f>E2106</f>
        <v xml:space="preserve">  </v>
      </c>
      <c r="P2106" s="96"/>
    </row>
    <row r="2107" spans="2:16" hidden="1" x14ac:dyDescent="0.25">
      <c r="B2107" s="98"/>
      <c r="C2107" s="66"/>
      <c r="D2107" s="87" t="s">
        <v>82</v>
      </c>
      <c r="E2107" s="66"/>
      <c r="F2107" s="77" t="str">
        <f>E2106</f>
        <v xml:space="preserve">  </v>
      </c>
      <c r="G2107" s="51"/>
      <c r="H2107" s="143"/>
      <c r="I2107" s="143"/>
      <c r="J2107" s="143"/>
      <c r="K2107" s="143"/>
      <c r="L2107" s="51"/>
      <c r="M2107" s="66"/>
      <c r="N2107" s="87" t="s">
        <v>82</v>
      </c>
      <c r="O2107" s="22"/>
      <c r="P2107" s="96" t="str">
        <f>O2106</f>
        <v xml:space="preserve">  </v>
      </c>
    </row>
    <row r="2108" spans="2:16" hidden="1" x14ac:dyDescent="0.25">
      <c r="B2108" s="98"/>
      <c r="C2108" s="66"/>
      <c r="D2108" s="87"/>
      <c r="E2108" s="22"/>
      <c r="F2108" s="22"/>
      <c r="G2108" s="51"/>
      <c r="H2108" s="66"/>
      <c r="I2108" s="87"/>
      <c r="J2108" s="22"/>
      <c r="K2108" s="22"/>
      <c r="L2108" s="51"/>
      <c r="M2108" s="65"/>
      <c r="N2108" s="87"/>
      <c r="O2108" s="22"/>
      <c r="P2108" s="96"/>
    </row>
    <row r="2109" spans="2:16" ht="15.6" hidden="1" x14ac:dyDescent="0.3">
      <c r="B2109" s="62" t="str">
        <f>B2106</f>
        <v xml:space="preserve">  </v>
      </c>
      <c r="C2109" s="144" t="s">
        <v>37</v>
      </c>
      <c r="D2109" s="144"/>
      <c r="E2109" s="144"/>
      <c r="F2109" s="144"/>
      <c r="G2109" s="51"/>
      <c r="H2109" s="87" t="s">
        <v>74</v>
      </c>
      <c r="I2109" s="66"/>
      <c r="J2109" s="22" t="str">
        <f>IFERROR(VLOOKUP(B2109,'Lessor Calculations'!$AE$10:$AG$448,3,FALSE),0)</f>
        <v xml:space="preserve">  </v>
      </c>
      <c r="K2109" s="22"/>
      <c r="L2109" s="51"/>
      <c r="M2109" s="87" t="s">
        <v>74</v>
      </c>
      <c r="N2109" s="66"/>
      <c r="O2109" s="22" t="str">
        <f>J2109</f>
        <v xml:space="preserve">  </v>
      </c>
      <c r="P2109" s="96"/>
    </row>
    <row r="2110" spans="2:16" ht="15.6" hidden="1" x14ac:dyDescent="0.3">
      <c r="B2110" s="74"/>
      <c r="C2110" s="144"/>
      <c r="D2110" s="144"/>
      <c r="E2110" s="144"/>
      <c r="F2110" s="144"/>
      <c r="G2110" s="51"/>
      <c r="H2110" s="52"/>
      <c r="I2110" s="87" t="s">
        <v>79</v>
      </c>
      <c r="J2110" s="22"/>
      <c r="K2110" s="22" t="str">
        <f>J2109</f>
        <v xml:space="preserve">  </v>
      </c>
      <c r="L2110" s="51"/>
      <c r="M2110" s="52"/>
      <c r="N2110" s="87" t="s">
        <v>79</v>
      </c>
      <c r="O2110" s="22"/>
      <c r="P2110" s="96" t="str">
        <f>O2109</f>
        <v xml:space="preserve">  </v>
      </c>
    </row>
    <row r="2111" spans="2:16" ht="15.6" hidden="1" x14ac:dyDescent="0.3">
      <c r="B2111" s="74"/>
      <c r="C2111" s="66"/>
      <c r="D2111" s="87"/>
      <c r="E2111" s="22"/>
      <c r="F2111" s="22"/>
      <c r="G2111" s="51"/>
      <c r="H2111" s="66"/>
      <c r="I2111" s="87"/>
      <c r="J2111" s="22"/>
      <c r="K2111" s="22"/>
      <c r="L2111" s="51"/>
      <c r="M2111" s="65"/>
      <c r="N2111" s="66"/>
      <c r="O2111" s="22"/>
      <c r="P2111" s="96"/>
    </row>
    <row r="2112" spans="2:16" ht="15.6" hidden="1" x14ac:dyDescent="0.3">
      <c r="B2112" s="62" t="str">
        <f>B2109</f>
        <v xml:space="preserve">  </v>
      </c>
      <c r="C2112" s="87" t="s">
        <v>36</v>
      </c>
      <c r="D2112" s="22"/>
      <c r="E2112" s="22" t="str">
        <f>F2113</f>
        <v xml:space="preserve">  </v>
      </c>
      <c r="F2112" s="22"/>
      <c r="G2112" s="51"/>
      <c r="H2112" s="143" t="s">
        <v>37</v>
      </c>
      <c r="I2112" s="143"/>
      <c r="J2112" s="143"/>
      <c r="K2112" s="143"/>
      <c r="L2112" s="51"/>
      <c r="M2112" s="87" t="s">
        <v>36</v>
      </c>
      <c r="N2112" s="22"/>
      <c r="O2112" s="22" t="str">
        <f>E2112</f>
        <v xml:space="preserve">  </v>
      </c>
      <c r="P2112" s="96"/>
    </row>
    <row r="2113" spans="2:16" ht="15.6" hidden="1" x14ac:dyDescent="0.3">
      <c r="B2113" s="75"/>
      <c r="C2113" s="79"/>
      <c r="D2113" s="90" t="s">
        <v>80</v>
      </c>
      <c r="E2113" s="90"/>
      <c r="F2113" s="91" t="str">
        <f>IFERROR(VLOOKUP(B2112,'Lessor Calculations'!$G$10:$W$448,17,FALSE),0)</f>
        <v xml:space="preserve">  </v>
      </c>
      <c r="G2113" s="70"/>
      <c r="H2113" s="146"/>
      <c r="I2113" s="146"/>
      <c r="J2113" s="146"/>
      <c r="K2113" s="146"/>
      <c r="L2113" s="70"/>
      <c r="M2113" s="79"/>
      <c r="N2113" s="90" t="s">
        <v>80</v>
      </c>
      <c r="O2113" s="91"/>
      <c r="P2113" s="94" t="str">
        <f>O2112</f>
        <v xml:space="preserve">  </v>
      </c>
    </row>
    <row r="2114" spans="2:16" ht="15.6" hidden="1" x14ac:dyDescent="0.3">
      <c r="B2114" s="59" t="str">
        <f>IFERROR(IF(EOMONTH(B2109,1)&gt;Questionnaire!$I$8,"  ",EOMONTH(B2109,1)),"  ")</f>
        <v xml:space="preserve">  </v>
      </c>
      <c r="C2114" s="82" t="s">
        <v>36</v>
      </c>
      <c r="D2114" s="83"/>
      <c r="E2114" s="83">
        <f>IFERROR(F2115+F2116,0)</f>
        <v>0</v>
      </c>
      <c r="F2114" s="83"/>
      <c r="G2114" s="61"/>
      <c r="H2114" s="142" t="s">
        <v>37</v>
      </c>
      <c r="I2114" s="142"/>
      <c r="J2114" s="142"/>
      <c r="K2114" s="142"/>
      <c r="L2114" s="61"/>
      <c r="M2114" s="82" t="s">
        <v>36</v>
      </c>
      <c r="N2114" s="83"/>
      <c r="O2114" s="83">
        <f>E2114</f>
        <v>0</v>
      </c>
      <c r="P2114" s="95"/>
    </row>
    <row r="2115" spans="2:16" hidden="1" x14ac:dyDescent="0.25">
      <c r="B2115" s="98"/>
      <c r="C2115" s="87"/>
      <c r="D2115" s="87" t="s">
        <v>71</v>
      </c>
      <c r="E2115" s="87"/>
      <c r="F2115" s="22">
        <f>IFERROR(-VLOOKUP(B2114,'Lessor Calculations'!$G$10:$N$448,8,FALSE),0)</f>
        <v>0</v>
      </c>
      <c r="G2115" s="51"/>
      <c r="H2115" s="143"/>
      <c r="I2115" s="143"/>
      <c r="J2115" s="143"/>
      <c r="K2115" s="143"/>
      <c r="L2115" s="51"/>
      <c r="M2115" s="87"/>
      <c r="N2115" s="87" t="s">
        <v>71</v>
      </c>
      <c r="O2115" s="22"/>
      <c r="P2115" s="96">
        <f>F2115</f>
        <v>0</v>
      </c>
    </row>
    <row r="2116" spans="2:16" hidden="1" x14ac:dyDescent="0.25">
      <c r="B2116" s="98"/>
      <c r="C2116" s="66"/>
      <c r="D2116" s="87" t="s">
        <v>72</v>
      </c>
      <c r="E2116" s="87"/>
      <c r="F2116" s="22" t="str">
        <f>IFERROR(VLOOKUP(B2114,'Lessor Calculations'!$G$10:$M$448,7,FALSE),0)</f>
        <v xml:space="preserve">  </v>
      </c>
      <c r="G2116" s="51"/>
      <c r="H2116" s="143"/>
      <c r="I2116" s="143"/>
      <c r="J2116" s="143"/>
      <c r="K2116" s="143"/>
      <c r="L2116" s="51"/>
      <c r="M2116" s="66"/>
      <c r="N2116" s="87" t="s">
        <v>72</v>
      </c>
      <c r="O2116" s="22"/>
      <c r="P2116" s="96" t="str">
        <f>F2116</f>
        <v xml:space="preserve">  </v>
      </c>
    </row>
    <row r="2117" spans="2:16" hidden="1" x14ac:dyDescent="0.25">
      <c r="B2117" s="98"/>
      <c r="C2117" s="66"/>
      <c r="D2117" s="87"/>
      <c r="E2117" s="22"/>
      <c r="F2117" s="22"/>
      <c r="G2117" s="51"/>
      <c r="H2117" s="66"/>
      <c r="I2117" s="87"/>
      <c r="J2117" s="22"/>
      <c r="K2117" s="22"/>
      <c r="L2117" s="51"/>
      <c r="M2117" s="65"/>
      <c r="N2117" s="87"/>
      <c r="O2117" s="22"/>
      <c r="P2117" s="96"/>
    </row>
    <row r="2118" spans="2:16" ht="15.6" hidden="1" x14ac:dyDescent="0.3">
      <c r="B2118" s="62" t="str">
        <f>B2114</f>
        <v xml:space="preserve">  </v>
      </c>
      <c r="C2118" s="66" t="s">
        <v>70</v>
      </c>
      <c r="D2118" s="66"/>
      <c r="E2118" s="22" t="str">
        <f>IFERROR(VLOOKUP(B2118,'Lessor Calculations'!$Z$10:$AB$448,3,FALSE),0)</f>
        <v xml:space="preserve">  </v>
      </c>
      <c r="F2118" s="66"/>
      <c r="G2118" s="51"/>
      <c r="H2118" s="143" t="s">
        <v>37</v>
      </c>
      <c r="I2118" s="143"/>
      <c r="J2118" s="143"/>
      <c r="K2118" s="143"/>
      <c r="L2118" s="51"/>
      <c r="M2118" s="66" t="s">
        <v>70</v>
      </c>
      <c r="N2118" s="66"/>
      <c r="O2118" s="22" t="str">
        <f>E2118</f>
        <v xml:space="preserve">  </v>
      </c>
      <c r="P2118" s="96"/>
    </row>
    <row r="2119" spans="2:16" hidden="1" x14ac:dyDescent="0.25">
      <c r="B2119" s="98"/>
      <c r="C2119" s="66"/>
      <c r="D2119" s="87" t="s">
        <v>82</v>
      </c>
      <c r="E2119" s="66"/>
      <c r="F2119" s="77" t="str">
        <f>E2118</f>
        <v xml:space="preserve">  </v>
      </c>
      <c r="G2119" s="51"/>
      <c r="H2119" s="143"/>
      <c r="I2119" s="143"/>
      <c r="J2119" s="143"/>
      <c r="K2119" s="143"/>
      <c r="L2119" s="51"/>
      <c r="M2119" s="66"/>
      <c r="N2119" s="87" t="s">
        <v>82</v>
      </c>
      <c r="O2119" s="22"/>
      <c r="P2119" s="96" t="str">
        <f>O2118</f>
        <v xml:space="preserve">  </v>
      </c>
    </row>
    <row r="2120" spans="2:16" hidden="1" x14ac:dyDescent="0.25">
      <c r="B2120" s="98"/>
      <c r="C2120" s="66"/>
      <c r="D2120" s="87"/>
      <c r="E2120" s="22"/>
      <c r="F2120" s="22"/>
      <c r="G2120" s="51"/>
      <c r="H2120" s="66"/>
      <c r="I2120" s="87"/>
      <c r="J2120" s="22"/>
      <c r="K2120" s="22"/>
      <c r="L2120" s="51"/>
      <c r="M2120" s="65"/>
      <c r="N2120" s="87"/>
      <c r="O2120" s="22"/>
      <c r="P2120" s="96"/>
    </row>
    <row r="2121" spans="2:16" ht="15.6" hidden="1" x14ac:dyDescent="0.3">
      <c r="B2121" s="62" t="str">
        <f>B2118</f>
        <v xml:space="preserve">  </v>
      </c>
      <c r="C2121" s="144" t="s">
        <v>37</v>
      </c>
      <c r="D2121" s="144"/>
      <c r="E2121" s="144"/>
      <c r="F2121" s="144"/>
      <c r="G2121" s="51"/>
      <c r="H2121" s="87" t="s">
        <v>74</v>
      </c>
      <c r="I2121" s="66"/>
      <c r="J2121" s="22" t="str">
        <f>IFERROR(VLOOKUP(B2121,'Lessor Calculations'!$AE$10:$AG$448,3,FALSE),0)</f>
        <v xml:space="preserve">  </v>
      </c>
      <c r="K2121" s="22"/>
      <c r="L2121" s="51"/>
      <c r="M2121" s="87" t="s">
        <v>74</v>
      </c>
      <c r="N2121" s="66"/>
      <c r="O2121" s="22" t="str">
        <f>J2121</f>
        <v xml:space="preserve">  </v>
      </c>
      <c r="P2121" s="96"/>
    </row>
    <row r="2122" spans="2:16" ht="15.6" hidden="1" x14ac:dyDescent="0.3">
      <c r="B2122" s="74"/>
      <c r="C2122" s="144"/>
      <c r="D2122" s="144"/>
      <c r="E2122" s="144"/>
      <c r="F2122" s="144"/>
      <c r="G2122" s="51"/>
      <c r="H2122" s="52"/>
      <c r="I2122" s="87" t="s">
        <v>79</v>
      </c>
      <c r="J2122" s="22"/>
      <c r="K2122" s="22" t="str">
        <f>J2121</f>
        <v xml:space="preserve">  </v>
      </c>
      <c r="L2122" s="51"/>
      <c r="M2122" s="52"/>
      <c r="N2122" s="87" t="s">
        <v>79</v>
      </c>
      <c r="O2122" s="22"/>
      <c r="P2122" s="96" t="str">
        <f>O2121</f>
        <v xml:space="preserve">  </v>
      </c>
    </row>
    <row r="2123" spans="2:16" ht="15.6" hidden="1" x14ac:dyDescent="0.3">
      <c r="B2123" s="74"/>
      <c r="C2123" s="66"/>
      <c r="D2123" s="87"/>
      <c r="E2123" s="22"/>
      <c r="F2123" s="22"/>
      <c r="G2123" s="51"/>
      <c r="H2123" s="66"/>
      <c r="I2123" s="87"/>
      <c r="J2123" s="22"/>
      <c r="K2123" s="22"/>
      <c r="L2123" s="51"/>
      <c r="M2123" s="65"/>
      <c r="N2123" s="66"/>
      <c r="O2123" s="22"/>
      <c r="P2123" s="96"/>
    </row>
    <row r="2124" spans="2:16" ht="15.6" hidden="1" x14ac:dyDescent="0.3">
      <c r="B2124" s="62" t="str">
        <f>B2121</f>
        <v xml:space="preserve">  </v>
      </c>
      <c r="C2124" s="87" t="s">
        <v>36</v>
      </c>
      <c r="D2124" s="22"/>
      <c r="E2124" s="22" t="str">
        <f>F2125</f>
        <v xml:space="preserve">  </v>
      </c>
      <c r="F2124" s="22"/>
      <c r="G2124" s="51"/>
      <c r="H2124" s="143" t="s">
        <v>37</v>
      </c>
      <c r="I2124" s="143"/>
      <c r="J2124" s="143"/>
      <c r="K2124" s="143"/>
      <c r="L2124" s="51"/>
      <c r="M2124" s="87" t="s">
        <v>36</v>
      </c>
      <c r="N2124" s="22"/>
      <c r="O2124" s="22" t="str">
        <f>E2124</f>
        <v xml:space="preserve">  </v>
      </c>
      <c r="P2124" s="96"/>
    </row>
    <row r="2125" spans="2:16" ht="15.6" hidden="1" x14ac:dyDescent="0.3">
      <c r="B2125" s="75"/>
      <c r="C2125" s="79"/>
      <c r="D2125" s="90" t="s">
        <v>80</v>
      </c>
      <c r="E2125" s="90"/>
      <c r="F2125" s="91" t="str">
        <f>IFERROR(VLOOKUP(B2124,'Lessor Calculations'!$G$10:$W$448,17,FALSE),0)</f>
        <v xml:space="preserve">  </v>
      </c>
      <c r="G2125" s="70"/>
      <c r="H2125" s="146"/>
      <c r="I2125" s="146"/>
      <c r="J2125" s="146"/>
      <c r="K2125" s="146"/>
      <c r="L2125" s="70"/>
      <c r="M2125" s="79"/>
      <c r="N2125" s="90" t="s">
        <v>80</v>
      </c>
      <c r="O2125" s="91"/>
      <c r="P2125" s="94" t="str">
        <f>O2124</f>
        <v xml:space="preserve">  </v>
      </c>
    </row>
    <row r="2126" spans="2:16" ht="15.6" hidden="1" x14ac:dyDescent="0.3">
      <c r="B2126" s="59" t="str">
        <f>IFERROR(IF(EOMONTH(B2121,1)&gt;Questionnaire!$I$8,"  ",EOMONTH(B2121,1)),"  ")</f>
        <v xml:space="preserve">  </v>
      </c>
      <c r="C2126" s="82" t="s">
        <v>36</v>
      </c>
      <c r="D2126" s="83"/>
      <c r="E2126" s="83">
        <f>IFERROR(F2127+F2128,0)</f>
        <v>0</v>
      </c>
      <c r="F2126" s="83"/>
      <c r="G2126" s="61"/>
      <c r="H2126" s="142" t="s">
        <v>37</v>
      </c>
      <c r="I2126" s="142"/>
      <c r="J2126" s="142"/>
      <c r="K2126" s="142"/>
      <c r="L2126" s="61"/>
      <c r="M2126" s="82" t="s">
        <v>36</v>
      </c>
      <c r="N2126" s="83"/>
      <c r="O2126" s="83">
        <f>E2126</f>
        <v>0</v>
      </c>
      <c r="P2126" s="95"/>
    </row>
    <row r="2127" spans="2:16" hidden="1" x14ac:dyDescent="0.25">
      <c r="B2127" s="98"/>
      <c r="C2127" s="87"/>
      <c r="D2127" s="87" t="s">
        <v>71</v>
      </c>
      <c r="E2127" s="87"/>
      <c r="F2127" s="22">
        <f>IFERROR(-VLOOKUP(B2126,'Lessor Calculations'!$G$10:$N$448,8,FALSE),0)</f>
        <v>0</v>
      </c>
      <c r="G2127" s="51"/>
      <c r="H2127" s="143"/>
      <c r="I2127" s="143"/>
      <c r="J2127" s="143"/>
      <c r="K2127" s="143"/>
      <c r="L2127" s="51"/>
      <c r="M2127" s="87"/>
      <c r="N2127" s="87" t="s">
        <v>71</v>
      </c>
      <c r="O2127" s="22"/>
      <c r="P2127" s="96">
        <f>F2127</f>
        <v>0</v>
      </c>
    </row>
    <row r="2128" spans="2:16" hidden="1" x14ac:dyDescent="0.25">
      <c r="B2128" s="98"/>
      <c r="C2128" s="66"/>
      <c r="D2128" s="87" t="s">
        <v>72</v>
      </c>
      <c r="E2128" s="87"/>
      <c r="F2128" s="22" t="str">
        <f>IFERROR(VLOOKUP(B2126,'Lessor Calculations'!$G$10:$M$448,7,FALSE),0)</f>
        <v xml:space="preserve">  </v>
      </c>
      <c r="G2128" s="51"/>
      <c r="H2128" s="143"/>
      <c r="I2128" s="143"/>
      <c r="J2128" s="143"/>
      <c r="K2128" s="143"/>
      <c r="L2128" s="51"/>
      <c r="M2128" s="66"/>
      <c r="N2128" s="87" t="s">
        <v>72</v>
      </c>
      <c r="O2128" s="22"/>
      <c r="P2128" s="96" t="str">
        <f>F2128</f>
        <v xml:space="preserve">  </v>
      </c>
    </row>
    <row r="2129" spans="2:16" hidden="1" x14ac:dyDescent="0.25">
      <c r="B2129" s="98"/>
      <c r="C2129" s="66"/>
      <c r="D2129" s="87"/>
      <c r="E2129" s="22"/>
      <c r="F2129" s="22"/>
      <c r="G2129" s="51"/>
      <c r="H2129" s="66"/>
      <c r="I2129" s="87"/>
      <c r="J2129" s="22"/>
      <c r="K2129" s="22"/>
      <c r="L2129" s="51"/>
      <c r="M2129" s="65"/>
      <c r="N2129" s="87"/>
      <c r="O2129" s="22"/>
      <c r="P2129" s="96"/>
    </row>
    <row r="2130" spans="2:16" ht="15.6" hidden="1" x14ac:dyDescent="0.3">
      <c r="B2130" s="62" t="str">
        <f>B2126</f>
        <v xml:space="preserve">  </v>
      </c>
      <c r="C2130" s="66" t="s">
        <v>70</v>
      </c>
      <c r="D2130" s="66"/>
      <c r="E2130" s="22" t="str">
        <f>IFERROR(VLOOKUP(B2130,'Lessor Calculations'!$Z$10:$AB$448,3,FALSE),0)</f>
        <v xml:space="preserve">  </v>
      </c>
      <c r="F2130" s="66"/>
      <c r="G2130" s="51"/>
      <c r="H2130" s="143" t="s">
        <v>37</v>
      </c>
      <c r="I2130" s="143"/>
      <c r="J2130" s="143"/>
      <c r="K2130" s="143"/>
      <c r="L2130" s="51"/>
      <c r="M2130" s="66" t="s">
        <v>70</v>
      </c>
      <c r="N2130" s="66"/>
      <c r="O2130" s="22" t="str">
        <f>E2130</f>
        <v xml:space="preserve">  </v>
      </c>
      <c r="P2130" s="96"/>
    </row>
    <row r="2131" spans="2:16" hidden="1" x14ac:dyDescent="0.25">
      <c r="B2131" s="98"/>
      <c r="C2131" s="66"/>
      <c r="D2131" s="87" t="s">
        <v>82</v>
      </c>
      <c r="E2131" s="66"/>
      <c r="F2131" s="77" t="str">
        <f>E2130</f>
        <v xml:space="preserve">  </v>
      </c>
      <c r="G2131" s="51"/>
      <c r="H2131" s="143"/>
      <c r="I2131" s="143"/>
      <c r="J2131" s="143"/>
      <c r="K2131" s="143"/>
      <c r="L2131" s="51"/>
      <c r="M2131" s="66"/>
      <c r="N2131" s="87" t="s">
        <v>82</v>
      </c>
      <c r="O2131" s="22"/>
      <c r="P2131" s="96" t="str">
        <f>O2130</f>
        <v xml:space="preserve">  </v>
      </c>
    </row>
    <row r="2132" spans="2:16" hidden="1" x14ac:dyDescent="0.25">
      <c r="B2132" s="98"/>
      <c r="C2132" s="66"/>
      <c r="D2132" s="87"/>
      <c r="E2132" s="22"/>
      <c r="F2132" s="22"/>
      <c r="G2132" s="51"/>
      <c r="H2132" s="66"/>
      <c r="I2132" s="87"/>
      <c r="J2132" s="22"/>
      <c r="K2132" s="22"/>
      <c r="L2132" s="51"/>
      <c r="M2132" s="65"/>
      <c r="N2132" s="87"/>
      <c r="O2132" s="22"/>
      <c r="P2132" s="96"/>
    </row>
    <row r="2133" spans="2:16" ht="15.6" hidden="1" x14ac:dyDescent="0.3">
      <c r="B2133" s="62" t="str">
        <f>B2130</f>
        <v xml:space="preserve">  </v>
      </c>
      <c r="C2133" s="144" t="s">
        <v>37</v>
      </c>
      <c r="D2133" s="144"/>
      <c r="E2133" s="144"/>
      <c r="F2133" s="144"/>
      <c r="G2133" s="51"/>
      <c r="H2133" s="87" t="s">
        <v>74</v>
      </c>
      <c r="I2133" s="66"/>
      <c r="J2133" s="22" t="str">
        <f>IFERROR(VLOOKUP(B2133,'Lessor Calculations'!$AE$10:$AG$448,3,FALSE),0)</f>
        <v xml:space="preserve">  </v>
      </c>
      <c r="K2133" s="22"/>
      <c r="L2133" s="51"/>
      <c r="M2133" s="87" t="s">
        <v>74</v>
      </c>
      <c r="N2133" s="66"/>
      <c r="O2133" s="22" t="str">
        <f>J2133</f>
        <v xml:space="preserve">  </v>
      </c>
      <c r="P2133" s="96"/>
    </row>
    <row r="2134" spans="2:16" ht="15.6" hidden="1" x14ac:dyDescent="0.3">
      <c r="B2134" s="74"/>
      <c r="C2134" s="144"/>
      <c r="D2134" s="144"/>
      <c r="E2134" s="144"/>
      <c r="F2134" s="144"/>
      <c r="G2134" s="51"/>
      <c r="H2134" s="52"/>
      <c r="I2134" s="87" t="s">
        <v>79</v>
      </c>
      <c r="J2134" s="22"/>
      <c r="K2134" s="22" t="str">
        <f>J2133</f>
        <v xml:space="preserve">  </v>
      </c>
      <c r="L2134" s="51"/>
      <c r="M2134" s="52"/>
      <c r="N2134" s="87" t="s">
        <v>79</v>
      </c>
      <c r="O2134" s="22"/>
      <c r="P2134" s="96" t="str">
        <f>O2133</f>
        <v xml:space="preserve">  </v>
      </c>
    </row>
    <row r="2135" spans="2:16" ht="15.6" hidden="1" x14ac:dyDescent="0.3">
      <c r="B2135" s="74"/>
      <c r="C2135" s="66"/>
      <c r="D2135" s="87"/>
      <c r="E2135" s="22"/>
      <c r="F2135" s="22"/>
      <c r="G2135" s="51"/>
      <c r="H2135" s="66"/>
      <c r="I2135" s="87"/>
      <c r="J2135" s="22"/>
      <c r="K2135" s="22"/>
      <c r="L2135" s="51"/>
      <c r="M2135" s="65"/>
      <c r="N2135" s="66"/>
      <c r="O2135" s="22"/>
      <c r="P2135" s="96"/>
    </row>
    <row r="2136" spans="2:16" ht="15.6" hidden="1" x14ac:dyDescent="0.3">
      <c r="B2136" s="62" t="str">
        <f>B2133</f>
        <v xml:space="preserve">  </v>
      </c>
      <c r="C2136" s="87" t="s">
        <v>36</v>
      </c>
      <c r="D2136" s="22"/>
      <c r="E2136" s="22" t="str">
        <f>F2137</f>
        <v xml:space="preserve">  </v>
      </c>
      <c r="F2136" s="22"/>
      <c r="G2136" s="51"/>
      <c r="H2136" s="143" t="s">
        <v>37</v>
      </c>
      <c r="I2136" s="143"/>
      <c r="J2136" s="143"/>
      <c r="K2136" s="143"/>
      <c r="L2136" s="51"/>
      <c r="M2136" s="87" t="s">
        <v>36</v>
      </c>
      <c r="N2136" s="22"/>
      <c r="O2136" s="22" t="str">
        <f>E2136</f>
        <v xml:space="preserve">  </v>
      </c>
      <c r="P2136" s="96"/>
    </row>
    <row r="2137" spans="2:16" ht="15.6" hidden="1" x14ac:dyDescent="0.3">
      <c r="B2137" s="75"/>
      <c r="C2137" s="79"/>
      <c r="D2137" s="90" t="s">
        <v>80</v>
      </c>
      <c r="E2137" s="90"/>
      <c r="F2137" s="91" t="str">
        <f>IFERROR(VLOOKUP(B2136,'Lessor Calculations'!$G$10:$W$448,17,FALSE),0)</f>
        <v xml:space="preserve">  </v>
      </c>
      <c r="G2137" s="70"/>
      <c r="H2137" s="146"/>
      <c r="I2137" s="146"/>
      <c r="J2137" s="146"/>
      <c r="K2137" s="146"/>
      <c r="L2137" s="70"/>
      <c r="M2137" s="79"/>
      <c r="N2137" s="90" t="s">
        <v>80</v>
      </c>
      <c r="O2137" s="91"/>
      <c r="P2137" s="94" t="str">
        <f>O2136</f>
        <v xml:space="preserve">  </v>
      </c>
    </row>
    <row r="2138" spans="2:16" ht="15.6" hidden="1" x14ac:dyDescent="0.3">
      <c r="B2138" s="59" t="str">
        <f>IFERROR(IF(EOMONTH(B2133,1)&gt;Questionnaire!$I$8,"  ",EOMONTH(B2133,1)),"  ")</f>
        <v xml:space="preserve">  </v>
      </c>
      <c r="C2138" s="82" t="s">
        <v>36</v>
      </c>
      <c r="D2138" s="83"/>
      <c r="E2138" s="83">
        <f>IFERROR(F2139+F2140,0)</f>
        <v>0</v>
      </c>
      <c r="F2138" s="83"/>
      <c r="G2138" s="61"/>
      <c r="H2138" s="142" t="s">
        <v>37</v>
      </c>
      <c r="I2138" s="142"/>
      <c r="J2138" s="142"/>
      <c r="K2138" s="142"/>
      <c r="L2138" s="61"/>
      <c r="M2138" s="82" t="s">
        <v>36</v>
      </c>
      <c r="N2138" s="83"/>
      <c r="O2138" s="83">
        <f>E2138</f>
        <v>0</v>
      </c>
      <c r="P2138" s="95"/>
    </row>
    <row r="2139" spans="2:16" hidden="1" x14ac:dyDescent="0.25">
      <c r="B2139" s="98"/>
      <c r="C2139" s="87"/>
      <c r="D2139" s="87" t="s">
        <v>71</v>
      </c>
      <c r="E2139" s="87"/>
      <c r="F2139" s="22">
        <f>IFERROR(-VLOOKUP(B2138,'Lessor Calculations'!$G$10:$N$448,8,FALSE),0)</f>
        <v>0</v>
      </c>
      <c r="G2139" s="51"/>
      <c r="H2139" s="143"/>
      <c r="I2139" s="143"/>
      <c r="J2139" s="143"/>
      <c r="K2139" s="143"/>
      <c r="L2139" s="51"/>
      <c r="M2139" s="87"/>
      <c r="N2139" s="87" t="s">
        <v>71</v>
      </c>
      <c r="O2139" s="22"/>
      <c r="P2139" s="96">
        <f>F2139</f>
        <v>0</v>
      </c>
    </row>
    <row r="2140" spans="2:16" hidden="1" x14ac:dyDescent="0.25">
      <c r="B2140" s="98"/>
      <c r="C2140" s="66"/>
      <c r="D2140" s="87" t="s">
        <v>72</v>
      </c>
      <c r="E2140" s="87"/>
      <c r="F2140" s="22" t="str">
        <f>IFERROR(VLOOKUP(B2138,'Lessor Calculations'!$G$10:$M$448,7,FALSE),0)</f>
        <v xml:space="preserve">  </v>
      </c>
      <c r="G2140" s="51"/>
      <c r="H2140" s="143"/>
      <c r="I2140" s="143"/>
      <c r="J2140" s="143"/>
      <c r="K2140" s="143"/>
      <c r="L2140" s="51"/>
      <c r="M2140" s="66"/>
      <c r="N2140" s="87" t="s">
        <v>72</v>
      </c>
      <c r="O2140" s="22"/>
      <c r="P2140" s="96" t="str">
        <f>F2140</f>
        <v xml:space="preserve">  </v>
      </c>
    </row>
    <row r="2141" spans="2:16" hidden="1" x14ac:dyDescent="0.25">
      <c r="B2141" s="98"/>
      <c r="C2141" s="66"/>
      <c r="D2141" s="87"/>
      <c r="E2141" s="22"/>
      <c r="F2141" s="22"/>
      <c r="G2141" s="51"/>
      <c r="H2141" s="66"/>
      <c r="I2141" s="87"/>
      <c r="J2141" s="22"/>
      <c r="K2141" s="22"/>
      <c r="L2141" s="51"/>
      <c r="M2141" s="65"/>
      <c r="N2141" s="87"/>
      <c r="O2141" s="22"/>
      <c r="P2141" s="96"/>
    </row>
    <row r="2142" spans="2:16" ht="15.6" hidden="1" x14ac:dyDescent="0.3">
      <c r="B2142" s="62" t="str">
        <f>B2138</f>
        <v xml:space="preserve">  </v>
      </c>
      <c r="C2142" s="66" t="s">
        <v>70</v>
      </c>
      <c r="D2142" s="66"/>
      <c r="E2142" s="22" t="str">
        <f>IFERROR(VLOOKUP(B2142,'Lessor Calculations'!$Z$10:$AB$448,3,FALSE),0)</f>
        <v xml:space="preserve">  </v>
      </c>
      <c r="F2142" s="66"/>
      <c r="G2142" s="51"/>
      <c r="H2142" s="143" t="s">
        <v>37</v>
      </c>
      <c r="I2142" s="143"/>
      <c r="J2142" s="143"/>
      <c r="K2142" s="143"/>
      <c r="L2142" s="51"/>
      <c r="M2142" s="66" t="s">
        <v>70</v>
      </c>
      <c r="N2142" s="66"/>
      <c r="O2142" s="22" t="str">
        <f>E2142</f>
        <v xml:space="preserve">  </v>
      </c>
      <c r="P2142" s="96"/>
    </row>
    <row r="2143" spans="2:16" hidden="1" x14ac:dyDescent="0.25">
      <c r="B2143" s="98"/>
      <c r="C2143" s="66"/>
      <c r="D2143" s="87" t="s">
        <v>82</v>
      </c>
      <c r="E2143" s="66"/>
      <c r="F2143" s="77" t="str">
        <f>E2142</f>
        <v xml:space="preserve">  </v>
      </c>
      <c r="G2143" s="51"/>
      <c r="H2143" s="143"/>
      <c r="I2143" s="143"/>
      <c r="J2143" s="143"/>
      <c r="K2143" s="143"/>
      <c r="L2143" s="51"/>
      <c r="M2143" s="66"/>
      <c r="N2143" s="87" t="s">
        <v>82</v>
      </c>
      <c r="O2143" s="22"/>
      <c r="P2143" s="96" t="str">
        <f>O2142</f>
        <v xml:space="preserve">  </v>
      </c>
    </row>
    <row r="2144" spans="2:16" hidden="1" x14ac:dyDescent="0.25">
      <c r="B2144" s="98"/>
      <c r="C2144" s="66"/>
      <c r="D2144" s="87"/>
      <c r="E2144" s="22"/>
      <c r="F2144" s="22"/>
      <c r="G2144" s="51"/>
      <c r="H2144" s="66"/>
      <c r="I2144" s="87"/>
      <c r="J2144" s="22"/>
      <c r="K2144" s="22"/>
      <c r="L2144" s="51"/>
      <c r="M2144" s="65"/>
      <c r="N2144" s="87"/>
      <c r="O2144" s="22"/>
      <c r="P2144" s="96"/>
    </row>
    <row r="2145" spans="2:16" ht="15.6" hidden="1" x14ac:dyDescent="0.3">
      <c r="B2145" s="62" t="str">
        <f>B2142</f>
        <v xml:space="preserve">  </v>
      </c>
      <c r="C2145" s="144" t="s">
        <v>37</v>
      </c>
      <c r="D2145" s="144"/>
      <c r="E2145" s="144"/>
      <c r="F2145" s="144"/>
      <c r="G2145" s="51"/>
      <c r="H2145" s="87" t="s">
        <v>74</v>
      </c>
      <c r="I2145" s="66"/>
      <c r="J2145" s="22" t="str">
        <f>IFERROR(VLOOKUP(B2145,'Lessor Calculations'!$AE$10:$AG$448,3,FALSE),0)</f>
        <v xml:space="preserve">  </v>
      </c>
      <c r="K2145" s="22"/>
      <c r="L2145" s="51"/>
      <c r="M2145" s="87" t="s">
        <v>74</v>
      </c>
      <c r="N2145" s="66"/>
      <c r="O2145" s="22" t="str">
        <f>J2145</f>
        <v xml:space="preserve">  </v>
      </c>
      <c r="P2145" s="96"/>
    </row>
    <row r="2146" spans="2:16" ht="15.6" hidden="1" x14ac:dyDescent="0.3">
      <c r="B2146" s="74"/>
      <c r="C2146" s="144"/>
      <c r="D2146" s="144"/>
      <c r="E2146" s="144"/>
      <c r="F2146" s="144"/>
      <c r="G2146" s="51"/>
      <c r="H2146" s="52"/>
      <c r="I2146" s="87" t="s">
        <v>79</v>
      </c>
      <c r="J2146" s="22"/>
      <c r="K2146" s="22" t="str">
        <f>J2145</f>
        <v xml:space="preserve">  </v>
      </c>
      <c r="L2146" s="51"/>
      <c r="M2146" s="52"/>
      <c r="N2146" s="87" t="s">
        <v>79</v>
      </c>
      <c r="O2146" s="22"/>
      <c r="P2146" s="96" t="str">
        <f>O2145</f>
        <v xml:space="preserve">  </v>
      </c>
    </row>
    <row r="2147" spans="2:16" ht="15.6" hidden="1" x14ac:dyDescent="0.3">
      <c r="B2147" s="74"/>
      <c r="C2147" s="66"/>
      <c r="D2147" s="87"/>
      <c r="E2147" s="22"/>
      <c r="F2147" s="22"/>
      <c r="G2147" s="51"/>
      <c r="H2147" s="66"/>
      <c r="I2147" s="87"/>
      <c r="J2147" s="22"/>
      <c r="K2147" s="22"/>
      <c r="L2147" s="51"/>
      <c r="M2147" s="65"/>
      <c r="N2147" s="66"/>
      <c r="O2147" s="22"/>
      <c r="P2147" s="96"/>
    </row>
    <row r="2148" spans="2:16" ht="15.6" hidden="1" x14ac:dyDescent="0.3">
      <c r="B2148" s="62" t="str">
        <f>B2145</f>
        <v xml:space="preserve">  </v>
      </c>
      <c r="C2148" s="87" t="s">
        <v>36</v>
      </c>
      <c r="D2148" s="22"/>
      <c r="E2148" s="22" t="str">
        <f>F2149</f>
        <v xml:space="preserve">  </v>
      </c>
      <c r="F2148" s="22"/>
      <c r="G2148" s="51"/>
      <c r="H2148" s="143" t="s">
        <v>37</v>
      </c>
      <c r="I2148" s="143"/>
      <c r="J2148" s="143"/>
      <c r="K2148" s="143"/>
      <c r="L2148" s="51"/>
      <c r="M2148" s="87" t="s">
        <v>36</v>
      </c>
      <c r="N2148" s="22"/>
      <c r="O2148" s="22" t="str">
        <f>E2148</f>
        <v xml:space="preserve">  </v>
      </c>
      <c r="P2148" s="96"/>
    </row>
    <row r="2149" spans="2:16" ht="15.6" hidden="1" x14ac:dyDescent="0.3">
      <c r="B2149" s="75"/>
      <c r="C2149" s="79"/>
      <c r="D2149" s="90" t="s">
        <v>80</v>
      </c>
      <c r="E2149" s="90"/>
      <c r="F2149" s="91" t="str">
        <f>IFERROR(VLOOKUP(B2148,'Lessor Calculations'!$G$10:$W$448,17,FALSE),0)</f>
        <v xml:space="preserve">  </v>
      </c>
      <c r="G2149" s="70"/>
      <c r="H2149" s="146"/>
      <c r="I2149" s="146"/>
      <c r="J2149" s="146"/>
      <c r="K2149" s="146"/>
      <c r="L2149" s="70"/>
      <c r="M2149" s="79"/>
      <c r="N2149" s="90" t="s">
        <v>80</v>
      </c>
      <c r="O2149" s="91"/>
      <c r="P2149" s="94" t="str">
        <f>O2148</f>
        <v xml:space="preserve">  </v>
      </c>
    </row>
    <row r="2150" spans="2:16" ht="15.6" hidden="1" x14ac:dyDescent="0.3">
      <c r="B2150" s="59" t="str">
        <f>IFERROR(IF(EOMONTH(B2145,1)&gt;Questionnaire!$I$8,"  ",EOMONTH(B2145,1)),"  ")</f>
        <v xml:space="preserve">  </v>
      </c>
      <c r="C2150" s="82" t="s">
        <v>36</v>
      </c>
      <c r="D2150" s="83"/>
      <c r="E2150" s="83">
        <f>IFERROR(F2151+F2152,0)</f>
        <v>0</v>
      </c>
      <c r="F2150" s="83"/>
      <c r="G2150" s="61"/>
      <c r="H2150" s="142" t="s">
        <v>37</v>
      </c>
      <c r="I2150" s="142"/>
      <c r="J2150" s="142"/>
      <c r="K2150" s="142"/>
      <c r="L2150" s="61"/>
      <c r="M2150" s="82" t="s">
        <v>36</v>
      </c>
      <c r="N2150" s="83"/>
      <c r="O2150" s="83">
        <f>E2150</f>
        <v>0</v>
      </c>
      <c r="P2150" s="95"/>
    </row>
    <row r="2151" spans="2:16" hidden="1" x14ac:dyDescent="0.25">
      <c r="B2151" s="98"/>
      <c r="C2151" s="87"/>
      <c r="D2151" s="87" t="s">
        <v>71</v>
      </c>
      <c r="E2151" s="87"/>
      <c r="F2151" s="22">
        <f>IFERROR(-VLOOKUP(B2150,'Lessor Calculations'!$G$10:$N$448,8,FALSE),0)</f>
        <v>0</v>
      </c>
      <c r="G2151" s="51"/>
      <c r="H2151" s="143"/>
      <c r="I2151" s="143"/>
      <c r="J2151" s="143"/>
      <c r="K2151" s="143"/>
      <c r="L2151" s="51"/>
      <c r="M2151" s="87"/>
      <c r="N2151" s="87" t="s">
        <v>71</v>
      </c>
      <c r="O2151" s="22"/>
      <c r="P2151" s="96">
        <f>F2151</f>
        <v>0</v>
      </c>
    </row>
    <row r="2152" spans="2:16" hidden="1" x14ac:dyDescent="0.25">
      <c r="B2152" s="98"/>
      <c r="C2152" s="66"/>
      <c r="D2152" s="87" t="s">
        <v>72</v>
      </c>
      <c r="E2152" s="87"/>
      <c r="F2152" s="22" t="str">
        <f>IFERROR(VLOOKUP(B2150,'Lessor Calculations'!$G$10:$M$448,7,FALSE),0)</f>
        <v xml:space="preserve">  </v>
      </c>
      <c r="G2152" s="51"/>
      <c r="H2152" s="143"/>
      <c r="I2152" s="143"/>
      <c r="J2152" s="143"/>
      <c r="K2152" s="143"/>
      <c r="L2152" s="51"/>
      <c r="M2152" s="66"/>
      <c r="N2152" s="87" t="s">
        <v>72</v>
      </c>
      <c r="O2152" s="22"/>
      <c r="P2152" s="96" t="str">
        <f>F2152</f>
        <v xml:space="preserve">  </v>
      </c>
    </row>
    <row r="2153" spans="2:16" hidden="1" x14ac:dyDescent="0.25">
      <c r="B2153" s="98"/>
      <c r="C2153" s="66"/>
      <c r="D2153" s="87"/>
      <c r="E2153" s="22"/>
      <c r="F2153" s="22"/>
      <c r="G2153" s="51"/>
      <c r="H2153" s="66"/>
      <c r="I2153" s="87"/>
      <c r="J2153" s="22"/>
      <c r="K2153" s="22"/>
      <c r="L2153" s="51"/>
      <c r="M2153" s="65"/>
      <c r="N2153" s="87"/>
      <c r="O2153" s="22"/>
      <c r="P2153" s="96"/>
    </row>
    <row r="2154" spans="2:16" ht="15.6" hidden="1" x14ac:dyDescent="0.3">
      <c r="B2154" s="62" t="str">
        <f>B2150</f>
        <v xml:space="preserve">  </v>
      </c>
      <c r="C2154" s="66" t="s">
        <v>70</v>
      </c>
      <c r="D2154" s="66"/>
      <c r="E2154" s="22" t="str">
        <f>IFERROR(VLOOKUP(B2154,'Lessor Calculations'!$Z$10:$AB$448,3,FALSE),0)</f>
        <v xml:space="preserve">  </v>
      </c>
      <c r="F2154" s="66"/>
      <c r="G2154" s="51"/>
      <c r="H2154" s="143" t="s">
        <v>37</v>
      </c>
      <c r="I2154" s="143"/>
      <c r="J2154" s="143"/>
      <c r="K2154" s="143"/>
      <c r="L2154" s="51"/>
      <c r="M2154" s="66" t="s">
        <v>70</v>
      </c>
      <c r="N2154" s="66"/>
      <c r="O2154" s="22" t="str">
        <f>E2154</f>
        <v xml:space="preserve">  </v>
      </c>
      <c r="P2154" s="96"/>
    </row>
    <row r="2155" spans="2:16" hidden="1" x14ac:dyDescent="0.25">
      <c r="B2155" s="98"/>
      <c r="C2155" s="66"/>
      <c r="D2155" s="87" t="s">
        <v>82</v>
      </c>
      <c r="E2155" s="66"/>
      <c r="F2155" s="77" t="str">
        <f>E2154</f>
        <v xml:space="preserve">  </v>
      </c>
      <c r="G2155" s="51"/>
      <c r="H2155" s="143"/>
      <c r="I2155" s="143"/>
      <c r="J2155" s="143"/>
      <c r="K2155" s="143"/>
      <c r="L2155" s="51"/>
      <c r="M2155" s="66"/>
      <c r="N2155" s="87" t="s">
        <v>82</v>
      </c>
      <c r="O2155" s="22"/>
      <c r="P2155" s="96" t="str">
        <f>O2154</f>
        <v xml:space="preserve">  </v>
      </c>
    </row>
    <row r="2156" spans="2:16" hidden="1" x14ac:dyDescent="0.25">
      <c r="B2156" s="98"/>
      <c r="C2156" s="66"/>
      <c r="D2156" s="87"/>
      <c r="E2156" s="22"/>
      <c r="F2156" s="22"/>
      <c r="G2156" s="51"/>
      <c r="H2156" s="66"/>
      <c r="I2156" s="87"/>
      <c r="J2156" s="22"/>
      <c r="K2156" s="22"/>
      <c r="L2156" s="51"/>
      <c r="M2156" s="65"/>
      <c r="N2156" s="87"/>
      <c r="O2156" s="22"/>
      <c r="P2156" s="96"/>
    </row>
    <row r="2157" spans="2:16" ht="15.6" hidden="1" x14ac:dyDescent="0.3">
      <c r="B2157" s="62" t="str">
        <f>B2154</f>
        <v xml:space="preserve">  </v>
      </c>
      <c r="C2157" s="144" t="s">
        <v>37</v>
      </c>
      <c r="D2157" s="144"/>
      <c r="E2157" s="144"/>
      <c r="F2157" s="144"/>
      <c r="G2157" s="51"/>
      <c r="H2157" s="87" t="s">
        <v>74</v>
      </c>
      <c r="I2157" s="66"/>
      <c r="J2157" s="22" t="str">
        <f>IFERROR(VLOOKUP(B2157,'Lessor Calculations'!$AE$10:$AG$448,3,FALSE),0)</f>
        <v xml:space="preserve">  </v>
      </c>
      <c r="K2157" s="22"/>
      <c r="L2157" s="51"/>
      <c r="M2157" s="87" t="s">
        <v>74</v>
      </c>
      <c r="N2157" s="66"/>
      <c r="O2157" s="22" t="str">
        <f>J2157</f>
        <v xml:space="preserve">  </v>
      </c>
      <c r="P2157" s="96"/>
    </row>
    <row r="2158" spans="2:16" ht="15.6" hidden="1" x14ac:dyDescent="0.3">
      <c r="B2158" s="74"/>
      <c r="C2158" s="144"/>
      <c r="D2158" s="144"/>
      <c r="E2158" s="144"/>
      <c r="F2158" s="144"/>
      <c r="G2158" s="51"/>
      <c r="H2158" s="52"/>
      <c r="I2158" s="87" t="s">
        <v>79</v>
      </c>
      <c r="J2158" s="22"/>
      <c r="K2158" s="22" t="str">
        <f>J2157</f>
        <v xml:space="preserve">  </v>
      </c>
      <c r="L2158" s="51"/>
      <c r="M2158" s="52"/>
      <c r="N2158" s="87" t="s">
        <v>79</v>
      </c>
      <c r="O2158" s="22"/>
      <c r="P2158" s="96" t="str">
        <f>O2157</f>
        <v xml:space="preserve">  </v>
      </c>
    </row>
    <row r="2159" spans="2:16" ht="15.6" hidden="1" x14ac:dyDescent="0.3">
      <c r="B2159" s="74"/>
      <c r="C2159" s="66"/>
      <c r="D2159" s="87"/>
      <c r="E2159" s="22"/>
      <c r="F2159" s="22"/>
      <c r="G2159" s="51"/>
      <c r="H2159" s="66"/>
      <c r="I2159" s="87"/>
      <c r="J2159" s="22"/>
      <c r="K2159" s="22"/>
      <c r="L2159" s="51"/>
      <c r="M2159" s="65"/>
      <c r="N2159" s="66"/>
      <c r="O2159" s="22"/>
      <c r="P2159" s="96"/>
    </row>
    <row r="2160" spans="2:16" ht="15.6" hidden="1" x14ac:dyDescent="0.3">
      <c r="B2160" s="62" t="str">
        <f>B2157</f>
        <v xml:space="preserve">  </v>
      </c>
      <c r="C2160" s="87" t="s">
        <v>36</v>
      </c>
      <c r="D2160" s="22"/>
      <c r="E2160" s="22" t="str">
        <f>F2161</f>
        <v xml:space="preserve">  </v>
      </c>
      <c r="F2160" s="22"/>
      <c r="G2160" s="51"/>
      <c r="H2160" s="143" t="s">
        <v>37</v>
      </c>
      <c r="I2160" s="143"/>
      <c r="J2160" s="143"/>
      <c r="K2160" s="143"/>
      <c r="L2160" s="51"/>
      <c r="M2160" s="87" t="s">
        <v>36</v>
      </c>
      <c r="N2160" s="22"/>
      <c r="O2160" s="22" t="str">
        <f>E2160</f>
        <v xml:space="preserve">  </v>
      </c>
      <c r="P2160" s="96"/>
    </row>
    <row r="2161" spans="2:16" ht="15.6" hidden="1" x14ac:dyDescent="0.3">
      <c r="B2161" s="75"/>
      <c r="C2161" s="79"/>
      <c r="D2161" s="90" t="s">
        <v>80</v>
      </c>
      <c r="E2161" s="90"/>
      <c r="F2161" s="91" t="str">
        <f>IFERROR(VLOOKUP(B2160,'Lessor Calculations'!$G$10:$W$448,17,FALSE),0)</f>
        <v xml:space="preserve">  </v>
      </c>
      <c r="G2161" s="70"/>
      <c r="H2161" s="146"/>
      <c r="I2161" s="146"/>
      <c r="J2161" s="146"/>
      <c r="K2161" s="146"/>
      <c r="L2161" s="70"/>
      <c r="M2161" s="79"/>
      <c r="N2161" s="90" t="s">
        <v>80</v>
      </c>
      <c r="O2161" s="91"/>
      <c r="P2161" s="94" t="str">
        <f>O2160</f>
        <v xml:space="preserve">  </v>
      </c>
    </row>
    <row r="2162" spans="2:16" ht="15.6" hidden="1" x14ac:dyDescent="0.3">
      <c r="B2162" s="59" t="str">
        <f>IFERROR(IF(EOMONTH(B2157,1)&gt;Questionnaire!$I$8,"  ",EOMONTH(B2157,1)),"  ")</f>
        <v xml:space="preserve">  </v>
      </c>
      <c r="C2162" s="82" t="s">
        <v>36</v>
      </c>
      <c r="D2162" s="83"/>
      <c r="E2162" s="83">
        <f>IFERROR(F2163+F2164,0)</f>
        <v>0</v>
      </c>
      <c r="F2162" s="83"/>
      <c r="G2162" s="61"/>
      <c r="H2162" s="142" t="s">
        <v>37</v>
      </c>
      <c r="I2162" s="142"/>
      <c r="J2162" s="142"/>
      <c r="K2162" s="142"/>
      <c r="L2162" s="61"/>
      <c r="M2162" s="82" t="s">
        <v>36</v>
      </c>
      <c r="N2162" s="83"/>
      <c r="O2162" s="83">
        <f>E2162</f>
        <v>0</v>
      </c>
      <c r="P2162" s="95"/>
    </row>
    <row r="2163" spans="2:16" hidden="1" x14ac:dyDescent="0.25">
      <c r="B2163" s="98"/>
      <c r="C2163" s="87"/>
      <c r="D2163" s="87" t="s">
        <v>71</v>
      </c>
      <c r="E2163" s="87"/>
      <c r="F2163" s="22">
        <f>IFERROR(-VLOOKUP(B2162,'Lessor Calculations'!$G$10:$N$448,8,FALSE),0)</f>
        <v>0</v>
      </c>
      <c r="G2163" s="51"/>
      <c r="H2163" s="143"/>
      <c r="I2163" s="143"/>
      <c r="J2163" s="143"/>
      <c r="K2163" s="143"/>
      <c r="L2163" s="51"/>
      <c r="M2163" s="87"/>
      <c r="N2163" s="87" t="s">
        <v>71</v>
      </c>
      <c r="O2163" s="22"/>
      <c r="P2163" s="96">
        <f>F2163</f>
        <v>0</v>
      </c>
    </row>
    <row r="2164" spans="2:16" hidden="1" x14ac:dyDescent="0.25">
      <c r="B2164" s="98"/>
      <c r="C2164" s="66"/>
      <c r="D2164" s="87" t="s">
        <v>72</v>
      </c>
      <c r="E2164" s="87"/>
      <c r="F2164" s="22" t="str">
        <f>IFERROR(VLOOKUP(B2162,'Lessor Calculations'!$G$10:$M$448,7,FALSE),0)</f>
        <v xml:space="preserve">  </v>
      </c>
      <c r="G2164" s="51"/>
      <c r="H2164" s="143"/>
      <c r="I2164" s="143"/>
      <c r="J2164" s="143"/>
      <c r="K2164" s="143"/>
      <c r="L2164" s="51"/>
      <c r="M2164" s="66"/>
      <c r="N2164" s="87" t="s">
        <v>72</v>
      </c>
      <c r="O2164" s="22"/>
      <c r="P2164" s="96" t="str">
        <f>F2164</f>
        <v xml:space="preserve">  </v>
      </c>
    </row>
    <row r="2165" spans="2:16" hidden="1" x14ac:dyDescent="0.25">
      <c r="B2165" s="98"/>
      <c r="C2165" s="66"/>
      <c r="D2165" s="87"/>
      <c r="E2165" s="22"/>
      <c r="F2165" s="22"/>
      <c r="G2165" s="51"/>
      <c r="H2165" s="66"/>
      <c r="I2165" s="87"/>
      <c r="J2165" s="22"/>
      <c r="K2165" s="22"/>
      <c r="L2165" s="51"/>
      <c r="M2165" s="65"/>
      <c r="N2165" s="87"/>
      <c r="O2165" s="22"/>
      <c r="P2165" s="96"/>
    </row>
    <row r="2166" spans="2:16" ht="15.6" hidden="1" x14ac:dyDescent="0.3">
      <c r="B2166" s="62" t="str">
        <f>B2162</f>
        <v xml:space="preserve">  </v>
      </c>
      <c r="C2166" s="66" t="s">
        <v>70</v>
      </c>
      <c r="D2166" s="66"/>
      <c r="E2166" s="22" t="str">
        <f>IFERROR(VLOOKUP(B2166,'Lessor Calculations'!$Z$10:$AB$448,3,FALSE),0)</f>
        <v xml:space="preserve">  </v>
      </c>
      <c r="F2166" s="66"/>
      <c r="G2166" s="51"/>
      <c r="H2166" s="143" t="s">
        <v>37</v>
      </c>
      <c r="I2166" s="143"/>
      <c r="J2166" s="143"/>
      <c r="K2166" s="143"/>
      <c r="L2166" s="51"/>
      <c r="M2166" s="66" t="s">
        <v>70</v>
      </c>
      <c r="N2166" s="66"/>
      <c r="O2166" s="22" t="str">
        <f>E2166</f>
        <v xml:space="preserve">  </v>
      </c>
      <c r="P2166" s="96"/>
    </row>
    <row r="2167" spans="2:16" hidden="1" x14ac:dyDescent="0.25">
      <c r="B2167" s="98"/>
      <c r="C2167" s="66"/>
      <c r="D2167" s="87" t="s">
        <v>82</v>
      </c>
      <c r="E2167" s="66"/>
      <c r="F2167" s="77" t="str">
        <f>E2166</f>
        <v xml:space="preserve">  </v>
      </c>
      <c r="G2167" s="51"/>
      <c r="H2167" s="143"/>
      <c r="I2167" s="143"/>
      <c r="J2167" s="143"/>
      <c r="K2167" s="143"/>
      <c r="L2167" s="51"/>
      <c r="M2167" s="66"/>
      <c r="N2167" s="87" t="s">
        <v>82</v>
      </c>
      <c r="O2167" s="22"/>
      <c r="P2167" s="96" t="str">
        <f>O2166</f>
        <v xml:space="preserve">  </v>
      </c>
    </row>
    <row r="2168" spans="2:16" hidden="1" x14ac:dyDescent="0.25">
      <c r="B2168" s="98"/>
      <c r="C2168" s="66"/>
      <c r="D2168" s="87"/>
      <c r="E2168" s="22"/>
      <c r="F2168" s="22"/>
      <c r="G2168" s="51"/>
      <c r="H2168" s="66"/>
      <c r="I2168" s="87"/>
      <c r="J2168" s="22"/>
      <c r="K2168" s="22"/>
      <c r="L2168" s="51"/>
      <c r="M2168" s="65"/>
      <c r="N2168" s="87"/>
      <c r="O2168" s="22"/>
      <c r="P2168" s="96"/>
    </row>
    <row r="2169" spans="2:16" ht="15.6" hidden="1" x14ac:dyDescent="0.3">
      <c r="B2169" s="62" t="str">
        <f>B2166</f>
        <v xml:space="preserve">  </v>
      </c>
      <c r="C2169" s="144" t="s">
        <v>37</v>
      </c>
      <c r="D2169" s="144"/>
      <c r="E2169" s="144"/>
      <c r="F2169" s="144"/>
      <c r="G2169" s="51"/>
      <c r="H2169" s="87" t="s">
        <v>74</v>
      </c>
      <c r="I2169" s="66"/>
      <c r="J2169" s="22" t="str">
        <f>IFERROR(VLOOKUP(B2169,'Lessor Calculations'!$AE$10:$AG$448,3,FALSE),0)</f>
        <v xml:space="preserve">  </v>
      </c>
      <c r="K2169" s="22"/>
      <c r="L2169" s="51"/>
      <c r="M2169" s="87" t="s">
        <v>74</v>
      </c>
      <c r="N2169" s="66"/>
      <c r="O2169" s="22" t="str">
        <f>J2169</f>
        <v xml:space="preserve">  </v>
      </c>
      <c r="P2169" s="96"/>
    </row>
    <row r="2170" spans="2:16" ht="15.6" hidden="1" x14ac:dyDescent="0.3">
      <c r="B2170" s="74"/>
      <c r="C2170" s="144"/>
      <c r="D2170" s="144"/>
      <c r="E2170" s="144"/>
      <c r="F2170" s="144"/>
      <c r="G2170" s="51"/>
      <c r="H2170" s="52"/>
      <c r="I2170" s="87" t="s">
        <v>79</v>
      </c>
      <c r="J2170" s="22"/>
      <c r="K2170" s="22" t="str">
        <f>J2169</f>
        <v xml:space="preserve">  </v>
      </c>
      <c r="L2170" s="51"/>
      <c r="M2170" s="52"/>
      <c r="N2170" s="87" t="s">
        <v>79</v>
      </c>
      <c r="O2170" s="22"/>
      <c r="P2170" s="96" t="str">
        <f>O2169</f>
        <v xml:space="preserve">  </v>
      </c>
    </row>
    <row r="2171" spans="2:16" ht="15.6" hidden="1" x14ac:dyDescent="0.3">
      <c r="B2171" s="74"/>
      <c r="C2171" s="66"/>
      <c r="D2171" s="87"/>
      <c r="E2171" s="22"/>
      <c r="F2171" s="22"/>
      <c r="G2171" s="51"/>
      <c r="H2171" s="66"/>
      <c r="I2171" s="87"/>
      <c r="J2171" s="22"/>
      <c r="K2171" s="22"/>
      <c r="L2171" s="51"/>
      <c r="M2171" s="65"/>
      <c r="N2171" s="66"/>
      <c r="O2171" s="22"/>
      <c r="P2171" s="96"/>
    </row>
    <row r="2172" spans="2:16" ht="15.6" hidden="1" x14ac:dyDescent="0.3">
      <c r="B2172" s="62" t="str">
        <f>B2169</f>
        <v xml:space="preserve">  </v>
      </c>
      <c r="C2172" s="87" t="s">
        <v>36</v>
      </c>
      <c r="D2172" s="22"/>
      <c r="E2172" s="22" t="str">
        <f>F2173</f>
        <v xml:space="preserve">  </v>
      </c>
      <c r="F2172" s="22"/>
      <c r="G2172" s="51"/>
      <c r="H2172" s="143" t="s">
        <v>37</v>
      </c>
      <c r="I2172" s="143"/>
      <c r="J2172" s="143"/>
      <c r="K2172" s="143"/>
      <c r="L2172" s="51"/>
      <c r="M2172" s="87" t="s">
        <v>36</v>
      </c>
      <c r="N2172" s="22"/>
      <c r="O2172" s="22" t="str">
        <f>E2172</f>
        <v xml:space="preserve">  </v>
      </c>
      <c r="P2172" s="96"/>
    </row>
    <row r="2173" spans="2:16" ht="15.6" hidden="1" x14ac:dyDescent="0.3">
      <c r="B2173" s="75"/>
      <c r="C2173" s="79"/>
      <c r="D2173" s="90" t="s">
        <v>80</v>
      </c>
      <c r="E2173" s="90"/>
      <c r="F2173" s="91" t="str">
        <f>IFERROR(VLOOKUP(B2172,'Lessor Calculations'!$G$10:$W$448,17,FALSE),0)</f>
        <v xml:space="preserve">  </v>
      </c>
      <c r="G2173" s="70"/>
      <c r="H2173" s="146"/>
      <c r="I2173" s="146"/>
      <c r="J2173" s="146"/>
      <c r="K2173" s="146"/>
      <c r="L2173" s="70"/>
      <c r="M2173" s="79"/>
      <c r="N2173" s="90" t="s">
        <v>80</v>
      </c>
      <c r="O2173" s="91"/>
      <c r="P2173" s="94" t="str">
        <f>O2172</f>
        <v xml:space="preserve">  </v>
      </c>
    </row>
    <row r="2174" spans="2:16" ht="15.6" hidden="1" x14ac:dyDescent="0.3">
      <c r="B2174" s="59" t="str">
        <f>IFERROR(IF(EOMONTH(B2169,1)&gt;Questionnaire!$I$8,"  ",EOMONTH(B2169,1)),"  ")</f>
        <v xml:space="preserve">  </v>
      </c>
      <c r="C2174" s="82" t="s">
        <v>36</v>
      </c>
      <c r="D2174" s="83"/>
      <c r="E2174" s="83">
        <f>IFERROR(F2175+F2176,0)</f>
        <v>0</v>
      </c>
      <c r="F2174" s="83"/>
      <c r="G2174" s="61"/>
      <c r="H2174" s="142" t="s">
        <v>37</v>
      </c>
      <c r="I2174" s="142"/>
      <c r="J2174" s="142"/>
      <c r="K2174" s="142"/>
      <c r="L2174" s="61"/>
      <c r="M2174" s="82" t="s">
        <v>36</v>
      </c>
      <c r="N2174" s="83"/>
      <c r="O2174" s="83">
        <f>E2174</f>
        <v>0</v>
      </c>
      <c r="P2174" s="95"/>
    </row>
    <row r="2175" spans="2:16" hidden="1" x14ac:dyDescent="0.25">
      <c r="B2175" s="98"/>
      <c r="C2175" s="87"/>
      <c r="D2175" s="87" t="s">
        <v>71</v>
      </c>
      <c r="E2175" s="87"/>
      <c r="F2175" s="22">
        <f>IFERROR(-VLOOKUP(B2174,'Lessor Calculations'!$G$10:$N$448,8,FALSE),0)</f>
        <v>0</v>
      </c>
      <c r="G2175" s="51"/>
      <c r="H2175" s="143"/>
      <c r="I2175" s="143"/>
      <c r="J2175" s="143"/>
      <c r="K2175" s="143"/>
      <c r="L2175" s="51"/>
      <c r="M2175" s="87"/>
      <c r="N2175" s="87" t="s">
        <v>71</v>
      </c>
      <c r="O2175" s="22"/>
      <c r="P2175" s="96">
        <f>F2175</f>
        <v>0</v>
      </c>
    </row>
    <row r="2176" spans="2:16" hidden="1" x14ac:dyDescent="0.25">
      <c r="B2176" s="98"/>
      <c r="C2176" s="66"/>
      <c r="D2176" s="87" t="s">
        <v>72</v>
      </c>
      <c r="E2176" s="87"/>
      <c r="F2176" s="22" t="str">
        <f>IFERROR(VLOOKUP(B2174,'Lessor Calculations'!$G$10:$M$448,7,FALSE),0)</f>
        <v xml:space="preserve">  </v>
      </c>
      <c r="G2176" s="51"/>
      <c r="H2176" s="143"/>
      <c r="I2176" s="143"/>
      <c r="J2176" s="143"/>
      <c r="K2176" s="143"/>
      <c r="L2176" s="51"/>
      <c r="M2176" s="66"/>
      <c r="N2176" s="87" t="s">
        <v>72</v>
      </c>
      <c r="O2176" s="22"/>
      <c r="P2176" s="96" t="str">
        <f>F2176</f>
        <v xml:space="preserve">  </v>
      </c>
    </row>
    <row r="2177" spans="2:16" hidden="1" x14ac:dyDescent="0.25">
      <c r="B2177" s="98"/>
      <c r="C2177" s="66"/>
      <c r="D2177" s="87"/>
      <c r="E2177" s="22"/>
      <c r="F2177" s="22"/>
      <c r="G2177" s="51"/>
      <c r="H2177" s="66"/>
      <c r="I2177" s="87"/>
      <c r="J2177" s="22"/>
      <c r="K2177" s="22"/>
      <c r="L2177" s="51"/>
      <c r="M2177" s="65"/>
      <c r="N2177" s="87"/>
      <c r="O2177" s="22"/>
      <c r="P2177" s="96"/>
    </row>
    <row r="2178" spans="2:16" ht="15.6" hidden="1" x14ac:dyDescent="0.3">
      <c r="B2178" s="62" t="str">
        <f>B2174</f>
        <v xml:space="preserve">  </v>
      </c>
      <c r="C2178" s="66" t="s">
        <v>70</v>
      </c>
      <c r="D2178" s="66"/>
      <c r="E2178" s="22" t="str">
        <f>IFERROR(VLOOKUP(B2178,'Lessor Calculations'!$Z$10:$AB$448,3,FALSE),0)</f>
        <v xml:space="preserve">  </v>
      </c>
      <c r="F2178" s="66"/>
      <c r="G2178" s="51"/>
      <c r="H2178" s="143" t="s">
        <v>37</v>
      </c>
      <c r="I2178" s="143"/>
      <c r="J2178" s="143"/>
      <c r="K2178" s="143"/>
      <c r="L2178" s="51"/>
      <c r="M2178" s="66" t="s">
        <v>70</v>
      </c>
      <c r="N2178" s="66"/>
      <c r="O2178" s="22" t="str">
        <f>E2178</f>
        <v xml:space="preserve">  </v>
      </c>
      <c r="P2178" s="96"/>
    </row>
    <row r="2179" spans="2:16" hidden="1" x14ac:dyDescent="0.25">
      <c r="B2179" s="98"/>
      <c r="C2179" s="66"/>
      <c r="D2179" s="87" t="s">
        <v>82</v>
      </c>
      <c r="E2179" s="66"/>
      <c r="F2179" s="77" t="str">
        <f>E2178</f>
        <v xml:space="preserve">  </v>
      </c>
      <c r="G2179" s="51"/>
      <c r="H2179" s="143"/>
      <c r="I2179" s="143"/>
      <c r="J2179" s="143"/>
      <c r="K2179" s="143"/>
      <c r="L2179" s="51"/>
      <c r="M2179" s="66"/>
      <c r="N2179" s="87" t="s">
        <v>82</v>
      </c>
      <c r="O2179" s="22"/>
      <c r="P2179" s="96" t="str">
        <f>O2178</f>
        <v xml:space="preserve">  </v>
      </c>
    </row>
    <row r="2180" spans="2:16" hidden="1" x14ac:dyDescent="0.25">
      <c r="B2180" s="98"/>
      <c r="C2180" s="66"/>
      <c r="D2180" s="87"/>
      <c r="E2180" s="22"/>
      <c r="F2180" s="22"/>
      <c r="G2180" s="51"/>
      <c r="H2180" s="66"/>
      <c r="I2180" s="87"/>
      <c r="J2180" s="22"/>
      <c r="K2180" s="22"/>
      <c r="L2180" s="51"/>
      <c r="M2180" s="65"/>
      <c r="N2180" s="87"/>
      <c r="O2180" s="22"/>
      <c r="P2180" s="96"/>
    </row>
    <row r="2181" spans="2:16" ht="15.6" hidden="1" x14ac:dyDescent="0.3">
      <c r="B2181" s="62" t="str">
        <f>B2178</f>
        <v xml:space="preserve">  </v>
      </c>
      <c r="C2181" s="144" t="s">
        <v>37</v>
      </c>
      <c r="D2181" s="144"/>
      <c r="E2181" s="144"/>
      <c r="F2181" s="144"/>
      <c r="G2181" s="51"/>
      <c r="H2181" s="87" t="s">
        <v>74</v>
      </c>
      <c r="I2181" s="66"/>
      <c r="J2181" s="22" t="str">
        <f>IFERROR(VLOOKUP(B2181,'Lessor Calculations'!$AE$10:$AG$448,3,FALSE),0)</f>
        <v xml:space="preserve">  </v>
      </c>
      <c r="K2181" s="22"/>
      <c r="L2181" s="51"/>
      <c r="M2181" s="87" t="s">
        <v>74</v>
      </c>
      <c r="N2181" s="66"/>
      <c r="O2181" s="22" t="str">
        <f>J2181</f>
        <v xml:space="preserve">  </v>
      </c>
      <c r="P2181" s="96"/>
    </row>
    <row r="2182" spans="2:16" ht="15.6" hidden="1" x14ac:dyDescent="0.3">
      <c r="B2182" s="74"/>
      <c r="C2182" s="144"/>
      <c r="D2182" s="144"/>
      <c r="E2182" s="144"/>
      <c r="F2182" s="144"/>
      <c r="G2182" s="51"/>
      <c r="H2182" s="52"/>
      <c r="I2182" s="87" t="s">
        <v>79</v>
      </c>
      <c r="J2182" s="22"/>
      <c r="K2182" s="22" t="str">
        <f>J2181</f>
        <v xml:space="preserve">  </v>
      </c>
      <c r="L2182" s="51"/>
      <c r="M2182" s="52"/>
      <c r="N2182" s="87" t="s">
        <v>79</v>
      </c>
      <c r="O2182" s="22"/>
      <c r="P2182" s="96" t="str">
        <f>O2181</f>
        <v xml:space="preserve">  </v>
      </c>
    </row>
    <row r="2183" spans="2:16" ht="15.6" hidden="1" x14ac:dyDescent="0.3">
      <c r="B2183" s="74"/>
      <c r="C2183" s="66"/>
      <c r="D2183" s="87"/>
      <c r="E2183" s="22"/>
      <c r="F2183" s="22"/>
      <c r="G2183" s="51"/>
      <c r="H2183" s="66"/>
      <c r="I2183" s="87"/>
      <c r="J2183" s="22"/>
      <c r="K2183" s="22"/>
      <c r="L2183" s="51"/>
      <c r="M2183" s="65"/>
      <c r="N2183" s="66"/>
      <c r="O2183" s="22"/>
      <c r="P2183" s="96"/>
    </row>
    <row r="2184" spans="2:16" ht="15.6" hidden="1" x14ac:dyDescent="0.3">
      <c r="B2184" s="62" t="str">
        <f>B2181</f>
        <v xml:space="preserve">  </v>
      </c>
      <c r="C2184" s="87" t="s">
        <v>36</v>
      </c>
      <c r="D2184" s="22"/>
      <c r="E2184" s="22" t="str">
        <f>F2185</f>
        <v xml:space="preserve">  </v>
      </c>
      <c r="F2184" s="22"/>
      <c r="G2184" s="51"/>
      <c r="H2184" s="143" t="s">
        <v>37</v>
      </c>
      <c r="I2184" s="143"/>
      <c r="J2184" s="143"/>
      <c r="K2184" s="143"/>
      <c r="L2184" s="51"/>
      <c r="M2184" s="87" t="s">
        <v>36</v>
      </c>
      <c r="N2184" s="22"/>
      <c r="O2184" s="22" t="str">
        <f>E2184</f>
        <v xml:space="preserve">  </v>
      </c>
      <c r="P2184" s="96"/>
    </row>
    <row r="2185" spans="2:16" ht="15.6" hidden="1" x14ac:dyDescent="0.3">
      <c r="B2185" s="75"/>
      <c r="C2185" s="79"/>
      <c r="D2185" s="90" t="s">
        <v>80</v>
      </c>
      <c r="E2185" s="90"/>
      <c r="F2185" s="91" t="str">
        <f>IFERROR(VLOOKUP(B2184,'Lessor Calculations'!$G$10:$W$448,17,FALSE),0)</f>
        <v xml:space="preserve">  </v>
      </c>
      <c r="G2185" s="70"/>
      <c r="H2185" s="146"/>
      <c r="I2185" s="146"/>
      <c r="J2185" s="146"/>
      <c r="K2185" s="146"/>
      <c r="L2185" s="70"/>
      <c r="M2185" s="79"/>
      <c r="N2185" s="90" t="s">
        <v>80</v>
      </c>
      <c r="O2185" s="91"/>
      <c r="P2185" s="94" t="str">
        <f>O2184</f>
        <v xml:space="preserve">  </v>
      </c>
    </row>
    <row r="2186" spans="2:16" ht="15.6" hidden="1" x14ac:dyDescent="0.3">
      <c r="B2186" s="59" t="str">
        <f>IFERROR(IF(EOMONTH(B2181,1)&gt;Questionnaire!$I$8,"  ",EOMONTH(B2181,1)),"  ")</f>
        <v xml:space="preserve">  </v>
      </c>
      <c r="C2186" s="82" t="s">
        <v>36</v>
      </c>
      <c r="D2186" s="83"/>
      <c r="E2186" s="83">
        <f>IFERROR(F2187+F2188,0)</f>
        <v>0</v>
      </c>
      <c r="F2186" s="83"/>
      <c r="G2186" s="61"/>
      <c r="H2186" s="142" t="s">
        <v>37</v>
      </c>
      <c r="I2186" s="142"/>
      <c r="J2186" s="142"/>
      <c r="K2186" s="142"/>
      <c r="L2186" s="61"/>
      <c r="M2186" s="82" t="s">
        <v>36</v>
      </c>
      <c r="N2186" s="83"/>
      <c r="O2186" s="83">
        <f>E2186</f>
        <v>0</v>
      </c>
      <c r="P2186" s="95"/>
    </row>
    <row r="2187" spans="2:16" hidden="1" x14ac:dyDescent="0.25">
      <c r="B2187" s="98"/>
      <c r="C2187" s="87"/>
      <c r="D2187" s="87" t="s">
        <v>71</v>
      </c>
      <c r="E2187" s="87"/>
      <c r="F2187" s="22">
        <f>IFERROR(-VLOOKUP(B2186,'Lessor Calculations'!$G$10:$N$448,8,FALSE),0)</f>
        <v>0</v>
      </c>
      <c r="G2187" s="51"/>
      <c r="H2187" s="143"/>
      <c r="I2187" s="143"/>
      <c r="J2187" s="143"/>
      <c r="K2187" s="143"/>
      <c r="L2187" s="51"/>
      <c r="M2187" s="87"/>
      <c r="N2187" s="87" t="s">
        <v>71</v>
      </c>
      <c r="O2187" s="22"/>
      <c r="P2187" s="96">
        <f>F2187</f>
        <v>0</v>
      </c>
    </row>
    <row r="2188" spans="2:16" hidden="1" x14ac:dyDescent="0.25">
      <c r="B2188" s="98"/>
      <c r="C2188" s="66"/>
      <c r="D2188" s="87" t="s">
        <v>72</v>
      </c>
      <c r="E2188" s="87"/>
      <c r="F2188" s="22" t="str">
        <f>IFERROR(VLOOKUP(B2186,'Lessor Calculations'!$G$10:$M$448,7,FALSE),0)</f>
        <v xml:space="preserve">  </v>
      </c>
      <c r="G2188" s="51"/>
      <c r="H2188" s="143"/>
      <c r="I2188" s="143"/>
      <c r="J2188" s="143"/>
      <c r="K2188" s="143"/>
      <c r="L2188" s="51"/>
      <c r="M2188" s="66"/>
      <c r="N2188" s="87" t="s">
        <v>72</v>
      </c>
      <c r="O2188" s="22"/>
      <c r="P2188" s="96" t="str">
        <f>F2188</f>
        <v xml:space="preserve">  </v>
      </c>
    </row>
    <row r="2189" spans="2:16" hidden="1" x14ac:dyDescent="0.25">
      <c r="B2189" s="98"/>
      <c r="C2189" s="66"/>
      <c r="D2189" s="87"/>
      <c r="E2189" s="22"/>
      <c r="F2189" s="22"/>
      <c r="G2189" s="51"/>
      <c r="H2189" s="66"/>
      <c r="I2189" s="87"/>
      <c r="J2189" s="22"/>
      <c r="K2189" s="22"/>
      <c r="L2189" s="51"/>
      <c r="M2189" s="65"/>
      <c r="N2189" s="87"/>
      <c r="O2189" s="22"/>
      <c r="P2189" s="96"/>
    </row>
    <row r="2190" spans="2:16" ht="15.6" hidden="1" x14ac:dyDescent="0.3">
      <c r="B2190" s="62" t="str">
        <f>B2186</f>
        <v xml:space="preserve">  </v>
      </c>
      <c r="C2190" s="66" t="s">
        <v>70</v>
      </c>
      <c r="D2190" s="66"/>
      <c r="E2190" s="22" t="str">
        <f>IFERROR(VLOOKUP(B2190,'Lessor Calculations'!$Z$10:$AB$448,3,FALSE),0)</f>
        <v xml:space="preserve">  </v>
      </c>
      <c r="F2190" s="66"/>
      <c r="G2190" s="51"/>
      <c r="H2190" s="143" t="s">
        <v>37</v>
      </c>
      <c r="I2190" s="143"/>
      <c r="J2190" s="143"/>
      <c r="K2190" s="143"/>
      <c r="L2190" s="51"/>
      <c r="M2190" s="66" t="s">
        <v>70</v>
      </c>
      <c r="N2190" s="66"/>
      <c r="O2190" s="22" t="str">
        <f>E2190</f>
        <v xml:space="preserve">  </v>
      </c>
      <c r="P2190" s="96"/>
    </row>
    <row r="2191" spans="2:16" hidden="1" x14ac:dyDescent="0.25">
      <c r="B2191" s="98"/>
      <c r="C2191" s="66"/>
      <c r="D2191" s="87" t="s">
        <v>82</v>
      </c>
      <c r="E2191" s="66"/>
      <c r="F2191" s="77" t="str">
        <f>E2190</f>
        <v xml:space="preserve">  </v>
      </c>
      <c r="G2191" s="51"/>
      <c r="H2191" s="143"/>
      <c r="I2191" s="143"/>
      <c r="J2191" s="143"/>
      <c r="K2191" s="143"/>
      <c r="L2191" s="51"/>
      <c r="M2191" s="66"/>
      <c r="N2191" s="87" t="s">
        <v>82</v>
      </c>
      <c r="O2191" s="22"/>
      <c r="P2191" s="96" t="str">
        <f>O2190</f>
        <v xml:space="preserve">  </v>
      </c>
    </row>
    <row r="2192" spans="2:16" hidden="1" x14ac:dyDescent="0.25">
      <c r="B2192" s="98"/>
      <c r="C2192" s="66"/>
      <c r="D2192" s="87"/>
      <c r="E2192" s="22"/>
      <c r="F2192" s="22"/>
      <c r="G2192" s="51"/>
      <c r="H2192" s="66"/>
      <c r="I2192" s="87"/>
      <c r="J2192" s="22"/>
      <c r="K2192" s="22"/>
      <c r="L2192" s="51"/>
      <c r="M2192" s="65"/>
      <c r="N2192" s="87"/>
      <c r="O2192" s="22"/>
      <c r="P2192" s="96"/>
    </row>
    <row r="2193" spans="2:16" ht="15.6" hidden="1" x14ac:dyDescent="0.3">
      <c r="B2193" s="62" t="str">
        <f>B2190</f>
        <v xml:space="preserve">  </v>
      </c>
      <c r="C2193" s="144" t="s">
        <v>37</v>
      </c>
      <c r="D2193" s="144"/>
      <c r="E2193" s="144"/>
      <c r="F2193" s="144"/>
      <c r="G2193" s="51"/>
      <c r="H2193" s="87" t="s">
        <v>74</v>
      </c>
      <c r="I2193" s="66"/>
      <c r="J2193" s="22" t="str">
        <f>IFERROR(VLOOKUP(B2193,'Lessor Calculations'!$AE$10:$AG$448,3,FALSE),0)</f>
        <v xml:space="preserve">  </v>
      </c>
      <c r="K2193" s="22"/>
      <c r="L2193" s="51"/>
      <c r="M2193" s="87" t="s">
        <v>74</v>
      </c>
      <c r="N2193" s="66"/>
      <c r="O2193" s="22" t="str">
        <f>J2193</f>
        <v xml:space="preserve">  </v>
      </c>
      <c r="P2193" s="96"/>
    </row>
    <row r="2194" spans="2:16" ht="15.6" hidden="1" x14ac:dyDescent="0.3">
      <c r="B2194" s="74"/>
      <c r="C2194" s="144"/>
      <c r="D2194" s="144"/>
      <c r="E2194" s="144"/>
      <c r="F2194" s="144"/>
      <c r="G2194" s="51"/>
      <c r="H2194" s="52"/>
      <c r="I2194" s="87" t="s">
        <v>79</v>
      </c>
      <c r="J2194" s="22"/>
      <c r="K2194" s="22" t="str">
        <f>J2193</f>
        <v xml:space="preserve">  </v>
      </c>
      <c r="L2194" s="51"/>
      <c r="M2194" s="52"/>
      <c r="N2194" s="87" t="s">
        <v>79</v>
      </c>
      <c r="O2194" s="22"/>
      <c r="P2194" s="96" t="str">
        <f>O2193</f>
        <v xml:space="preserve">  </v>
      </c>
    </row>
    <row r="2195" spans="2:16" ht="15.6" hidden="1" x14ac:dyDescent="0.3">
      <c r="B2195" s="74"/>
      <c r="C2195" s="66"/>
      <c r="D2195" s="87"/>
      <c r="E2195" s="22"/>
      <c r="F2195" s="22"/>
      <c r="G2195" s="51"/>
      <c r="H2195" s="66"/>
      <c r="I2195" s="87"/>
      <c r="J2195" s="22"/>
      <c r="K2195" s="22"/>
      <c r="L2195" s="51"/>
      <c r="M2195" s="65"/>
      <c r="N2195" s="66"/>
      <c r="O2195" s="22"/>
      <c r="P2195" s="96"/>
    </row>
    <row r="2196" spans="2:16" ht="15.6" hidden="1" x14ac:dyDescent="0.3">
      <c r="B2196" s="62" t="str">
        <f>B2193</f>
        <v xml:space="preserve">  </v>
      </c>
      <c r="C2196" s="87" t="s">
        <v>36</v>
      </c>
      <c r="D2196" s="22"/>
      <c r="E2196" s="22" t="str">
        <f>F2197</f>
        <v xml:space="preserve">  </v>
      </c>
      <c r="F2196" s="22"/>
      <c r="G2196" s="51"/>
      <c r="H2196" s="143" t="s">
        <v>37</v>
      </c>
      <c r="I2196" s="143"/>
      <c r="J2196" s="143"/>
      <c r="K2196" s="143"/>
      <c r="L2196" s="51"/>
      <c r="M2196" s="87" t="s">
        <v>36</v>
      </c>
      <c r="N2196" s="22"/>
      <c r="O2196" s="22" t="str">
        <f>E2196</f>
        <v xml:space="preserve">  </v>
      </c>
      <c r="P2196" s="96"/>
    </row>
    <row r="2197" spans="2:16" ht="15.6" hidden="1" x14ac:dyDescent="0.3">
      <c r="B2197" s="75"/>
      <c r="C2197" s="79"/>
      <c r="D2197" s="90" t="s">
        <v>80</v>
      </c>
      <c r="E2197" s="90"/>
      <c r="F2197" s="91" t="str">
        <f>IFERROR(VLOOKUP(B2196,'Lessor Calculations'!$G$10:$W$448,17,FALSE),0)</f>
        <v xml:space="preserve">  </v>
      </c>
      <c r="G2197" s="70"/>
      <c r="H2197" s="146"/>
      <c r="I2197" s="146"/>
      <c r="J2197" s="146"/>
      <c r="K2197" s="146"/>
      <c r="L2197" s="70"/>
      <c r="M2197" s="79"/>
      <c r="N2197" s="90" t="s">
        <v>80</v>
      </c>
      <c r="O2197" s="91"/>
      <c r="P2197" s="94" t="str">
        <f>O2196</f>
        <v xml:space="preserve">  </v>
      </c>
    </row>
    <row r="2198" spans="2:16" ht="15.6" hidden="1" x14ac:dyDescent="0.3">
      <c r="B2198" s="59" t="str">
        <f>IFERROR(IF(EOMONTH(B2193,1)&gt;Questionnaire!$I$8,"  ",EOMONTH(B2193,1)),"  ")</f>
        <v xml:space="preserve">  </v>
      </c>
      <c r="C2198" s="82" t="s">
        <v>36</v>
      </c>
      <c r="D2198" s="83"/>
      <c r="E2198" s="83">
        <f>IFERROR(F2199+F2200,0)</f>
        <v>0</v>
      </c>
      <c r="F2198" s="83"/>
      <c r="G2198" s="61"/>
      <c r="H2198" s="142" t="s">
        <v>37</v>
      </c>
      <c r="I2198" s="142"/>
      <c r="J2198" s="142"/>
      <c r="K2198" s="142"/>
      <c r="L2198" s="61"/>
      <c r="M2198" s="82" t="s">
        <v>36</v>
      </c>
      <c r="N2198" s="83"/>
      <c r="O2198" s="83">
        <f>E2198</f>
        <v>0</v>
      </c>
      <c r="P2198" s="95"/>
    </row>
    <row r="2199" spans="2:16" hidden="1" x14ac:dyDescent="0.25">
      <c r="B2199" s="98"/>
      <c r="C2199" s="87"/>
      <c r="D2199" s="87" t="s">
        <v>71</v>
      </c>
      <c r="E2199" s="87"/>
      <c r="F2199" s="22">
        <f>IFERROR(-VLOOKUP(B2198,'Lessor Calculations'!$G$10:$N$448,8,FALSE),0)</f>
        <v>0</v>
      </c>
      <c r="G2199" s="51"/>
      <c r="H2199" s="143"/>
      <c r="I2199" s="143"/>
      <c r="J2199" s="143"/>
      <c r="K2199" s="143"/>
      <c r="L2199" s="51"/>
      <c r="M2199" s="87"/>
      <c r="N2199" s="87" t="s">
        <v>71</v>
      </c>
      <c r="O2199" s="22"/>
      <c r="P2199" s="96">
        <f>F2199</f>
        <v>0</v>
      </c>
    </row>
    <row r="2200" spans="2:16" hidden="1" x14ac:dyDescent="0.25">
      <c r="B2200" s="98"/>
      <c r="C2200" s="66"/>
      <c r="D2200" s="87" t="s">
        <v>72</v>
      </c>
      <c r="E2200" s="87"/>
      <c r="F2200" s="22" t="str">
        <f>IFERROR(VLOOKUP(B2198,'Lessor Calculations'!$G$10:$M$448,7,FALSE),0)</f>
        <v xml:space="preserve">  </v>
      </c>
      <c r="G2200" s="51"/>
      <c r="H2200" s="143"/>
      <c r="I2200" s="143"/>
      <c r="J2200" s="143"/>
      <c r="K2200" s="143"/>
      <c r="L2200" s="51"/>
      <c r="M2200" s="66"/>
      <c r="N2200" s="87" t="s">
        <v>72</v>
      </c>
      <c r="O2200" s="22"/>
      <c r="P2200" s="96" t="str">
        <f>F2200</f>
        <v xml:space="preserve">  </v>
      </c>
    </row>
    <row r="2201" spans="2:16" hidden="1" x14ac:dyDescent="0.25">
      <c r="B2201" s="98"/>
      <c r="C2201" s="66"/>
      <c r="D2201" s="87"/>
      <c r="E2201" s="22"/>
      <c r="F2201" s="22"/>
      <c r="G2201" s="51"/>
      <c r="H2201" s="66"/>
      <c r="I2201" s="87"/>
      <c r="J2201" s="22"/>
      <c r="K2201" s="22"/>
      <c r="L2201" s="51"/>
      <c r="M2201" s="65"/>
      <c r="N2201" s="87"/>
      <c r="O2201" s="22"/>
      <c r="P2201" s="96"/>
    </row>
    <row r="2202" spans="2:16" ht="15.6" hidden="1" x14ac:dyDescent="0.3">
      <c r="B2202" s="62" t="str">
        <f>B2198</f>
        <v xml:space="preserve">  </v>
      </c>
      <c r="C2202" s="66" t="s">
        <v>70</v>
      </c>
      <c r="D2202" s="66"/>
      <c r="E2202" s="22" t="str">
        <f>IFERROR(VLOOKUP(B2202,'Lessor Calculations'!$Z$10:$AB$448,3,FALSE),0)</f>
        <v xml:space="preserve">  </v>
      </c>
      <c r="F2202" s="66"/>
      <c r="G2202" s="51"/>
      <c r="H2202" s="143" t="s">
        <v>37</v>
      </c>
      <c r="I2202" s="143"/>
      <c r="J2202" s="143"/>
      <c r="K2202" s="143"/>
      <c r="L2202" s="51"/>
      <c r="M2202" s="66" t="s">
        <v>70</v>
      </c>
      <c r="N2202" s="66"/>
      <c r="O2202" s="22" t="str">
        <f>E2202</f>
        <v xml:space="preserve">  </v>
      </c>
      <c r="P2202" s="96"/>
    </row>
    <row r="2203" spans="2:16" hidden="1" x14ac:dyDescent="0.25">
      <c r="B2203" s="98"/>
      <c r="C2203" s="66"/>
      <c r="D2203" s="87" t="s">
        <v>82</v>
      </c>
      <c r="E2203" s="66"/>
      <c r="F2203" s="77" t="str">
        <f>E2202</f>
        <v xml:space="preserve">  </v>
      </c>
      <c r="G2203" s="51"/>
      <c r="H2203" s="143"/>
      <c r="I2203" s="143"/>
      <c r="J2203" s="143"/>
      <c r="K2203" s="143"/>
      <c r="L2203" s="51"/>
      <c r="M2203" s="66"/>
      <c r="N2203" s="87" t="s">
        <v>82</v>
      </c>
      <c r="O2203" s="22"/>
      <c r="P2203" s="96" t="str">
        <f>O2202</f>
        <v xml:space="preserve">  </v>
      </c>
    </row>
    <row r="2204" spans="2:16" hidden="1" x14ac:dyDescent="0.25">
      <c r="B2204" s="98"/>
      <c r="C2204" s="66"/>
      <c r="D2204" s="87"/>
      <c r="E2204" s="22"/>
      <c r="F2204" s="22"/>
      <c r="G2204" s="51"/>
      <c r="H2204" s="66"/>
      <c r="I2204" s="87"/>
      <c r="J2204" s="22"/>
      <c r="K2204" s="22"/>
      <c r="L2204" s="51"/>
      <c r="M2204" s="65"/>
      <c r="N2204" s="87"/>
      <c r="O2204" s="22"/>
      <c r="P2204" s="96"/>
    </row>
    <row r="2205" spans="2:16" ht="15.6" hidden="1" x14ac:dyDescent="0.3">
      <c r="B2205" s="62" t="str">
        <f>B2202</f>
        <v xml:space="preserve">  </v>
      </c>
      <c r="C2205" s="144" t="s">
        <v>37</v>
      </c>
      <c r="D2205" s="144"/>
      <c r="E2205" s="144"/>
      <c r="F2205" s="144"/>
      <c r="G2205" s="51"/>
      <c r="H2205" s="87" t="s">
        <v>74</v>
      </c>
      <c r="I2205" s="66"/>
      <c r="J2205" s="22" t="str">
        <f>IFERROR(VLOOKUP(B2205,'Lessor Calculations'!$AE$10:$AG$448,3,FALSE),0)</f>
        <v xml:space="preserve">  </v>
      </c>
      <c r="K2205" s="22"/>
      <c r="L2205" s="51"/>
      <c r="M2205" s="87" t="s">
        <v>74</v>
      </c>
      <c r="N2205" s="66"/>
      <c r="O2205" s="22" t="str">
        <f>J2205</f>
        <v xml:space="preserve">  </v>
      </c>
      <c r="P2205" s="96"/>
    </row>
    <row r="2206" spans="2:16" ht="15.6" hidden="1" x14ac:dyDescent="0.3">
      <c r="B2206" s="74"/>
      <c r="C2206" s="144"/>
      <c r="D2206" s="144"/>
      <c r="E2206" s="144"/>
      <c r="F2206" s="144"/>
      <c r="G2206" s="51"/>
      <c r="H2206" s="52"/>
      <c r="I2206" s="87" t="s">
        <v>79</v>
      </c>
      <c r="J2206" s="22"/>
      <c r="K2206" s="22" t="str">
        <f>J2205</f>
        <v xml:space="preserve">  </v>
      </c>
      <c r="L2206" s="51"/>
      <c r="M2206" s="52"/>
      <c r="N2206" s="87" t="s">
        <v>79</v>
      </c>
      <c r="O2206" s="22"/>
      <c r="P2206" s="96" t="str">
        <f>O2205</f>
        <v xml:space="preserve">  </v>
      </c>
    </row>
    <row r="2207" spans="2:16" ht="15.6" hidden="1" x14ac:dyDescent="0.3">
      <c r="B2207" s="74"/>
      <c r="C2207" s="66"/>
      <c r="D2207" s="87"/>
      <c r="E2207" s="22"/>
      <c r="F2207" s="22"/>
      <c r="G2207" s="51"/>
      <c r="H2207" s="66"/>
      <c r="I2207" s="87"/>
      <c r="J2207" s="22"/>
      <c r="K2207" s="22"/>
      <c r="L2207" s="51"/>
      <c r="M2207" s="65"/>
      <c r="N2207" s="66"/>
      <c r="O2207" s="22"/>
      <c r="P2207" s="96"/>
    </row>
    <row r="2208" spans="2:16" ht="15.6" hidden="1" x14ac:dyDescent="0.3">
      <c r="B2208" s="62" t="str">
        <f>B2205</f>
        <v xml:space="preserve">  </v>
      </c>
      <c r="C2208" s="87" t="s">
        <v>36</v>
      </c>
      <c r="D2208" s="22"/>
      <c r="E2208" s="22" t="str">
        <f>F2209</f>
        <v xml:space="preserve">  </v>
      </c>
      <c r="F2208" s="22"/>
      <c r="G2208" s="51"/>
      <c r="H2208" s="143" t="s">
        <v>37</v>
      </c>
      <c r="I2208" s="143"/>
      <c r="J2208" s="143"/>
      <c r="K2208" s="143"/>
      <c r="L2208" s="51"/>
      <c r="M2208" s="87" t="s">
        <v>36</v>
      </c>
      <c r="N2208" s="22"/>
      <c r="O2208" s="22" t="str">
        <f>E2208</f>
        <v xml:space="preserve">  </v>
      </c>
      <c r="P2208" s="96"/>
    </row>
    <row r="2209" spans="2:16" ht="15.6" hidden="1" x14ac:dyDescent="0.3">
      <c r="B2209" s="75"/>
      <c r="C2209" s="79"/>
      <c r="D2209" s="90" t="s">
        <v>80</v>
      </c>
      <c r="E2209" s="90"/>
      <c r="F2209" s="91" t="str">
        <f>IFERROR(VLOOKUP(B2208,'Lessor Calculations'!$G$10:$W$448,17,FALSE),0)</f>
        <v xml:space="preserve">  </v>
      </c>
      <c r="G2209" s="70"/>
      <c r="H2209" s="146"/>
      <c r="I2209" s="146"/>
      <c r="J2209" s="146"/>
      <c r="K2209" s="146"/>
      <c r="L2209" s="70"/>
      <c r="M2209" s="79"/>
      <c r="N2209" s="90" t="s">
        <v>80</v>
      </c>
      <c r="O2209" s="91"/>
      <c r="P2209" s="94" t="str">
        <f>O2208</f>
        <v xml:space="preserve">  </v>
      </c>
    </row>
    <row r="2210" spans="2:16" ht="15.6" hidden="1" x14ac:dyDescent="0.3">
      <c r="B2210" s="59" t="str">
        <f>IFERROR(IF(EOMONTH(B2205,1)&gt;Questionnaire!$I$8,"  ",EOMONTH(B2205,1)),"  ")</f>
        <v xml:space="preserve">  </v>
      </c>
      <c r="C2210" s="82" t="s">
        <v>36</v>
      </c>
      <c r="D2210" s="83"/>
      <c r="E2210" s="83">
        <f>IFERROR(F2211+F2212,0)</f>
        <v>0</v>
      </c>
      <c r="F2210" s="83"/>
      <c r="G2210" s="61"/>
      <c r="H2210" s="142" t="s">
        <v>37</v>
      </c>
      <c r="I2210" s="142"/>
      <c r="J2210" s="142"/>
      <c r="K2210" s="142"/>
      <c r="L2210" s="61"/>
      <c r="M2210" s="82" t="s">
        <v>36</v>
      </c>
      <c r="N2210" s="83"/>
      <c r="O2210" s="83">
        <f>E2210</f>
        <v>0</v>
      </c>
      <c r="P2210" s="95"/>
    </row>
    <row r="2211" spans="2:16" hidden="1" x14ac:dyDescent="0.25">
      <c r="B2211" s="98"/>
      <c r="C2211" s="87"/>
      <c r="D2211" s="87" t="s">
        <v>71</v>
      </c>
      <c r="E2211" s="87"/>
      <c r="F2211" s="22">
        <f>IFERROR(-VLOOKUP(B2210,'Lessor Calculations'!$G$10:$N$448,8,FALSE),0)</f>
        <v>0</v>
      </c>
      <c r="G2211" s="51"/>
      <c r="H2211" s="143"/>
      <c r="I2211" s="143"/>
      <c r="J2211" s="143"/>
      <c r="K2211" s="143"/>
      <c r="L2211" s="51"/>
      <c r="M2211" s="87"/>
      <c r="N2211" s="87" t="s">
        <v>71</v>
      </c>
      <c r="O2211" s="22"/>
      <c r="P2211" s="96">
        <f>F2211</f>
        <v>0</v>
      </c>
    </row>
    <row r="2212" spans="2:16" hidden="1" x14ac:dyDescent="0.25">
      <c r="B2212" s="98"/>
      <c r="C2212" s="66"/>
      <c r="D2212" s="87" t="s">
        <v>72</v>
      </c>
      <c r="E2212" s="87"/>
      <c r="F2212" s="22" t="str">
        <f>IFERROR(VLOOKUP(B2210,'Lessor Calculations'!$G$10:$M$448,7,FALSE),0)</f>
        <v xml:space="preserve">  </v>
      </c>
      <c r="G2212" s="51"/>
      <c r="H2212" s="143"/>
      <c r="I2212" s="143"/>
      <c r="J2212" s="143"/>
      <c r="K2212" s="143"/>
      <c r="L2212" s="51"/>
      <c r="M2212" s="66"/>
      <c r="N2212" s="87" t="s">
        <v>72</v>
      </c>
      <c r="O2212" s="22"/>
      <c r="P2212" s="96" t="str">
        <f>F2212</f>
        <v xml:space="preserve">  </v>
      </c>
    </row>
    <row r="2213" spans="2:16" hidden="1" x14ac:dyDescent="0.25">
      <c r="B2213" s="98"/>
      <c r="C2213" s="66"/>
      <c r="D2213" s="87"/>
      <c r="E2213" s="22"/>
      <c r="F2213" s="22"/>
      <c r="G2213" s="51"/>
      <c r="H2213" s="66"/>
      <c r="I2213" s="87"/>
      <c r="J2213" s="22"/>
      <c r="K2213" s="22"/>
      <c r="L2213" s="51"/>
      <c r="M2213" s="65"/>
      <c r="N2213" s="87"/>
      <c r="O2213" s="22"/>
      <c r="P2213" s="96"/>
    </row>
    <row r="2214" spans="2:16" ht="15.6" hidden="1" x14ac:dyDescent="0.3">
      <c r="B2214" s="62" t="str">
        <f>B2210</f>
        <v xml:space="preserve">  </v>
      </c>
      <c r="C2214" s="66" t="s">
        <v>70</v>
      </c>
      <c r="D2214" s="66"/>
      <c r="E2214" s="22" t="str">
        <f>IFERROR(VLOOKUP(B2214,'Lessor Calculations'!$Z$10:$AB$448,3,FALSE),0)</f>
        <v xml:space="preserve">  </v>
      </c>
      <c r="F2214" s="66"/>
      <c r="G2214" s="51"/>
      <c r="H2214" s="143" t="s">
        <v>37</v>
      </c>
      <c r="I2214" s="143"/>
      <c r="J2214" s="143"/>
      <c r="K2214" s="143"/>
      <c r="L2214" s="51"/>
      <c r="M2214" s="66" t="s">
        <v>70</v>
      </c>
      <c r="N2214" s="66"/>
      <c r="O2214" s="22" t="str">
        <f>E2214</f>
        <v xml:space="preserve">  </v>
      </c>
      <c r="P2214" s="96"/>
    </row>
    <row r="2215" spans="2:16" hidden="1" x14ac:dyDescent="0.25">
      <c r="B2215" s="98"/>
      <c r="C2215" s="66"/>
      <c r="D2215" s="87" t="s">
        <v>82</v>
      </c>
      <c r="E2215" s="66"/>
      <c r="F2215" s="77" t="str">
        <f>E2214</f>
        <v xml:space="preserve">  </v>
      </c>
      <c r="G2215" s="51"/>
      <c r="H2215" s="143"/>
      <c r="I2215" s="143"/>
      <c r="J2215" s="143"/>
      <c r="K2215" s="143"/>
      <c r="L2215" s="51"/>
      <c r="M2215" s="66"/>
      <c r="N2215" s="87" t="s">
        <v>82</v>
      </c>
      <c r="O2215" s="22"/>
      <c r="P2215" s="96" t="str">
        <f>O2214</f>
        <v xml:space="preserve">  </v>
      </c>
    </row>
    <row r="2216" spans="2:16" hidden="1" x14ac:dyDescent="0.25">
      <c r="B2216" s="98"/>
      <c r="C2216" s="66"/>
      <c r="D2216" s="87"/>
      <c r="E2216" s="22"/>
      <c r="F2216" s="22"/>
      <c r="G2216" s="51"/>
      <c r="H2216" s="66"/>
      <c r="I2216" s="87"/>
      <c r="J2216" s="22"/>
      <c r="K2216" s="22"/>
      <c r="L2216" s="51"/>
      <c r="M2216" s="65"/>
      <c r="N2216" s="87"/>
      <c r="O2216" s="22"/>
      <c r="P2216" s="96"/>
    </row>
    <row r="2217" spans="2:16" ht="15.6" hidden="1" x14ac:dyDescent="0.3">
      <c r="B2217" s="62" t="str">
        <f>B2214</f>
        <v xml:space="preserve">  </v>
      </c>
      <c r="C2217" s="144" t="s">
        <v>37</v>
      </c>
      <c r="D2217" s="144"/>
      <c r="E2217" s="144"/>
      <c r="F2217" s="144"/>
      <c r="G2217" s="51"/>
      <c r="H2217" s="87" t="s">
        <v>74</v>
      </c>
      <c r="I2217" s="66"/>
      <c r="J2217" s="22" t="str">
        <f>IFERROR(VLOOKUP(B2217,'Lessor Calculations'!$AE$10:$AG$448,3,FALSE),0)</f>
        <v xml:space="preserve">  </v>
      </c>
      <c r="K2217" s="22"/>
      <c r="L2217" s="51"/>
      <c r="M2217" s="87" t="s">
        <v>74</v>
      </c>
      <c r="N2217" s="66"/>
      <c r="O2217" s="22" t="str">
        <f>J2217</f>
        <v xml:space="preserve">  </v>
      </c>
      <c r="P2217" s="96"/>
    </row>
    <row r="2218" spans="2:16" ht="15.6" hidden="1" x14ac:dyDescent="0.3">
      <c r="B2218" s="74"/>
      <c r="C2218" s="144"/>
      <c r="D2218" s="144"/>
      <c r="E2218" s="144"/>
      <c r="F2218" s="144"/>
      <c r="G2218" s="51"/>
      <c r="H2218" s="52"/>
      <c r="I2218" s="87" t="s">
        <v>79</v>
      </c>
      <c r="J2218" s="22"/>
      <c r="K2218" s="22" t="str">
        <f>J2217</f>
        <v xml:space="preserve">  </v>
      </c>
      <c r="L2218" s="51"/>
      <c r="M2218" s="52"/>
      <c r="N2218" s="87" t="s">
        <v>79</v>
      </c>
      <c r="O2218" s="22"/>
      <c r="P2218" s="96" t="str">
        <f>O2217</f>
        <v xml:space="preserve">  </v>
      </c>
    </row>
    <row r="2219" spans="2:16" ht="15.6" hidden="1" x14ac:dyDescent="0.3">
      <c r="B2219" s="74"/>
      <c r="C2219" s="66"/>
      <c r="D2219" s="87"/>
      <c r="E2219" s="22"/>
      <c r="F2219" s="22"/>
      <c r="G2219" s="51"/>
      <c r="H2219" s="66"/>
      <c r="I2219" s="87"/>
      <c r="J2219" s="22"/>
      <c r="K2219" s="22"/>
      <c r="L2219" s="51"/>
      <c r="M2219" s="65"/>
      <c r="N2219" s="66"/>
      <c r="O2219" s="22"/>
      <c r="P2219" s="96"/>
    </row>
    <row r="2220" spans="2:16" ht="15.6" hidden="1" x14ac:dyDescent="0.3">
      <c r="B2220" s="62" t="str">
        <f>B2217</f>
        <v xml:space="preserve">  </v>
      </c>
      <c r="C2220" s="87" t="s">
        <v>36</v>
      </c>
      <c r="D2220" s="22"/>
      <c r="E2220" s="22" t="str">
        <f>F2221</f>
        <v xml:space="preserve">  </v>
      </c>
      <c r="F2220" s="22"/>
      <c r="G2220" s="51"/>
      <c r="H2220" s="143" t="s">
        <v>37</v>
      </c>
      <c r="I2220" s="143"/>
      <c r="J2220" s="143"/>
      <c r="K2220" s="143"/>
      <c r="L2220" s="51"/>
      <c r="M2220" s="87" t="s">
        <v>36</v>
      </c>
      <c r="N2220" s="22"/>
      <c r="O2220" s="22" t="str">
        <f>E2220</f>
        <v xml:space="preserve">  </v>
      </c>
      <c r="P2220" s="96"/>
    </row>
    <row r="2221" spans="2:16" ht="15.6" hidden="1" x14ac:dyDescent="0.3">
      <c r="B2221" s="75"/>
      <c r="C2221" s="79"/>
      <c r="D2221" s="90" t="s">
        <v>80</v>
      </c>
      <c r="E2221" s="90"/>
      <c r="F2221" s="91" t="str">
        <f>IFERROR(VLOOKUP(B2220,'Lessor Calculations'!$G$10:$W$448,17,FALSE),0)</f>
        <v xml:space="preserve">  </v>
      </c>
      <c r="G2221" s="70"/>
      <c r="H2221" s="146"/>
      <c r="I2221" s="146"/>
      <c r="J2221" s="146"/>
      <c r="K2221" s="146"/>
      <c r="L2221" s="70"/>
      <c r="M2221" s="79"/>
      <c r="N2221" s="90" t="s">
        <v>80</v>
      </c>
      <c r="O2221" s="91"/>
      <c r="P2221" s="94" t="str">
        <f>O2220</f>
        <v xml:space="preserve">  </v>
      </c>
    </row>
    <row r="2222" spans="2:16" ht="15.6" hidden="1" x14ac:dyDescent="0.3">
      <c r="B2222" s="59" t="str">
        <f>IFERROR(IF(EOMONTH(B2217,1)&gt;Questionnaire!$I$8,"  ",EOMONTH(B2217,1)),"  ")</f>
        <v xml:space="preserve">  </v>
      </c>
      <c r="C2222" s="82" t="s">
        <v>36</v>
      </c>
      <c r="D2222" s="83"/>
      <c r="E2222" s="83">
        <f>IFERROR(F2223+F2224,0)</f>
        <v>0</v>
      </c>
      <c r="F2222" s="83"/>
      <c r="G2222" s="61"/>
      <c r="H2222" s="142" t="s">
        <v>37</v>
      </c>
      <c r="I2222" s="142"/>
      <c r="J2222" s="142"/>
      <c r="K2222" s="142"/>
      <c r="L2222" s="61"/>
      <c r="M2222" s="82" t="s">
        <v>36</v>
      </c>
      <c r="N2222" s="83"/>
      <c r="O2222" s="83">
        <f>E2222</f>
        <v>0</v>
      </c>
      <c r="P2222" s="95"/>
    </row>
    <row r="2223" spans="2:16" hidden="1" x14ac:dyDescent="0.25">
      <c r="B2223" s="98"/>
      <c r="C2223" s="87"/>
      <c r="D2223" s="87" t="s">
        <v>71</v>
      </c>
      <c r="E2223" s="87"/>
      <c r="F2223" s="22">
        <f>IFERROR(-VLOOKUP(B2222,'Lessor Calculations'!$G$10:$N$448,8,FALSE),0)</f>
        <v>0</v>
      </c>
      <c r="G2223" s="51"/>
      <c r="H2223" s="143"/>
      <c r="I2223" s="143"/>
      <c r="J2223" s="143"/>
      <c r="K2223" s="143"/>
      <c r="L2223" s="51"/>
      <c r="M2223" s="87"/>
      <c r="N2223" s="87" t="s">
        <v>71</v>
      </c>
      <c r="O2223" s="22"/>
      <c r="P2223" s="96">
        <f>F2223</f>
        <v>0</v>
      </c>
    </row>
    <row r="2224" spans="2:16" hidden="1" x14ac:dyDescent="0.25">
      <c r="B2224" s="98"/>
      <c r="C2224" s="66"/>
      <c r="D2224" s="87" t="s">
        <v>72</v>
      </c>
      <c r="E2224" s="87"/>
      <c r="F2224" s="22" t="str">
        <f>IFERROR(VLOOKUP(B2222,'Lessor Calculations'!$G$10:$M$448,7,FALSE),0)</f>
        <v xml:space="preserve">  </v>
      </c>
      <c r="G2224" s="51"/>
      <c r="H2224" s="143"/>
      <c r="I2224" s="143"/>
      <c r="J2224" s="143"/>
      <c r="K2224" s="143"/>
      <c r="L2224" s="51"/>
      <c r="M2224" s="66"/>
      <c r="N2224" s="87" t="s">
        <v>72</v>
      </c>
      <c r="O2224" s="22"/>
      <c r="P2224" s="96" t="str">
        <f>F2224</f>
        <v xml:space="preserve">  </v>
      </c>
    </row>
    <row r="2225" spans="2:16" hidden="1" x14ac:dyDescent="0.25">
      <c r="B2225" s="98"/>
      <c r="C2225" s="66"/>
      <c r="D2225" s="87"/>
      <c r="E2225" s="22"/>
      <c r="F2225" s="22"/>
      <c r="G2225" s="51"/>
      <c r="H2225" s="66"/>
      <c r="I2225" s="87"/>
      <c r="J2225" s="22"/>
      <c r="K2225" s="22"/>
      <c r="L2225" s="51"/>
      <c r="M2225" s="65"/>
      <c r="N2225" s="87"/>
      <c r="O2225" s="22"/>
      <c r="P2225" s="96"/>
    </row>
    <row r="2226" spans="2:16" ht="15.6" hidden="1" x14ac:dyDescent="0.3">
      <c r="B2226" s="62" t="str">
        <f>B2222</f>
        <v xml:space="preserve">  </v>
      </c>
      <c r="C2226" s="66" t="s">
        <v>70</v>
      </c>
      <c r="D2226" s="66"/>
      <c r="E2226" s="22" t="str">
        <f>IFERROR(VLOOKUP(B2226,'Lessor Calculations'!$Z$10:$AB$448,3,FALSE),0)</f>
        <v xml:space="preserve">  </v>
      </c>
      <c r="F2226" s="66"/>
      <c r="G2226" s="51"/>
      <c r="H2226" s="143" t="s">
        <v>37</v>
      </c>
      <c r="I2226" s="143"/>
      <c r="J2226" s="143"/>
      <c r="K2226" s="143"/>
      <c r="L2226" s="51"/>
      <c r="M2226" s="66" t="s">
        <v>70</v>
      </c>
      <c r="N2226" s="66"/>
      <c r="O2226" s="22" t="str">
        <f>E2226</f>
        <v xml:space="preserve">  </v>
      </c>
      <c r="P2226" s="96"/>
    </row>
    <row r="2227" spans="2:16" hidden="1" x14ac:dyDescent="0.25">
      <c r="B2227" s="98"/>
      <c r="C2227" s="66"/>
      <c r="D2227" s="87" t="s">
        <v>82</v>
      </c>
      <c r="E2227" s="66"/>
      <c r="F2227" s="77" t="str">
        <f>E2226</f>
        <v xml:space="preserve">  </v>
      </c>
      <c r="G2227" s="51"/>
      <c r="H2227" s="143"/>
      <c r="I2227" s="143"/>
      <c r="J2227" s="143"/>
      <c r="K2227" s="143"/>
      <c r="L2227" s="51"/>
      <c r="M2227" s="66"/>
      <c r="N2227" s="87" t="s">
        <v>82</v>
      </c>
      <c r="O2227" s="22"/>
      <c r="P2227" s="96" t="str">
        <f>O2226</f>
        <v xml:space="preserve">  </v>
      </c>
    </row>
    <row r="2228" spans="2:16" hidden="1" x14ac:dyDescent="0.25">
      <c r="B2228" s="98"/>
      <c r="C2228" s="66"/>
      <c r="D2228" s="87"/>
      <c r="E2228" s="22"/>
      <c r="F2228" s="22"/>
      <c r="G2228" s="51"/>
      <c r="H2228" s="66"/>
      <c r="I2228" s="87"/>
      <c r="J2228" s="22"/>
      <c r="K2228" s="22"/>
      <c r="L2228" s="51"/>
      <c r="M2228" s="65"/>
      <c r="N2228" s="87"/>
      <c r="O2228" s="22"/>
      <c r="P2228" s="96"/>
    </row>
    <row r="2229" spans="2:16" ht="15.6" hidden="1" x14ac:dyDescent="0.3">
      <c r="B2229" s="62" t="str">
        <f>B2226</f>
        <v xml:space="preserve">  </v>
      </c>
      <c r="C2229" s="144" t="s">
        <v>37</v>
      </c>
      <c r="D2229" s="144"/>
      <c r="E2229" s="144"/>
      <c r="F2229" s="144"/>
      <c r="G2229" s="51"/>
      <c r="H2229" s="87" t="s">
        <v>74</v>
      </c>
      <c r="I2229" s="66"/>
      <c r="J2229" s="22" t="str">
        <f>IFERROR(VLOOKUP(B2229,'Lessor Calculations'!$AE$10:$AG$448,3,FALSE),0)</f>
        <v xml:space="preserve">  </v>
      </c>
      <c r="K2229" s="22"/>
      <c r="L2229" s="51"/>
      <c r="M2229" s="87" t="s">
        <v>74</v>
      </c>
      <c r="N2229" s="66"/>
      <c r="O2229" s="22" t="str">
        <f>J2229</f>
        <v xml:space="preserve">  </v>
      </c>
      <c r="P2229" s="96"/>
    </row>
    <row r="2230" spans="2:16" ht="15.6" hidden="1" x14ac:dyDescent="0.3">
      <c r="B2230" s="74"/>
      <c r="C2230" s="144"/>
      <c r="D2230" s="144"/>
      <c r="E2230" s="144"/>
      <c r="F2230" s="144"/>
      <c r="G2230" s="51"/>
      <c r="H2230" s="52"/>
      <c r="I2230" s="87" t="s">
        <v>79</v>
      </c>
      <c r="J2230" s="22"/>
      <c r="K2230" s="22" t="str">
        <f>J2229</f>
        <v xml:space="preserve">  </v>
      </c>
      <c r="L2230" s="51"/>
      <c r="M2230" s="52"/>
      <c r="N2230" s="87" t="s">
        <v>79</v>
      </c>
      <c r="O2230" s="22"/>
      <c r="P2230" s="96" t="str">
        <f>O2229</f>
        <v xml:space="preserve">  </v>
      </c>
    </row>
    <row r="2231" spans="2:16" ht="15.6" hidden="1" x14ac:dyDescent="0.3">
      <c r="B2231" s="74"/>
      <c r="C2231" s="66"/>
      <c r="D2231" s="87"/>
      <c r="E2231" s="22"/>
      <c r="F2231" s="22"/>
      <c r="G2231" s="51"/>
      <c r="H2231" s="66"/>
      <c r="I2231" s="87"/>
      <c r="J2231" s="22"/>
      <c r="K2231" s="22"/>
      <c r="L2231" s="51"/>
      <c r="M2231" s="65"/>
      <c r="N2231" s="66"/>
      <c r="O2231" s="22"/>
      <c r="P2231" s="96"/>
    </row>
    <row r="2232" spans="2:16" ht="15.6" hidden="1" x14ac:dyDescent="0.3">
      <c r="B2232" s="62" t="str">
        <f>B2229</f>
        <v xml:space="preserve">  </v>
      </c>
      <c r="C2232" s="87" t="s">
        <v>36</v>
      </c>
      <c r="D2232" s="22"/>
      <c r="E2232" s="22" t="str">
        <f>F2233</f>
        <v xml:space="preserve">  </v>
      </c>
      <c r="F2232" s="22"/>
      <c r="G2232" s="51"/>
      <c r="H2232" s="143" t="s">
        <v>37</v>
      </c>
      <c r="I2232" s="143"/>
      <c r="J2232" s="143"/>
      <c r="K2232" s="143"/>
      <c r="L2232" s="51"/>
      <c r="M2232" s="87" t="s">
        <v>36</v>
      </c>
      <c r="N2232" s="22"/>
      <c r="O2232" s="22" t="str">
        <f>E2232</f>
        <v xml:space="preserve">  </v>
      </c>
      <c r="P2232" s="96"/>
    </row>
    <row r="2233" spans="2:16" ht="15.6" hidden="1" x14ac:dyDescent="0.3">
      <c r="B2233" s="75"/>
      <c r="C2233" s="79"/>
      <c r="D2233" s="90" t="s">
        <v>80</v>
      </c>
      <c r="E2233" s="90"/>
      <c r="F2233" s="91" t="str">
        <f>IFERROR(VLOOKUP(B2232,'Lessor Calculations'!$G$10:$W$448,17,FALSE),0)</f>
        <v xml:space="preserve">  </v>
      </c>
      <c r="G2233" s="70"/>
      <c r="H2233" s="146"/>
      <c r="I2233" s="146"/>
      <c r="J2233" s="146"/>
      <c r="K2233" s="146"/>
      <c r="L2233" s="70"/>
      <c r="M2233" s="79"/>
      <c r="N2233" s="90" t="s">
        <v>80</v>
      </c>
      <c r="O2233" s="91"/>
      <c r="P2233" s="94" t="str">
        <f>O2232</f>
        <v xml:space="preserve">  </v>
      </c>
    </row>
    <row r="2234" spans="2:16" ht="15.6" hidden="1" x14ac:dyDescent="0.3">
      <c r="B2234" s="59" t="str">
        <f>IFERROR(IF(EOMONTH(B2229,1)&gt;Questionnaire!$I$8,"  ",EOMONTH(B2229,1)),"  ")</f>
        <v xml:space="preserve">  </v>
      </c>
      <c r="C2234" s="82" t="s">
        <v>36</v>
      </c>
      <c r="D2234" s="83"/>
      <c r="E2234" s="83">
        <f>IFERROR(F2235+F2236,0)</f>
        <v>0</v>
      </c>
      <c r="F2234" s="83"/>
      <c r="G2234" s="61"/>
      <c r="H2234" s="142" t="s">
        <v>37</v>
      </c>
      <c r="I2234" s="142"/>
      <c r="J2234" s="142"/>
      <c r="K2234" s="142"/>
      <c r="L2234" s="61"/>
      <c r="M2234" s="82" t="s">
        <v>36</v>
      </c>
      <c r="N2234" s="83"/>
      <c r="O2234" s="83">
        <f>E2234</f>
        <v>0</v>
      </c>
      <c r="P2234" s="95"/>
    </row>
    <row r="2235" spans="2:16" hidden="1" x14ac:dyDescent="0.25">
      <c r="B2235" s="98"/>
      <c r="C2235" s="87"/>
      <c r="D2235" s="87" t="s">
        <v>71</v>
      </c>
      <c r="E2235" s="87"/>
      <c r="F2235" s="22">
        <f>IFERROR(-VLOOKUP(B2234,'Lessor Calculations'!$G$10:$N$448,8,FALSE),0)</f>
        <v>0</v>
      </c>
      <c r="G2235" s="51"/>
      <c r="H2235" s="143"/>
      <c r="I2235" s="143"/>
      <c r="J2235" s="143"/>
      <c r="K2235" s="143"/>
      <c r="L2235" s="51"/>
      <c r="M2235" s="87"/>
      <c r="N2235" s="87" t="s">
        <v>71</v>
      </c>
      <c r="O2235" s="22"/>
      <c r="P2235" s="96">
        <f>F2235</f>
        <v>0</v>
      </c>
    </row>
    <row r="2236" spans="2:16" hidden="1" x14ac:dyDescent="0.25">
      <c r="B2236" s="98"/>
      <c r="C2236" s="66"/>
      <c r="D2236" s="87" t="s">
        <v>72</v>
      </c>
      <c r="E2236" s="87"/>
      <c r="F2236" s="22" t="str">
        <f>IFERROR(VLOOKUP(B2234,'Lessor Calculations'!$G$10:$M$448,7,FALSE),0)</f>
        <v xml:space="preserve">  </v>
      </c>
      <c r="G2236" s="51"/>
      <c r="H2236" s="143"/>
      <c r="I2236" s="143"/>
      <c r="J2236" s="143"/>
      <c r="K2236" s="143"/>
      <c r="L2236" s="51"/>
      <c r="M2236" s="66"/>
      <c r="N2236" s="87" t="s">
        <v>72</v>
      </c>
      <c r="O2236" s="22"/>
      <c r="P2236" s="96" t="str">
        <f>F2236</f>
        <v xml:space="preserve">  </v>
      </c>
    </row>
    <row r="2237" spans="2:16" hidden="1" x14ac:dyDescent="0.25">
      <c r="B2237" s="98"/>
      <c r="C2237" s="66"/>
      <c r="D2237" s="87"/>
      <c r="E2237" s="22"/>
      <c r="F2237" s="22"/>
      <c r="G2237" s="51"/>
      <c r="H2237" s="66"/>
      <c r="I2237" s="87"/>
      <c r="J2237" s="22"/>
      <c r="K2237" s="22"/>
      <c r="L2237" s="51"/>
      <c r="M2237" s="65"/>
      <c r="N2237" s="87"/>
      <c r="O2237" s="22"/>
      <c r="P2237" s="96"/>
    </row>
    <row r="2238" spans="2:16" ht="15.6" hidden="1" x14ac:dyDescent="0.3">
      <c r="B2238" s="62" t="str">
        <f>B2234</f>
        <v xml:space="preserve">  </v>
      </c>
      <c r="C2238" s="66" t="s">
        <v>70</v>
      </c>
      <c r="D2238" s="66"/>
      <c r="E2238" s="22" t="str">
        <f>IFERROR(VLOOKUP(B2238,'Lessor Calculations'!$Z$10:$AB$448,3,FALSE),0)</f>
        <v xml:space="preserve">  </v>
      </c>
      <c r="F2238" s="66"/>
      <c r="G2238" s="51"/>
      <c r="H2238" s="143" t="s">
        <v>37</v>
      </c>
      <c r="I2238" s="143"/>
      <c r="J2238" s="143"/>
      <c r="K2238" s="143"/>
      <c r="L2238" s="51"/>
      <c r="M2238" s="66" t="s">
        <v>70</v>
      </c>
      <c r="N2238" s="66"/>
      <c r="O2238" s="22" t="str">
        <f>E2238</f>
        <v xml:space="preserve">  </v>
      </c>
      <c r="P2238" s="96"/>
    </row>
    <row r="2239" spans="2:16" hidden="1" x14ac:dyDescent="0.25">
      <c r="B2239" s="98"/>
      <c r="C2239" s="66"/>
      <c r="D2239" s="87" t="s">
        <v>82</v>
      </c>
      <c r="E2239" s="66"/>
      <c r="F2239" s="77" t="str">
        <f>E2238</f>
        <v xml:space="preserve">  </v>
      </c>
      <c r="G2239" s="51"/>
      <c r="H2239" s="143"/>
      <c r="I2239" s="143"/>
      <c r="J2239" s="143"/>
      <c r="K2239" s="143"/>
      <c r="L2239" s="51"/>
      <c r="M2239" s="66"/>
      <c r="N2239" s="87" t="s">
        <v>82</v>
      </c>
      <c r="O2239" s="22"/>
      <c r="P2239" s="96" t="str">
        <f>O2238</f>
        <v xml:space="preserve">  </v>
      </c>
    </row>
    <row r="2240" spans="2:16" hidden="1" x14ac:dyDescent="0.25">
      <c r="B2240" s="98"/>
      <c r="C2240" s="66"/>
      <c r="D2240" s="87"/>
      <c r="E2240" s="22"/>
      <c r="F2240" s="22"/>
      <c r="G2240" s="51"/>
      <c r="H2240" s="66"/>
      <c r="I2240" s="87"/>
      <c r="J2240" s="22"/>
      <c r="K2240" s="22"/>
      <c r="L2240" s="51"/>
      <c r="M2240" s="65"/>
      <c r="N2240" s="87"/>
      <c r="O2240" s="22"/>
      <c r="P2240" s="96"/>
    </row>
    <row r="2241" spans="2:16" ht="15.6" hidden="1" x14ac:dyDescent="0.3">
      <c r="B2241" s="62" t="str">
        <f>B2238</f>
        <v xml:space="preserve">  </v>
      </c>
      <c r="C2241" s="144" t="s">
        <v>37</v>
      </c>
      <c r="D2241" s="144"/>
      <c r="E2241" s="144"/>
      <c r="F2241" s="144"/>
      <c r="G2241" s="51"/>
      <c r="H2241" s="87" t="s">
        <v>74</v>
      </c>
      <c r="I2241" s="66"/>
      <c r="J2241" s="22" t="str">
        <f>IFERROR(VLOOKUP(B2241,'Lessor Calculations'!$AE$10:$AG$448,3,FALSE),0)</f>
        <v xml:space="preserve">  </v>
      </c>
      <c r="K2241" s="22"/>
      <c r="L2241" s="51"/>
      <c r="M2241" s="87" t="s">
        <v>74</v>
      </c>
      <c r="N2241" s="66"/>
      <c r="O2241" s="22" t="str">
        <f>J2241</f>
        <v xml:space="preserve">  </v>
      </c>
      <c r="P2241" s="96"/>
    </row>
    <row r="2242" spans="2:16" ht="15.6" hidden="1" x14ac:dyDescent="0.3">
      <c r="B2242" s="74"/>
      <c r="C2242" s="144"/>
      <c r="D2242" s="144"/>
      <c r="E2242" s="144"/>
      <c r="F2242" s="144"/>
      <c r="G2242" s="51"/>
      <c r="H2242" s="52"/>
      <c r="I2242" s="87" t="s">
        <v>79</v>
      </c>
      <c r="J2242" s="22"/>
      <c r="K2242" s="22" t="str">
        <f>J2241</f>
        <v xml:space="preserve">  </v>
      </c>
      <c r="L2242" s="51"/>
      <c r="M2242" s="52"/>
      <c r="N2242" s="87" t="s">
        <v>79</v>
      </c>
      <c r="O2242" s="22"/>
      <c r="P2242" s="96" t="str">
        <f>O2241</f>
        <v xml:space="preserve">  </v>
      </c>
    </row>
    <row r="2243" spans="2:16" ht="15.6" hidden="1" x14ac:dyDescent="0.3">
      <c r="B2243" s="74"/>
      <c r="C2243" s="66"/>
      <c r="D2243" s="87"/>
      <c r="E2243" s="22"/>
      <c r="F2243" s="22"/>
      <c r="G2243" s="51"/>
      <c r="H2243" s="66"/>
      <c r="I2243" s="87"/>
      <c r="J2243" s="22"/>
      <c r="K2243" s="22"/>
      <c r="L2243" s="51"/>
      <c r="M2243" s="65"/>
      <c r="N2243" s="66"/>
      <c r="O2243" s="22"/>
      <c r="P2243" s="96"/>
    </row>
    <row r="2244" spans="2:16" ht="15.6" hidden="1" x14ac:dyDescent="0.3">
      <c r="B2244" s="62" t="str">
        <f>B2241</f>
        <v xml:space="preserve">  </v>
      </c>
      <c r="C2244" s="87" t="s">
        <v>36</v>
      </c>
      <c r="D2244" s="22"/>
      <c r="E2244" s="22" t="str">
        <f>F2245</f>
        <v xml:space="preserve">  </v>
      </c>
      <c r="F2244" s="22"/>
      <c r="G2244" s="51"/>
      <c r="H2244" s="143" t="s">
        <v>37</v>
      </c>
      <c r="I2244" s="143"/>
      <c r="J2244" s="143"/>
      <c r="K2244" s="143"/>
      <c r="L2244" s="51"/>
      <c r="M2244" s="87" t="s">
        <v>36</v>
      </c>
      <c r="N2244" s="22"/>
      <c r="O2244" s="22" t="str">
        <f>E2244</f>
        <v xml:space="preserve">  </v>
      </c>
      <c r="P2244" s="96"/>
    </row>
    <row r="2245" spans="2:16" ht="15.6" hidden="1" x14ac:dyDescent="0.3">
      <c r="B2245" s="75"/>
      <c r="C2245" s="79"/>
      <c r="D2245" s="90" t="s">
        <v>80</v>
      </c>
      <c r="E2245" s="90"/>
      <c r="F2245" s="91" t="str">
        <f>IFERROR(VLOOKUP(B2244,'Lessor Calculations'!$G$10:$W$448,17,FALSE),0)</f>
        <v xml:space="preserve">  </v>
      </c>
      <c r="G2245" s="70"/>
      <c r="H2245" s="146"/>
      <c r="I2245" s="146"/>
      <c r="J2245" s="146"/>
      <c r="K2245" s="146"/>
      <c r="L2245" s="70"/>
      <c r="M2245" s="79"/>
      <c r="N2245" s="90" t="s">
        <v>80</v>
      </c>
      <c r="O2245" s="91"/>
      <c r="P2245" s="94" t="str">
        <f>O2244</f>
        <v xml:space="preserve">  </v>
      </c>
    </row>
    <row r="2246" spans="2:16" ht="15.6" hidden="1" x14ac:dyDescent="0.3">
      <c r="B2246" s="59" t="str">
        <f>IFERROR(IF(EOMONTH(B2241,1)&gt;Questionnaire!$I$8,"  ",EOMONTH(B2241,1)),"  ")</f>
        <v xml:space="preserve">  </v>
      </c>
      <c r="C2246" s="82" t="s">
        <v>36</v>
      </c>
      <c r="D2246" s="83"/>
      <c r="E2246" s="83">
        <f>IFERROR(F2247+F2248,0)</f>
        <v>0</v>
      </c>
      <c r="F2246" s="83"/>
      <c r="G2246" s="61"/>
      <c r="H2246" s="142" t="s">
        <v>37</v>
      </c>
      <c r="I2246" s="142"/>
      <c r="J2246" s="142"/>
      <c r="K2246" s="142"/>
      <c r="L2246" s="61"/>
      <c r="M2246" s="82" t="s">
        <v>36</v>
      </c>
      <c r="N2246" s="83"/>
      <c r="O2246" s="83">
        <f>E2246</f>
        <v>0</v>
      </c>
      <c r="P2246" s="95"/>
    </row>
    <row r="2247" spans="2:16" hidden="1" x14ac:dyDescent="0.25">
      <c r="B2247" s="98"/>
      <c r="C2247" s="87"/>
      <c r="D2247" s="87" t="s">
        <v>71</v>
      </c>
      <c r="E2247" s="87"/>
      <c r="F2247" s="22">
        <f>IFERROR(-VLOOKUP(B2246,'Lessor Calculations'!$G$10:$N$448,8,FALSE),0)</f>
        <v>0</v>
      </c>
      <c r="G2247" s="51"/>
      <c r="H2247" s="143"/>
      <c r="I2247" s="143"/>
      <c r="J2247" s="143"/>
      <c r="K2247" s="143"/>
      <c r="L2247" s="51"/>
      <c r="M2247" s="87"/>
      <c r="N2247" s="87" t="s">
        <v>71</v>
      </c>
      <c r="O2247" s="22"/>
      <c r="P2247" s="96">
        <f>F2247</f>
        <v>0</v>
      </c>
    </row>
    <row r="2248" spans="2:16" hidden="1" x14ac:dyDescent="0.25">
      <c r="B2248" s="98"/>
      <c r="C2248" s="66"/>
      <c r="D2248" s="87" t="s">
        <v>72</v>
      </c>
      <c r="E2248" s="87"/>
      <c r="F2248" s="22" t="str">
        <f>IFERROR(VLOOKUP(B2246,'Lessor Calculations'!$G$10:$M$448,7,FALSE),0)</f>
        <v xml:space="preserve">  </v>
      </c>
      <c r="G2248" s="51"/>
      <c r="H2248" s="143"/>
      <c r="I2248" s="143"/>
      <c r="J2248" s="143"/>
      <c r="K2248" s="143"/>
      <c r="L2248" s="51"/>
      <c r="M2248" s="66"/>
      <c r="N2248" s="87" t="s">
        <v>72</v>
      </c>
      <c r="O2248" s="22"/>
      <c r="P2248" s="96" t="str">
        <f>F2248</f>
        <v xml:space="preserve">  </v>
      </c>
    </row>
    <row r="2249" spans="2:16" hidden="1" x14ac:dyDescent="0.25">
      <c r="B2249" s="98"/>
      <c r="C2249" s="66"/>
      <c r="D2249" s="87"/>
      <c r="E2249" s="22"/>
      <c r="F2249" s="22"/>
      <c r="G2249" s="51"/>
      <c r="H2249" s="66"/>
      <c r="I2249" s="87"/>
      <c r="J2249" s="22"/>
      <c r="K2249" s="22"/>
      <c r="L2249" s="51"/>
      <c r="M2249" s="65"/>
      <c r="N2249" s="87"/>
      <c r="O2249" s="22"/>
      <c r="P2249" s="96"/>
    </row>
    <row r="2250" spans="2:16" ht="15.6" hidden="1" x14ac:dyDescent="0.3">
      <c r="B2250" s="62" t="str">
        <f>B2246</f>
        <v xml:space="preserve">  </v>
      </c>
      <c r="C2250" s="66" t="s">
        <v>70</v>
      </c>
      <c r="D2250" s="66"/>
      <c r="E2250" s="22" t="str">
        <f>IFERROR(VLOOKUP(B2250,'Lessor Calculations'!$Z$10:$AB$448,3,FALSE),0)</f>
        <v xml:space="preserve">  </v>
      </c>
      <c r="F2250" s="66"/>
      <c r="G2250" s="51"/>
      <c r="H2250" s="143" t="s">
        <v>37</v>
      </c>
      <c r="I2250" s="143"/>
      <c r="J2250" s="143"/>
      <c r="K2250" s="143"/>
      <c r="L2250" s="51"/>
      <c r="M2250" s="66" t="s">
        <v>70</v>
      </c>
      <c r="N2250" s="66"/>
      <c r="O2250" s="22" t="str">
        <f>E2250</f>
        <v xml:space="preserve">  </v>
      </c>
      <c r="P2250" s="96"/>
    </row>
    <row r="2251" spans="2:16" hidden="1" x14ac:dyDescent="0.25">
      <c r="B2251" s="98"/>
      <c r="C2251" s="66"/>
      <c r="D2251" s="87" t="s">
        <v>82</v>
      </c>
      <c r="E2251" s="66"/>
      <c r="F2251" s="77" t="str">
        <f>E2250</f>
        <v xml:space="preserve">  </v>
      </c>
      <c r="G2251" s="51"/>
      <c r="H2251" s="143"/>
      <c r="I2251" s="143"/>
      <c r="J2251" s="143"/>
      <c r="K2251" s="143"/>
      <c r="L2251" s="51"/>
      <c r="M2251" s="66"/>
      <c r="N2251" s="87" t="s">
        <v>82</v>
      </c>
      <c r="O2251" s="22"/>
      <c r="P2251" s="96" t="str">
        <f>O2250</f>
        <v xml:space="preserve">  </v>
      </c>
    </row>
    <row r="2252" spans="2:16" hidden="1" x14ac:dyDescent="0.25">
      <c r="B2252" s="98"/>
      <c r="C2252" s="66"/>
      <c r="D2252" s="87"/>
      <c r="E2252" s="22"/>
      <c r="F2252" s="22"/>
      <c r="G2252" s="51"/>
      <c r="H2252" s="66"/>
      <c r="I2252" s="87"/>
      <c r="J2252" s="22"/>
      <c r="K2252" s="22"/>
      <c r="L2252" s="51"/>
      <c r="M2252" s="65"/>
      <c r="N2252" s="87"/>
      <c r="O2252" s="22"/>
      <c r="P2252" s="96"/>
    </row>
    <row r="2253" spans="2:16" ht="15.6" hidden="1" x14ac:dyDescent="0.3">
      <c r="B2253" s="62" t="str">
        <f>B2250</f>
        <v xml:space="preserve">  </v>
      </c>
      <c r="C2253" s="144" t="s">
        <v>37</v>
      </c>
      <c r="D2253" s="144"/>
      <c r="E2253" s="144"/>
      <c r="F2253" s="144"/>
      <c r="G2253" s="51"/>
      <c r="H2253" s="87" t="s">
        <v>74</v>
      </c>
      <c r="I2253" s="66"/>
      <c r="J2253" s="22" t="str">
        <f>IFERROR(VLOOKUP(B2253,'Lessor Calculations'!$AE$10:$AG$448,3,FALSE),0)</f>
        <v xml:space="preserve">  </v>
      </c>
      <c r="K2253" s="22"/>
      <c r="L2253" s="51"/>
      <c r="M2253" s="87" t="s">
        <v>74</v>
      </c>
      <c r="N2253" s="66"/>
      <c r="O2253" s="22" t="str">
        <f>J2253</f>
        <v xml:space="preserve">  </v>
      </c>
      <c r="P2253" s="96"/>
    </row>
    <row r="2254" spans="2:16" ht="15.6" hidden="1" x14ac:dyDescent="0.3">
      <c r="B2254" s="74"/>
      <c r="C2254" s="144"/>
      <c r="D2254" s="144"/>
      <c r="E2254" s="144"/>
      <c r="F2254" s="144"/>
      <c r="G2254" s="51"/>
      <c r="H2254" s="52"/>
      <c r="I2254" s="87" t="s">
        <v>79</v>
      </c>
      <c r="J2254" s="22"/>
      <c r="K2254" s="22" t="str">
        <f>J2253</f>
        <v xml:space="preserve">  </v>
      </c>
      <c r="L2254" s="51"/>
      <c r="M2254" s="52"/>
      <c r="N2254" s="87" t="s">
        <v>79</v>
      </c>
      <c r="O2254" s="22"/>
      <c r="P2254" s="96" t="str">
        <f>O2253</f>
        <v xml:space="preserve">  </v>
      </c>
    </row>
    <row r="2255" spans="2:16" ht="15.6" hidden="1" x14ac:dyDescent="0.3">
      <c r="B2255" s="74"/>
      <c r="C2255" s="66"/>
      <c r="D2255" s="87"/>
      <c r="E2255" s="22"/>
      <c r="F2255" s="22"/>
      <c r="G2255" s="51"/>
      <c r="H2255" s="66"/>
      <c r="I2255" s="87"/>
      <c r="J2255" s="22"/>
      <c r="K2255" s="22"/>
      <c r="L2255" s="51"/>
      <c r="M2255" s="65"/>
      <c r="N2255" s="66"/>
      <c r="O2255" s="22"/>
      <c r="P2255" s="96"/>
    </row>
    <row r="2256" spans="2:16" ht="15.6" hidden="1" x14ac:dyDescent="0.3">
      <c r="B2256" s="62" t="str">
        <f>B2253</f>
        <v xml:space="preserve">  </v>
      </c>
      <c r="C2256" s="87" t="s">
        <v>36</v>
      </c>
      <c r="D2256" s="22"/>
      <c r="E2256" s="22" t="str">
        <f>F2257</f>
        <v xml:space="preserve">  </v>
      </c>
      <c r="F2256" s="22"/>
      <c r="G2256" s="51"/>
      <c r="H2256" s="143" t="s">
        <v>37</v>
      </c>
      <c r="I2256" s="143"/>
      <c r="J2256" s="143"/>
      <c r="K2256" s="143"/>
      <c r="L2256" s="51"/>
      <c r="M2256" s="87" t="s">
        <v>36</v>
      </c>
      <c r="N2256" s="22"/>
      <c r="O2256" s="22" t="str">
        <f>E2256</f>
        <v xml:space="preserve">  </v>
      </c>
      <c r="P2256" s="96"/>
    </row>
    <row r="2257" spans="2:16" ht="15.6" hidden="1" x14ac:dyDescent="0.3">
      <c r="B2257" s="75"/>
      <c r="C2257" s="79"/>
      <c r="D2257" s="90" t="s">
        <v>80</v>
      </c>
      <c r="E2257" s="90"/>
      <c r="F2257" s="91" t="str">
        <f>IFERROR(VLOOKUP(B2256,'Lessor Calculations'!$G$10:$W$448,17,FALSE),0)</f>
        <v xml:space="preserve">  </v>
      </c>
      <c r="G2257" s="70"/>
      <c r="H2257" s="146"/>
      <c r="I2257" s="146"/>
      <c r="J2257" s="146"/>
      <c r="K2257" s="146"/>
      <c r="L2257" s="70"/>
      <c r="M2257" s="79"/>
      <c r="N2257" s="90" t="s">
        <v>80</v>
      </c>
      <c r="O2257" s="91"/>
      <c r="P2257" s="94" t="str">
        <f>O2256</f>
        <v xml:space="preserve">  </v>
      </c>
    </row>
    <row r="2258" spans="2:16" ht="15.6" hidden="1" x14ac:dyDescent="0.3">
      <c r="B2258" s="59" t="str">
        <f>IFERROR(IF(EOMONTH(B2253,1)&gt;Questionnaire!$I$8,"  ",EOMONTH(B2253,1)),"  ")</f>
        <v xml:space="preserve">  </v>
      </c>
      <c r="C2258" s="82" t="s">
        <v>36</v>
      </c>
      <c r="D2258" s="83"/>
      <c r="E2258" s="83">
        <f>IFERROR(F2259+F2260,0)</f>
        <v>0</v>
      </c>
      <c r="F2258" s="83"/>
      <c r="G2258" s="61"/>
      <c r="H2258" s="142" t="s">
        <v>37</v>
      </c>
      <c r="I2258" s="142"/>
      <c r="J2258" s="142"/>
      <c r="K2258" s="142"/>
      <c r="L2258" s="61"/>
      <c r="M2258" s="82" t="s">
        <v>36</v>
      </c>
      <c r="N2258" s="83"/>
      <c r="O2258" s="83">
        <f>E2258</f>
        <v>0</v>
      </c>
      <c r="P2258" s="95"/>
    </row>
    <row r="2259" spans="2:16" hidden="1" x14ac:dyDescent="0.25">
      <c r="B2259" s="98"/>
      <c r="C2259" s="87"/>
      <c r="D2259" s="87" t="s">
        <v>71</v>
      </c>
      <c r="E2259" s="87"/>
      <c r="F2259" s="22">
        <f>IFERROR(-VLOOKUP(B2258,'Lessor Calculations'!$G$10:$N$448,8,FALSE),0)</f>
        <v>0</v>
      </c>
      <c r="G2259" s="51"/>
      <c r="H2259" s="143"/>
      <c r="I2259" s="143"/>
      <c r="J2259" s="143"/>
      <c r="K2259" s="143"/>
      <c r="L2259" s="51"/>
      <c r="M2259" s="87"/>
      <c r="N2259" s="87" t="s">
        <v>71</v>
      </c>
      <c r="O2259" s="22"/>
      <c r="P2259" s="96">
        <f>F2259</f>
        <v>0</v>
      </c>
    </row>
    <row r="2260" spans="2:16" hidden="1" x14ac:dyDescent="0.25">
      <c r="B2260" s="98"/>
      <c r="C2260" s="66"/>
      <c r="D2260" s="87" t="s">
        <v>72</v>
      </c>
      <c r="E2260" s="87"/>
      <c r="F2260" s="22" t="str">
        <f>IFERROR(VLOOKUP(B2258,'Lessor Calculations'!$G$10:$M$448,7,FALSE),0)</f>
        <v xml:space="preserve">  </v>
      </c>
      <c r="G2260" s="51"/>
      <c r="H2260" s="143"/>
      <c r="I2260" s="143"/>
      <c r="J2260" s="143"/>
      <c r="K2260" s="143"/>
      <c r="L2260" s="51"/>
      <c r="M2260" s="66"/>
      <c r="N2260" s="87" t="s">
        <v>72</v>
      </c>
      <c r="O2260" s="22"/>
      <c r="P2260" s="96" t="str">
        <f>F2260</f>
        <v xml:space="preserve">  </v>
      </c>
    </row>
    <row r="2261" spans="2:16" hidden="1" x14ac:dyDescent="0.25">
      <c r="B2261" s="98"/>
      <c r="C2261" s="66"/>
      <c r="D2261" s="87"/>
      <c r="E2261" s="22"/>
      <c r="F2261" s="22"/>
      <c r="G2261" s="51"/>
      <c r="H2261" s="66"/>
      <c r="I2261" s="87"/>
      <c r="J2261" s="22"/>
      <c r="K2261" s="22"/>
      <c r="L2261" s="51"/>
      <c r="M2261" s="65"/>
      <c r="N2261" s="87"/>
      <c r="O2261" s="22"/>
      <c r="P2261" s="96"/>
    </row>
    <row r="2262" spans="2:16" ht="15.6" hidden="1" x14ac:dyDescent="0.3">
      <c r="B2262" s="62" t="str">
        <f>B2258</f>
        <v xml:space="preserve">  </v>
      </c>
      <c r="C2262" s="66" t="s">
        <v>70</v>
      </c>
      <c r="D2262" s="66"/>
      <c r="E2262" s="22" t="str">
        <f>IFERROR(VLOOKUP(B2262,'Lessor Calculations'!$Z$10:$AB$448,3,FALSE),0)</f>
        <v xml:space="preserve">  </v>
      </c>
      <c r="F2262" s="66"/>
      <c r="G2262" s="51"/>
      <c r="H2262" s="143" t="s">
        <v>37</v>
      </c>
      <c r="I2262" s="143"/>
      <c r="J2262" s="143"/>
      <c r="K2262" s="143"/>
      <c r="L2262" s="51"/>
      <c r="M2262" s="66" t="s">
        <v>70</v>
      </c>
      <c r="N2262" s="66"/>
      <c r="O2262" s="22" t="str">
        <f>E2262</f>
        <v xml:space="preserve">  </v>
      </c>
      <c r="P2262" s="96"/>
    </row>
    <row r="2263" spans="2:16" hidden="1" x14ac:dyDescent="0.25">
      <c r="B2263" s="98"/>
      <c r="C2263" s="66"/>
      <c r="D2263" s="87" t="s">
        <v>82</v>
      </c>
      <c r="E2263" s="66"/>
      <c r="F2263" s="77" t="str">
        <f>E2262</f>
        <v xml:space="preserve">  </v>
      </c>
      <c r="G2263" s="51"/>
      <c r="H2263" s="143"/>
      <c r="I2263" s="143"/>
      <c r="J2263" s="143"/>
      <c r="K2263" s="143"/>
      <c r="L2263" s="51"/>
      <c r="M2263" s="66"/>
      <c r="N2263" s="87" t="s">
        <v>82</v>
      </c>
      <c r="O2263" s="22"/>
      <c r="P2263" s="96" t="str">
        <f>O2262</f>
        <v xml:space="preserve">  </v>
      </c>
    </row>
    <row r="2264" spans="2:16" hidden="1" x14ac:dyDescent="0.25">
      <c r="B2264" s="98"/>
      <c r="C2264" s="66"/>
      <c r="D2264" s="87"/>
      <c r="E2264" s="22"/>
      <c r="F2264" s="22"/>
      <c r="G2264" s="51"/>
      <c r="H2264" s="66"/>
      <c r="I2264" s="87"/>
      <c r="J2264" s="22"/>
      <c r="K2264" s="22"/>
      <c r="L2264" s="51"/>
      <c r="M2264" s="65"/>
      <c r="N2264" s="87"/>
      <c r="O2264" s="22"/>
      <c r="P2264" s="96"/>
    </row>
    <row r="2265" spans="2:16" ht="15.6" hidden="1" x14ac:dyDescent="0.3">
      <c r="B2265" s="62" t="str">
        <f>B2262</f>
        <v xml:space="preserve">  </v>
      </c>
      <c r="C2265" s="144" t="s">
        <v>37</v>
      </c>
      <c r="D2265" s="144"/>
      <c r="E2265" s="144"/>
      <c r="F2265" s="144"/>
      <c r="G2265" s="51"/>
      <c r="H2265" s="87" t="s">
        <v>74</v>
      </c>
      <c r="I2265" s="66"/>
      <c r="J2265" s="22" t="str">
        <f>IFERROR(VLOOKUP(B2265,'Lessor Calculations'!$AE$10:$AG$448,3,FALSE),0)</f>
        <v xml:space="preserve">  </v>
      </c>
      <c r="K2265" s="22"/>
      <c r="L2265" s="51"/>
      <c r="M2265" s="87" t="s">
        <v>74</v>
      </c>
      <c r="N2265" s="66"/>
      <c r="O2265" s="22" t="str">
        <f>J2265</f>
        <v xml:space="preserve">  </v>
      </c>
      <c r="P2265" s="96"/>
    </row>
    <row r="2266" spans="2:16" ht="15.6" hidden="1" x14ac:dyDescent="0.3">
      <c r="B2266" s="74"/>
      <c r="C2266" s="144"/>
      <c r="D2266" s="144"/>
      <c r="E2266" s="144"/>
      <c r="F2266" s="144"/>
      <c r="G2266" s="51"/>
      <c r="H2266" s="52"/>
      <c r="I2266" s="87" t="s">
        <v>79</v>
      </c>
      <c r="J2266" s="22"/>
      <c r="K2266" s="22" t="str">
        <f>J2265</f>
        <v xml:space="preserve">  </v>
      </c>
      <c r="L2266" s="51"/>
      <c r="M2266" s="52"/>
      <c r="N2266" s="87" t="s">
        <v>79</v>
      </c>
      <c r="O2266" s="22"/>
      <c r="P2266" s="96" t="str">
        <f>O2265</f>
        <v xml:space="preserve">  </v>
      </c>
    </row>
    <row r="2267" spans="2:16" ht="15.6" hidden="1" x14ac:dyDescent="0.3">
      <c r="B2267" s="74"/>
      <c r="C2267" s="66"/>
      <c r="D2267" s="87"/>
      <c r="E2267" s="22"/>
      <c r="F2267" s="22"/>
      <c r="G2267" s="51"/>
      <c r="H2267" s="66"/>
      <c r="I2267" s="87"/>
      <c r="J2267" s="22"/>
      <c r="K2267" s="22"/>
      <c r="L2267" s="51"/>
      <c r="M2267" s="65"/>
      <c r="N2267" s="66"/>
      <c r="O2267" s="22"/>
      <c r="P2267" s="96"/>
    </row>
    <row r="2268" spans="2:16" ht="15.6" hidden="1" x14ac:dyDescent="0.3">
      <c r="B2268" s="62" t="str">
        <f>B2265</f>
        <v xml:space="preserve">  </v>
      </c>
      <c r="C2268" s="87" t="s">
        <v>36</v>
      </c>
      <c r="D2268" s="22"/>
      <c r="E2268" s="22" t="str">
        <f>F2269</f>
        <v xml:space="preserve">  </v>
      </c>
      <c r="F2268" s="22"/>
      <c r="G2268" s="51"/>
      <c r="H2268" s="143" t="s">
        <v>37</v>
      </c>
      <c r="I2268" s="143"/>
      <c r="J2268" s="143"/>
      <c r="K2268" s="143"/>
      <c r="L2268" s="51"/>
      <c r="M2268" s="87" t="s">
        <v>36</v>
      </c>
      <c r="N2268" s="22"/>
      <c r="O2268" s="22" t="str">
        <f>E2268</f>
        <v xml:space="preserve">  </v>
      </c>
      <c r="P2268" s="96"/>
    </row>
    <row r="2269" spans="2:16" ht="15.6" hidden="1" x14ac:dyDescent="0.3">
      <c r="B2269" s="75"/>
      <c r="C2269" s="79"/>
      <c r="D2269" s="90" t="s">
        <v>80</v>
      </c>
      <c r="E2269" s="90"/>
      <c r="F2269" s="91" t="str">
        <f>IFERROR(VLOOKUP(B2268,'Lessor Calculations'!$G$10:$W$448,17,FALSE),0)</f>
        <v xml:space="preserve">  </v>
      </c>
      <c r="G2269" s="70"/>
      <c r="H2269" s="146"/>
      <c r="I2269" s="146"/>
      <c r="J2269" s="146"/>
      <c r="K2269" s="146"/>
      <c r="L2269" s="70"/>
      <c r="M2269" s="79"/>
      <c r="N2269" s="90" t="s">
        <v>80</v>
      </c>
      <c r="O2269" s="91"/>
      <c r="P2269" s="94" t="str">
        <f>O2268</f>
        <v xml:space="preserve">  </v>
      </c>
    </row>
    <row r="2270" spans="2:16" ht="15.6" hidden="1" x14ac:dyDescent="0.3">
      <c r="B2270" s="59" t="str">
        <f>IFERROR(IF(EOMONTH(B2265,1)&gt;Questionnaire!$I$8,"  ",EOMONTH(B2265,1)),"  ")</f>
        <v xml:space="preserve">  </v>
      </c>
      <c r="C2270" s="82" t="s">
        <v>36</v>
      </c>
      <c r="D2270" s="83"/>
      <c r="E2270" s="83">
        <f>IFERROR(F2271+F2272,0)</f>
        <v>0</v>
      </c>
      <c r="F2270" s="83"/>
      <c r="G2270" s="61"/>
      <c r="H2270" s="142" t="s">
        <v>37</v>
      </c>
      <c r="I2270" s="142"/>
      <c r="J2270" s="142"/>
      <c r="K2270" s="142"/>
      <c r="L2270" s="61"/>
      <c r="M2270" s="82" t="s">
        <v>36</v>
      </c>
      <c r="N2270" s="83"/>
      <c r="O2270" s="83">
        <f>E2270</f>
        <v>0</v>
      </c>
      <c r="P2270" s="95"/>
    </row>
    <row r="2271" spans="2:16" hidden="1" x14ac:dyDescent="0.25">
      <c r="B2271" s="98"/>
      <c r="C2271" s="87"/>
      <c r="D2271" s="87" t="s">
        <v>71</v>
      </c>
      <c r="E2271" s="87"/>
      <c r="F2271" s="22">
        <f>IFERROR(-VLOOKUP(B2270,'Lessor Calculations'!$G$10:$N$448,8,FALSE),0)</f>
        <v>0</v>
      </c>
      <c r="G2271" s="51"/>
      <c r="H2271" s="143"/>
      <c r="I2271" s="143"/>
      <c r="J2271" s="143"/>
      <c r="K2271" s="143"/>
      <c r="L2271" s="51"/>
      <c r="M2271" s="87"/>
      <c r="N2271" s="87" t="s">
        <v>71</v>
      </c>
      <c r="O2271" s="22"/>
      <c r="P2271" s="96">
        <f>F2271</f>
        <v>0</v>
      </c>
    </row>
    <row r="2272" spans="2:16" hidden="1" x14ac:dyDescent="0.25">
      <c r="B2272" s="98"/>
      <c r="C2272" s="66"/>
      <c r="D2272" s="87" t="s">
        <v>72</v>
      </c>
      <c r="E2272" s="87"/>
      <c r="F2272" s="22" t="str">
        <f>IFERROR(VLOOKUP(B2270,'Lessor Calculations'!$G$10:$M$448,7,FALSE),0)</f>
        <v xml:space="preserve">  </v>
      </c>
      <c r="G2272" s="51"/>
      <c r="H2272" s="143"/>
      <c r="I2272" s="143"/>
      <c r="J2272" s="143"/>
      <c r="K2272" s="143"/>
      <c r="L2272" s="51"/>
      <c r="M2272" s="66"/>
      <c r="N2272" s="87" t="s">
        <v>72</v>
      </c>
      <c r="O2272" s="22"/>
      <c r="P2272" s="96" t="str">
        <f>F2272</f>
        <v xml:space="preserve">  </v>
      </c>
    </row>
    <row r="2273" spans="2:16" hidden="1" x14ac:dyDescent="0.25">
      <c r="B2273" s="98"/>
      <c r="C2273" s="66"/>
      <c r="D2273" s="87"/>
      <c r="E2273" s="22"/>
      <c r="F2273" s="22"/>
      <c r="G2273" s="51"/>
      <c r="H2273" s="66"/>
      <c r="I2273" s="87"/>
      <c r="J2273" s="22"/>
      <c r="K2273" s="22"/>
      <c r="L2273" s="51"/>
      <c r="M2273" s="65"/>
      <c r="N2273" s="87"/>
      <c r="O2273" s="22"/>
      <c r="P2273" s="96"/>
    </row>
    <row r="2274" spans="2:16" ht="15.6" hidden="1" x14ac:dyDescent="0.3">
      <c r="B2274" s="62" t="str">
        <f>B2270</f>
        <v xml:space="preserve">  </v>
      </c>
      <c r="C2274" s="66" t="s">
        <v>70</v>
      </c>
      <c r="D2274" s="66"/>
      <c r="E2274" s="22" t="str">
        <f>IFERROR(VLOOKUP(B2274,'Lessor Calculations'!$Z$10:$AB$448,3,FALSE),0)</f>
        <v xml:space="preserve">  </v>
      </c>
      <c r="F2274" s="66"/>
      <c r="G2274" s="51"/>
      <c r="H2274" s="143" t="s">
        <v>37</v>
      </c>
      <c r="I2274" s="143"/>
      <c r="J2274" s="143"/>
      <c r="K2274" s="143"/>
      <c r="L2274" s="51"/>
      <c r="M2274" s="66" t="s">
        <v>70</v>
      </c>
      <c r="N2274" s="66"/>
      <c r="O2274" s="22" t="str">
        <f>E2274</f>
        <v xml:space="preserve">  </v>
      </c>
      <c r="P2274" s="96"/>
    </row>
    <row r="2275" spans="2:16" hidden="1" x14ac:dyDescent="0.25">
      <c r="B2275" s="98"/>
      <c r="C2275" s="66"/>
      <c r="D2275" s="87" t="s">
        <v>82</v>
      </c>
      <c r="E2275" s="66"/>
      <c r="F2275" s="77" t="str">
        <f>E2274</f>
        <v xml:space="preserve">  </v>
      </c>
      <c r="G2275" s="51"/>
      <c r="H2275" s="143"/>
      <c r="I2275" s="143"/>
      <c r="J2275" s="143"/>
      <c r="K2275" s="143"/>
      <c r="L2275" s="51"/>
      <c r="M2275" s="66"/>
      <c r="N2275" s="87" t="s">
        <v>82</v>
      </c>
      <c r="O2275" s="22"/>
      <c r="P2275" s="96" t="str">
        <f>O2274</f>
        <v xml:space="preserve">  </v>
      </c>
    </row>
    <row r="2276" spans="2:16" hidden="1" x14ac:dyDescent="0.25">
      <c r="B2276" s="98"/>
      <c r="C2276" s="66"/>
      <c r="D2276" s="87"/>
      <c r="E2276" s="22"/>
      <c r="F2276" s="22"/>
      <c r="G2276" s="51"/>
      <c r="H2276" s="66"/>
      <c r="I2276" s="87"/>
      <c r="J2276" s="22"/>
      <c r="K2276" s="22"/>
      <c r="L2276" s="51"/>
      <c r="M2276" s="65"/>
      <c r="N2276" s="87"/>
      <c r="O2276" s="22"/>
      <c r="P2276" s="96"/>
    </row>
    <row r="2277" spans="2:16" ht="15.6" hidden="1" x14ac:dyDescent="0.3">
      <c r="B2277" s="62" t="str">
        <f>B2274</f>
        <v xml:space="preserve">  </v>
      </c>
      <c r="C2277" s="144" t="s">
        <v>37</v>
      </c>
      <c r="D2277" s="144"/>
      <c r="E2277" s="144"/>
      <c r="F2277" s="144"/>
      <c r="G2277" s="51"/>
      <c r="H2277" s="87" t="s">
        <v>74</v>
      </c>
      <c r="I2277" s="66"/>
      <c r="J2277" s="22" t="str">
        <f>IFERROR(VLOOKUP(B2277,'Lessor Calculations'!$AE$10:$AG$448,3,FALSE),0)</f>
        <v xml:space="preserve">  </v>
      </c>
      <c r="K2277" s="22"/>
      <c r="L2277" s="51"/>
      <c r="M2277" s="87" t="s">
        <v>74</v>
      </c>
      <c r="N2277" s="66"/>
      <c r="O2277" s="22" t="str">
        <f>J2277</f>
        <v xml:space="preserve">  </v>
      </c>
      <c r="P2277" s="96"/>
    </row>
    <row r="2278" spans="2:16" ht="15.6" hidden="1" x14ac:dyDescent="0.3">
      <c r="B2278" s="74"/>
      <c r="C2278" s="144"/>
      <c r="D2278" s="144"/>
      <c r="E2278" s="144"/>
      <c r="F2278" s="144"/>
      <c r="G2278" s="51"/>
      <c r="H2278" s="52"/>
      <c r="I2278" s="87" t="s">
        <v>79</v>
      </c>
      <c r="J2278" s="22"/>
      <c r="K2278" s="22" t="str">
        <f>J2277</f>
        <v xml:space="preserve">  </v>
      </c>
      <c r="L2278" s="51"/>
      <c r="M2278" s="52"/>
      <c r="N2278" s="87" t="s">
        <v>79</v>
      </c>
      <c r="O2278" s="22"/>
      <c r="P2278" s="96" t="str">
        <f>O2277</f>
        <v xml:space="preserve">  </v>
      </c>
    </row>
    <row r="2279" spans="2:16" ht="15.6" hidden="1" x14ac:dyDescent="0.3">
      <c r="B2279" s="74"/>
      <c r="C2279" s="66"/>
      <c r="D2279" s="87"/>
      <c r="E2279" s="22"/>
      <c r="F2279" s="22"/>
      <c r="G2279" s="51"/>
      <c r="H2279" s="66"/>
      <c r="I2279" s="87"/>
      <c r="J2279" s="22"/>
      <c r="K2279" s="22"/>
      <c r="L2279" s="51"/>
      <c r="M2279" s="65"/>
      <c r="N2279" s="66"/>
      <c r="O2279" s="22"/>
      <c r="P2279" s="96"/>
    </row>
    <row r="2280" spans="2:16" ht="15.6" hidden="1" x14ac:dyDescent="0.3">
      <c r="B2280" s="62" t="str">
        <f>B2277</f>
        <v xml:space="preserve">  </v>
      </c>
      <c r="C2280" s="87" t="s">
        <v>36</v>
      </c>
      <c r="D2280" s="22"/>
      <c r="E2280" s="22" t="str">
        <f>F2281</f>
        <v xml:space="preserve">  </v>
      </c>
      <c r="F2280" s="22"/>
      <c r="G2280" s="51"/>
      <c r="H2280" s="143" t="s">
        <v>37</v>
      </c>
      <c r="I2280" s="143"/>
      <c r="J2280" s="143"/>
      <c r="K2280" s="143"/>
      <c r="L2280" s="51"/>
      <c r="M2280" s="87" t="s">
        <v>36</v>
      </c>
      <c r="N2280" s="22"/>
      <c r="O2280" s="22" t="str">
        <f>E2280</f>
        <v xml:space="preserve">  </v>
      </c>
      <c r="P2280" s="96"/>
    </row>
    <row r="2281" spans="2:16" ht="15.6" hidden="1" x14ac:dyDescent="0.3">
      <c r="B2281" s="75"/>
      <c r="C2281" s="79"/>
      <c r="D2281" s="90" t="s">
        <v>80</v>
      </c>
      <c r="E2281" s="90"/>
      <c r="F2281" s="91" t="str">
        <f>IFERROR(VLOOKUP(B2280,'Lessor Calculations'!$G$10:$W$448,17,FALSE),0)</f>
        <v xml:space="preserve">  </v>
      </c>
      <c r="G2281" s="70"/>
      <c r="H2281" s="146"/>
      <c r="I2281" s="146"/>
      <c r="J2281" s="146"/>
      <c r="K2281" s="146"/>
      <c r="L2281" s="70"/>
      <c r="M2281" s="79"/>
      <c r="N2281" s="90" t="s">
        <v>80</v>
      </c>
      <c r="O2281" s="91"/>
      <c r="P2281" s="94" t="str">
        <f>O2280</f>
        <v xml:space="preserve">  </v>
      </c>
    </row>
    <row r="2282" spans="2:16" ht="15.6" hidden="1" x14ac:dyDescent="0.3">
      <c r="B2282" s="59" t="str">
        <f>IFERROR(IF(EOMONTH(B2277,1)&gt;Questionnaire!$I$8,"  ",EOMONTH(B2277,1)),"  ")</f>
        <v xml:space="preserve">  </v>
      </c>
      <c r="C2282" s="82" t="s">
        <v>36</v>
      </c>
      <c r="D2282" s="83"/>
      <c r="E2282" s="83">
        <f>IFERROR(F2283+F2284,0)</f>
        <v>0</v>
      </c>
      <c r="F2282" s="83"/>
      <c r="G2282" s="61"/>
      <c r="H2282" s="142" t="s">
        <v>37</v>
      </c>
      <c r="I2282" s="142"/>
      <c r="J2282" s="142"/>
      <c r="K2282" s="142"/>
      <c r="L2282" s="61"/>
      <c r="M2282" s="82" t="s">
        <v>36</v>
      </c>
      <c r="N2282" s="83"/>
      <c r="O2282" s="83">
        <f>E2282</f>
        <v>0</v>
      </c>
      <c r="P2282" s="95"/>
    </row>
    <row r="2283" spans="2:16" hidden="1" x14ac:dyDescent="0.25">
      <c r="B2283" s="98"/>
      <c r="C2283" s="87"/>
      <c r="D2283" s="87" t="s">
        <v>71</v>
      </c>
      <c r="E2283" s="87"/>
      <c r="F2283" s="22">
        <f>IFERROR(-VLOOKUP(B2282,'Lessor Calculations'!$G$10:$N$448,8,FALSE),0)</f>
        <v>0</v>
      </c>
      <c r="G2283" s="51"/>
      <c r="H2283" s="143"/>
      <c r="I2283" s="143"/>
      <c r="J2283" s="143"/>
      <c r="K2283" s="143"/>
      <c r="L2283" s="51"/>
      <c r="M2283" s="87"/>
      <c r="N2283" s="87" t="s">
        <v>71</v>
      </c>
      <c r="O2283" s="22"/>
      <c r="P2283" s="96">
        <f>F2283</f>
        <v>0</v>
      </c>
    </row>
    <row r="2284" spans="2:16" hidden="1" x14ac:dyDescent="0.25">
      <c r="B2284" s="98"/>
      <c r="C2284" s="66"/>
      <c r="D2284" s="87" t="s">
        <v>72</v>
      </c>
      <c r="E2284" s="87"/>
      <c r="F2284" s="22" t="str">
        <f>IFERROR(VLOOKUP(B2282,'Lessor Calculations'!$G$10:$M$448,7,FALSE),0)</f>
        <v xml:space="preserve">  </v>
      </c>
      <c r="G2284" s="51"/>
      <c r="H2284" s="143"/>
      <c r="I2284" s="143"/>
      <c r="J2284" s="143"/>
      <c r="K2284" s="143"/>
      <c r="L2284" s="51"/>
      <c r="M2284" s="66"/>
      <c r="N2284" s="87" t="s">
        <v>72</v>
      </c>
      <c r="O2284" s="22"/>
      <c r="P2284" s="96" t="str">
        <f>F2284</f>
        <v xml:space="preserve">  </v>
      </c>
    </row>
    <row r="2285" spans="2:16" hidden="1" x14ac:dyDescent="0.25">
      <c r="B2285" s="98"/>
      <c r="C2285" s="66"/>
      <c r="D2285" s="87"/>
      <c r="E2285" s="22"/>
      <c r="F2285" s="22"/>
      <c r="G2285" s="51"/>
      <c r="H2285" s="66"/>
      <c r="I2285" s="87"/>
      <c r="J2285" s="22"/>
      <c r="K2285" s="22"/>
      <c r="L2285" s="51"/>
      <c r="M2285" s="65"/>
      <c r="N2285" s="87"/>
      <c r="O2285" s="22"/>
      <c r="P2285" s="96"/>
    </row>
    <row r="2286" spans="2:16" ht="15.6" hidden="1" x14ac:dyDescent="0.3">
      <c r="B2286" s="62" t="str">
        <f>B2282</f>
        <v xml:space="preserve">  </v>
      </c>
      <c r="C2286" s="66" t="s">
        <v>70</v>
      </c>
      <c r="D2286" s="66"/>
      <c r="E2286" s="22" t="str">
        <f>IFERROR(VLOOKUP(B2286,'Lessor Calculations'!$Z$10:$AB$448,3,FALSE),0)</f>
        <v xml:space="preserve">  </v>
      </c>
      <c r="F2286" s="66"/>
      <c r="G2286" s="51"/>
      <c r="H2286" s="143" t="s">
        <v>37</v>
      </c>
      <c r="I2286" s="143"/>
      <c r="J2286" s="143"/>
      <c r="K2286" s="143"/>
      <c r="L2286" s="51"/>
      <c r="M2286" s="66" t="s">
        <v>70</v>
      </c>
      <c r="N2286" s="66"/>
      <c r="O2286" s="22" t="str">
        <f>E2286</f>
        <v xml:space="preserve">  </v>
      </c>
      <c r="P2286" s="96"/>
    </row>
    <row r="2287" spans="2:16" hidden="1" x14ac:dyDescent="0.25">
      <c r="B2287" s="98"/>
      <c r="C2287" s="66"/>
      <c r="D2287" s="87" t="s">
        <v>82</v>
      </c>
      <c r="E2287" s="66"/>
      <c r="F2287" s="77" t="str">
        <f>E2286</f>
        <v xml:space="preserve">  </v>
      </c>
      <c r="G2287" s="51"/>
      <c r="H2287" s="143"/>
      <c r="I2287" s="143"/>
      <c r="J2287" s="143"/>
      <c r="K2287" s="143"/>
      <c r="L2287" s="51"/>
      <c r="M2287" s="66"/>
      <c r="N2287" s="87" t="s">
        <v>82</v>
      </c>
      <c r="O2287" s="22"/>
      <c r="P2287" s="96" t="str">
        <f>O2286</f>
        <v xml:space="preserve">  </v>
      </c>
    </row>
    <row r="2288" spans="2:16" hidden="1" x14ac:dyDescent="0.25">
      <c r="B2288" s="98"/>
      <c r="C2288" s="66"/>
      <c r="D2288" s="87"/>
      <c r="E2288" s="22"/>
      <c r="F2288" s="22"/>
      <c r="G2288" s="51"/>
      <c r="H2288" s="66"/>
      <c r="I2288" s="87"/>
      <c r="J2288" s="22"/>
      <c r="K2288" s="22"/>
      <c r="L2288" s="51"/>
      <c r="M2288" s="65"/>
      <c r="N2288" s="87"/>
      <c r="O2288" s="22"/>
      <c r="P2288" s="96"/>
    </row>
    <row r="2289" spans="2:16" ht="15.6" hidden="1" x14ac:dyDescent="0.3">
      <c r="B2289" s="62" t="str">
        <f>B2286</f>
        <v xml:space="preserve">  </v>
      </c>
      <c r="C2289" s="144" t="s">
        <v>37</v>
      </c>
      <c r="D2289" s="144"/>
      <c r="E2289" s="144"/>
      <c r="F2289" s="144"/>
      <c r="G2289" s="51"/>
      <c r="H2289" s="87" t="s">
        <v>74</v>
      </c>
      <c r="I2289" s="66"/>
      <c r="J2289" s="22" t="str">
        <f>IFERROR(VLOOKUP(B2289,'Lessor Calculations'!$AE$10:$AG$448,3,FALSE),0)</f>
        <v xml:space="preserve">  </v>
      </c>
      <c r="K2289" s="22"/>
      <c r="L2289" s="51"/>
      <c r="M2289" s="87" t="s">
        <v>74</v>
      </c>
      <c r="N2289" s="66"/>
      <c r="O2289" s="22" t="str">
        <f>J2289</f>
        <v xml:space="preserve">  </v>
      </c>
      <c r="P2289" s="96"/>
    </row>
    <row r="2290" spans="2:16" ht="15.6" hidden="1" x14ac:dyDescent="0.3">
      <c r="B2290" s="74"/>
      <c r="C2290" s="144"/>
      <c r="D2290" s="144"/>
      <c r="E2290" s="144"/>
      <c r="F2290" s="144"/>
      <c r="G2290" s="51"/>
      <c r="H2290" s="52"/>
      <c r="I2290" s="87" t="s">
        <v>79</v>
      </c>
      <c r="J2290" s="22"/>
      <c r="K2290" s="22" t="str">
        <f>J2289</f>
        <v xml:space="preserve">  </v>
      </c>
      <c r="L2290" s="51"/>
      <c r="M2290" s="52"/>
      <c r="N2290" s="87" t="s">
        <v>79</v>
      </c>
      <c r="O2290" s="22"/>
      <c r="P2290" s="96" t="str">
        <f>O2289</f>
        <v xml:space="preserve">  </v>
      </c>
    </row>
    <row r="2291" spans="2:16" ht="15.6" hidden="1" x14ac:dyDescent="0.3">
      <c r="B2291" s="74"/>
      <c r="C2291" s="66"/>
      <c r="D2291" s="87"/>
      <c r="E2291" s="22"/>
      <c r="F2291" s="22"/>
      <c r="G2291" s="51"/>
      <c r="H2291" s="66"/>
      <c r="I2291" s="87"/>
      <c r="J2291" s="22"/>
      <c r="K2291" s="22"/>
      <c r="L2291" s="51"/>
      <c r="M2291" s="65"/>
      <c r="N2291" s="66"/>
      <c r="O2291" s="22"/>
      <c r="P2291" s="96"/>
    </row>
    <row r="2292" spans="2:16" ht="15.6" hidden="1" x14ac:dyDescent="0.3">
      <c r="B2292" s="62" t="str">
        <f>B2289</f>
        <v xml:space="preserve">  </v>
      </c>
      <c r="C2292" s="87" t="s">
        <v>36</v>
      </c>
      <c r="D2292" s="22"/>
      <c r="E2292" s="22" t="str">
        <f>F2293</f>
        <v xml:space="preserve">  </v>
      </c>
      <c r="F2292" s="22"/>
      <c r="G2292" s="51"/>
      <c r="H2292" s="143" t="s">
        <v>37</v>
      </c>
      <c r="I2292" s="143"/>
      <c r="J2292" s="143"/>
      <c r="K2292" s="143"/>
      <c r="L2292" s="51"/>
      <c r="M2292" s="87" t="s">
        <v>36</v>
      </c>
      <c r="N2292" s="22"/>
      <c r="O2292" s="22" t="str">
        <f>E2292</f>
        <v xml:space="preserve">  </v>
      </c>
      <c r="P2292" s="96"/>
    </row>
    <row r="2293" spans="2:16" ht="15.6" hidden="1" x14ac:dyDescent="0.3">
      <c r="B2293" s="75"/>
      <c r="C2293" s="79"/>
      <c r="D2293" s="90" t="s">
        <v>80</v>
      </c>
      <c r="E2293" s="90"/>
      <c r="F2293" s="91" t="str">
        <f>IFERROR(VLOOKUP(B2292,'Lessor Calculations'!$G$10:$W$448,17,FALSE),0)</f>
        <v xml:space="preserve">  </v>
      </c>
      <c r="G2293" s="70"/>
      <c r="H2293" s="146"/>
      <c r="I2293" s="146"/>
      <c r="J2293" s="146"/>
      <c r="K2293" s="146"/>
      <c r="L2293" s="70"/>
      <c r="M2293" s="79"/>
      <c r="N2293" s="90" t="s">
        <v>80</v>
      </c>
      <c r="O2293" s="91"/>
      <c r="P2293" s="94" t="str">
        <f>O2292</f>
        <v xml:space="preserve">  </v>
      </c>
    </row>
    <row r="2294" spans="2:16" ht="15.6" hidden="1" x14ac:dyDescent="0.3">
      <c r="B2294" s="59" t="str">
        <f>IFERROR(IF(EOMONTH(B2289,1)&gt;Questionnaire!$I$8,"  ",EOMONTH(B2289,1)),"  ")</f>
        <v xml:space="preserve">  </v>
      </c>
      <c r="C2294" s="82" t="s">
        <v>36</v>
      </c>
      <c r="D2294" s="83"/>
      <c r="E2294" s="83">
        <f>IFERROR(F2295+F2296,0)</f>
        <v>0</v>
      </c>
      <c r="F2294" s="83"/>
      <c r="G2294" s="61"/>
      <c r="H2294" s="142" t="s">
        <v>37</v>
      </c>
      <c r="I2294" s="142"/>
      <c r="J2294" s="142"/>
      <c r="K2294" s="142"/>
      <c r="L2294" s="61"/>
      <c r="M2294" s="82" t="s">
        <v>36</v>
      </c>
      <c r="N2294" s="83"/>
      <c r="O2294" s="83">
        <f>E2294</f>
        <v>0</v>
      </c>
      <c r="P2294" s="95"/>
    </row>
    <row r="2295" spans="2:16" hidden="1" x14ac:dyDescent="0.25">
      <c r="B2295" s="98"/>
      <c r="C2295" s="87"/>
      <c r="D2295" s="87" t="s">
        <v>71</v>
      </c>
      <c r="E2295" s="87"/>
      <c r="F2295" s="22">
        <f>IFERROR(-VLOOKUP(B2294,'Lessor Calculations'!$G$10:$N$448,8,FALSE),0)</f>
        <v>0</v>
      </c>
      <c r="G2295" s="51"/>
      <c r="H2295" s="143"/>
      <c r="I2295" s="143"/>
      <c r="J2295" s="143"/>
      <c r="K2295" s="143"/>
      <c r="L2295" s="51"/>
      <c r="M2295" s="87"/>
      <c r="N2295" s="87" t="s">
        <v>71</v>
      </c>
      <c r="O2295" s="22"/>
      <c r="P2295" s="96">
        <f>F2295</f>
        <v>0</v>
      </c>
    </row>
    <row r="2296" spans="2:16" hidden="1" x14ac:dyDescent="0.25">
      <c r="B2296" s="98"/>
      <c r="C2296" s="66"/>
      <c r="D2296" s="87" t="s">
        <v>72</v>
      </c>
      <c r="E2296" s="87"/>
      <c r="F2296" s="22" t="str">
        <f>IFERROR(VLOOKUP(B2294,'Lessor Calculations'!$G$10:$M$448,7,FALSE),0)</f>
        <v xml:space="preserve">  </v>
      </c>
      <c r="G2296" s="51"/>
      <c r="H2296" s="143"/>
      <c r="I2296" s="143"/>
      <c r="J2296" s="143"/>
      <c r="K2296" s="143"/>
      <c r="L2296" s="51"/>
      <c r="M2296" s="66"/>
      <c r="N2296" s="87" t="s">
        <v>72</v>
      </c>
      <c r="O2296" s="22"/>
      <c r="P2296" s="96" t="str">
        <f>F2296</f>
        <v xml:space="preserve">  </v>
      </c>
    </row>
    <row r="2297" spans="2:16" hidden="1" x14ac:dyDescent="0.25">
      <c r="B2297" s="98"/>
      <c r="C2297" s="66"/>
      <c r="D2297" s="87"/>
      <c r="E2297" s="22"/>
      <c r="F2297" s="22"/>
      <c r="G2297" s="51"/>
      <c r="H2297" s="66"/>
      <c r="I2297" s="87"/>
      <c r="J2297" s="22"/>
      <c r="K2297" s="22"/>
      <c r="L2297" s="51"/>
      <c r="M2297" s="65"/>
      <c r="N2297" s="87"/>
      <c r="O2297" s="22"/>
      <c r="P2297" s="96"/>
    </row>
    <row r="2298" spans="2:16" ht="15.6" hidden="1" x14ac:dyDescent="0.3">
      <c r="B2298" s="62" t="str">
        <f>B2294</f>
        <v xml:space="preserve">  </v>
      </c>
      <c r="C2298" s="66" t="s">
        <v>70</v>
      </c>
      <c r="D2298" s="66"/>
      <c r="E2298" s="22" t="str">
        <f>IFERROR(VLOOKUP(B2298,'Lessor Calculations'!$Z$10:$AB$448,3,FALSE),0)</f>
        <v xml:space="preserve">  </v>
      </c>
      <c r="F2298" s="66"/>
      <c r="G2298" s="51"/>
      <c r="H2298" s="143" t="s">
        <v>37</v>
      </c>
      <c r="I2298" s="143"/>
      <c r="J2298" s="143"/>
      <c r="K2298" s="143"/>
      <c r="L2298" s="51"/>
      <c r="M2298" s="66" t="s">
        <v>70</v>
      </c>
      <c r="N2298" s="66"/>
      <c r="O2298" s="22" t="str">
        <f>E2298</f>
        <v xml:space="preserve">  </v>
      </c>
      <c r="P2298" s="96"/>
    </row>
    <row r="2299" spans="2:16" hidden="1" x14ac:dyDescent="0.25">
      <c r="B2299" s="98"/>
      <c r="C2299" s="66"/>
      <c r="D2299" s="87" t="s">
        <v>82</v>
      </c>
      <c r="E2299" s="66"/>
      <c r="F2299" s="77" t="str">
        <f>E2298</f>
        <v xml:space="preserve">  </v>
      </c>
      <c r="G2299" s="51"/>
      <c r="H2299" s="143"/>
      <c r="I2299" s="143"/>
      <c r="J2299" s="143"/>
      <c r="K2299" s="143"/>
      <c r="L2299" s="51"/>
      <c r="M2299" s="66"/>
      <c r="N2299" s="87" t="s">
        <v>82</v>
      </c>
      <c r="O2299" s="22"/>
      <c r="P2299" s="96" t="str">
        <f>O2298</f>
        <v xml:space="preserve">  </v>
      </c>
    </row>
    <row r="2300" spans="2:16" hidden="1" x14ac:dyDescent="0.25">
      <c r="B2300" s="98"/>
      <c r="C2300" s="66"/>
      <c r="D2300" s="87"/>
      <c r="E2300" s="22"/>
      <c r="F2300" s="22"/>
      <c r="G2300" s="51"/>
      <c r="H2300" s="66"/>
      <c r="I2300" s="87"/>
      <c r="J2300" s="22"/>
      <c r="K2300" s="22"/>
      <c r="L2300" s="51"/>
      <c r="M2300" s="65"/>
      <c r="N2300" s="87"/>
      <c r="O2300" s="22"/>
      <c r="P2300" s="96"/>
    </row>
    <row r="2301" spans="2:16" ht="15.6" hidden="1" x14ac:dyDescent="0.3">
      <c r="B2301" s="62" t="str">
        <f>B2298</f>
        <v xml:space="preserve">  </v>
      </c>
      <c r="C2301" s="144" t="s">
        <v>37</v>
      </c>
      <c r="D2301" s="144"/>
      <c r="E2301" s="144"/>
      <c r="F2301" s="144"/>
      <c r="G2301" s="51"/>
      <c r="H2301" s="87" t="s">
        <v>74</v>
      </c>
      <c r="I2301" s="66"/>
      <c r="J2301" s="22" t="str">
        <f>IFERROR(VLOOKUP(B2301,'Lessor Calculations'!$AE$10:$AG$448,3,FALSE),0)</f>
        <v xml:space="preserve">  </v>
      </c>
      <c r="K2301" s="22"/>
      <c r="L2301" s="51"/>
      <c r="M2301" s="87" t="s">
        <v>74</v>
      </c>
      <c r="N2301" s="66"/>
      <c r="O2301" s="22" t="str">
        <f>J2301</f>
        <v xml:space="preserve">  </v>
      </c>
      <c r="P2301" s="96"/>
    </row>
    <row r="2302" spans="2:16" ht="15.6" hidden="1" x14ac:dyDescent="0.3">
      <c r="B2302" s="74"/>
      <c r="C2302" s="144"/>
      <c r="D2302" s="144"/>
      <c r="E2302" s="144"/>
      <c r="F2302" s="144"/>
      <c r="G2302" s="51"/>
      <c r="H2302" s="52"/>
      <c r="I2302" s="87" t="s">
        <v>79</v>
      </c>
      <c r="J2302" s="22"/>
      <c r="K2302" s="22" t="str">
        <f>J2301</f>
        <v xml:space="preserve">  </v>
      </c>
      <c r="L2302" s="51"/>
      <c r="M2302" s="52"/>
      <c r="N2302" s="87" t="s">
        <v>79</v>
      </c>
      <c r="O2302" s="22"/>
      <c r="P2302" s="96" t="str">
        <f>O2301</f>
        <v xml:space="preserve">  </v>
      </c>
    </row>
    <row r="2303" spans="2:16" ht="15.6" hidden="1" x14ac:dyDescent="0.3">
      <c r="B2303" s="74"/>
      <c r="C2303" s="66"/>
      <c r="D2303" s="87"/>
      <c r="E2303" s="22"/>
      <c r="F2303" s="22"/>
      <c r="G2303" s="51"/>
      <c r="H2303" s="66"/>
      <c r="I2303" s="87"/>
      <c r="J2303" s="22"/>
      <c r="K2303" s="22"/>
      <c r="L2303" s="51"/>
      <c r="M2303" s="65"/>
      <c r="N2303" s="66"/>
      <c r="O2303" s="22"/>
      <c r="P2303" s="96"/>
    </row>
    <row r="2304" spans="2:16" ht="15.6" hidden="1" x14ac:dyDescent="0.3">
      <c r="B2304" s="62" t="str">
        <f>B2301</f>
        <v xml:space="preserve">  </v>
      </c>
      <c r="C2304" s="87" t="s">
        <v>36</v>
      </c>
      <c r="D2304" s="22"/>
      <c r="E2304" s="22" t="str">
        <f>F2305</f>
        <v xml:space="preserve">  </v>
      </c>
      <c r="F2304" s="22"/>
      <c r="G2304" s="51"/>
      <c r="H2304" s="143" t="s">
        <v>37</v>
      </c>
      <c r="I2304" s="143"/>
      <c r="J2304" s="143"/>
      <c r="K2304" s="143"/>
      <c r="L2304" s="51"/>
      <c r="M2304" s="87" t="s">
        <v>36</v>
      </c>
      <c r="N2304" s="22"/>
      <c r="O2304" s="22" t="str">
        <f>E2304</f>
        <v xml:space="preserve">  </v>
      </c>
      <c r="P2304" s="96"/>
    </row>
    <row r="2305" spans="2:16" ht="15.6" hidden="1" x14ac:dyDescent="0.3">
      <c r="B2305" s="75"/>
      <c r="C2305" s="79"/>
      <c r="D2305" s="90" t="s">
        <v>80</v>
      </c>
      <c r="E2305" s="90"/>
      <c r="F2305" s="91" t="str">
        <f>IFERROR(VLOOKUP(B2304,'Lessor Calculations'!$G$10:$W$448,17,FALSE),0)</f>
        <v xml:space="preserve">  </v>
      </c>
      <c r="G2305" s="70"/>
      <c r="H2305" s="146"/>
      <c r="I2305" s="146"/>
      <c r="J2305" s="146"/>
      <c r="K2305" s="146"/>
      <c r="L2305" s="70"/>
      <c r="M2305" s="79"/>
      <c r="N2305" s="90" t="s">
        <v>80</v>
      </c>
      <c r="O2305" s="91"/>
      <c r="P2305" s="94" t="str">
        <f>O2304</f>
        <v xml:space="preserve">  </v>
      </c>
    </row>
    <row r="2306" spans="2:16" ht="15.6" hidden="1" x14ac:dyDescent="0.3">
      <c r="B2306" s="59" t="str">
        <f>IFERROR(IF(EOMONTH(B2301,1)&gt;Questionnaire!$I$8,"  ",EOMONTH(B2301,1)),"  ")</f>
        <v xml:space="preserve">  </v>
      </c>
      <c r="C2306" s="82" t="s">
        <v>36</v>
      </c>
      <c r="D2306" s="83"/>
      <c r="E2306" s="83">
        <f>IFERROR(F2307+F2308,0)</f>
        <v>0</v>
      </c>
      <c r="F2306" s="83"/>
      <c r="G2306" s="61"/>
      <c r="H2306" s="142" t="s">
        <v>37</v>
      </c>
      <c r="I2306" s="142"/>
      <c r="J2306" s="142"/>
      <c r="K2306" s="142"/>
      <c r="L2306" s="61"/>
      <c r="M2306" s="82" t="s">
        <v>36</v>
      </c>
      <c r="N2306" s="83"/>
      <c r="O2306" s="83">
        <f>E2306</f>
        <v>0</v>
      </c>
      <c r="P2306" s="95"/>
    </row>
    <row r="2307" spans="2:16" hidden="1" x14ac:dyDescent="0.25">
      <c r="B2307" s="98"/>
      <c r="C2307" s="87"/>
      <c r="D2307" s="87" t="s">
        <v>71</v>
      </c>
      <c r="E2307" s="87"/>
      <c r="F2307" s="22">
        <f>IFERROR(-VLOOKUP(B2306,'Lessor Calculations'!$G$10:$N$448,8,FALSE),0)</f>
        <v>0</v>
      </c>
      <c r="G2307" s="51"/>
      <c r="H2307" s="143"/>
      <c r="I2307" s="143"/>
      <c r="J2307" s="143"/>
      <c r="K2307" s="143"/>
      <c r="L2307" s="51"/>
      <c r="M2307" s="87"/>
      <c r="N2307" s="87" t="s">
        <v>71</v>
      </c>
      <c r="O2307" s="22"/>
      <c r="P2307" s="96">
        <f>F2307</f>
        <v>0</v>
      </c>
    </row>
    <row r="2308" spans="2:16" hidden="1" x14ac:dyDescent="0.25">
      <c r="B2308" s="98"/>
      <c r="C2308" s="66"/>
      <c r="D2308" s="87" t="s">
        <v>72</v>
      </c>
      <c r="E2308" s="87"/>
      <c r="F2308" s="22" t="str">
        <f>IFERROR(VLOOKUP(B2306,'Lessor Calculations'!$G$10:$M$448,7,FALSE),0)</f>
        <v xml:space="preserve">  </v>
      </c>
      <c r="G2308" s="51"/>
      <c r="H2308" s="143"/>
      <c r="I2308" s="143"/>
      <c r="J2308" s="143"/>
      <c r="K2308" s="143"/>
      <c r="L2308" s="51"/>
      <c r="M2308" s="66"/>
      <c r="N2308" s="87" t="s">
        <v>72</v>
      </c>
      <c r="O2308" s="22"/>
      <c r="P2308" s="96" t="str">
        <f>F2308</f>
        <v xml:space="preserve">  </v>
      </c>
    </row>
    <row r="2309" spans="2:16" hidden="1" x14ac:dyDescent="0.25">
      <c r="B2309" s="98"/>
      <c r="C2309" s="66"/>
      <c r="D2309" s="87"/>
      <c r="E2309" s="22"/>
      <c r="F2309" s="22"/>
      <c r="G2309" s="51"/>
      <c r="H2309" s="66"/>
      <c r="I2309" s="87"/>
      <c r="J2309" s="22"/>
      <c r="K2309" s="22"/>
      <c r="L2309" s="51"/>
      <c r="M2309" s="65"/>
      <c r="N2309" s="87"/>
      <c r="O2309" s="22"/>
      <c r="P2309" s="96"/>
    </row>
    <row r="2310" spans="2:16" ht="15.6" hidden="1" x14ac:dyDescent="0.3">
      <c r="B2310" s="62" t="str">
        <f>B2306</f>
        <v xml:space="preserve">  </v>
      </c>
      <c r="C2310" s="66" t="s">
        <v>70</v>
      </c>
      <c r="D2310" s="66"/>
      <c r="E2310" s="22" t="str">
        <f>IFERROR(VLOOKUP(B2310,'Lessor Calculations'!$Z$10:$AB$448,3,FALSE),0)</f>
        <v xml:space="preserve">  </v>
      </c>
      <c r="F2310" s="66"/>
      <c r="G2310" s="51"/>
      <c r="H2310" s="143" t="s">
        <v>37</v>
      </c>
      <c r="I2310" s="143"/>
      <c r="J2310" s="143"/>
      <c r="K2310" s="143"/>
      <c r="L2310" s="51"/>
      <c r="M2310" s="66" t="s">
        <v>70</v>
      </c>
      <c r="N2310" s="66"/>
      <c r="O2310" s="22" t="str">
        <f>E2310</f>
        <v xml:space="preserve">  </v>
      </c>
      <c r="P2310" s="96"/>
    </row>
    <row r="2311" spans="2:16" hidden="1" x14ac:dyDescent="0.25">
      <c r="B2311" s="98"/>
      <c r="C2311" s="66"/>
      <c r="D2311" s="87" t="s">
        <v>82</v>
      </c>
      <c r="E2311" s="66"/>
      <c r="F2311" s="77" t="str">
        <f>E2310</f>
        <v xml:space="preserve">  </v>
      </c>
      <c r="G2311" s="51"/>
      <c r="H2311" s="143"/>
      <c r="I2311" s="143"/>
      <c r="J2311" s="143"/>
      <c r="K2311" s="143"/>
      <c r="L2311" s="51"/>
      <c r="M2311" s="66"/>
      <c r="N2311" s="87" t="s">
        <v>82</v>
      </c>
      <c r="O2311" s="22"/>
      <c r="P2311" s="96" t="str">
        <f>O2310</f>
        <v xml:space="preserve">  </v>
      </c>
    </row>
    <row r="2312" spans="2:16" hidden="1" x14ac:dyDescent="0.25">
      <c r="B2312" s="98"/>
      <c r="C2312" s="66"/>
      <c r="D2312" s="87"/>
      <c r="E2312" s="22"/>
      <c r="F2312" s="22"/>
      <c r="G2312" s="51"/>
      <c r="H2312" s="66"/>
      <c r="I2312" s="87"/>
      <c r="J2312" s="22"/>
      <c r="K2312" s="22"/>
      <c r="L2312" s="51"/>
      <c r="M2312" s="65"/>
      <c r="N2312" s="87"/>
      <c r="O2312" s="22"/>
      <c r="P2312" s="96"/>
    </row>
    <row r="2313" spans="2:16" ht="15.6" hidden="1" x14ac:dyDescent="0.3">
      <c r="B2313" s="62" t="str">
        <f>B2310</f>
        <v xml:space="preserve">  </v>
      </c>
      <c r="C2313" s="144" t="s">
        <v>37</v>
      </c>
      <c r="D2313" s="144"/>
      <c r="E2313" s="144"/>
      <c r="F2313" s="144"/>
      <c r="G2313" s="51"/>
      <c r="H2313" s="87" t="s">
        <v>74</v>
      </c>
      <c r="I2313" s="66"/>
      <c r="J2313" s="22" t="str">
        <f>IFERROR(VLOOKUP(B2313,'Lessor Calculations'!$AE$10:$AG$448,3,FALSE),0)</f>
        <v xml:space="preserve">  </v>
      </c>
      <c r="K2313" s="22"/>
      <c r="L2313" s="51"/>
      <c r="M2313" s="87" t="s">
        <v>74</v>
      </c>
      <c r="N2313" s="66"/>
      <c r="O2313" s="22" t="str">
        <f>J2313</f>
        <v xml:space="preserve">  </v>
      </c>
      <c r="P2313" s="96"/>
    </row>
    <row r="2314" spans="2:16" ht="15.6" hidden="1" x14ac:dyDescent="0.3">
      <c r="B2314" s="74"/>
      <c r="C2314" s="144"/>
      <c r="D2314" s="144"/>
      <c r="E2314" s="144"/>
      <c r="F2314" s="144"/>
      <c r="G2314" s="51"/>
      <c r="H2314" s="52"/>
      <c r="I2314" s="87" t="s">
        <v>79</v>
      </c>
      <c r="J2314" s="22"/>
      <c r="K2314" s="22" t="str">
        <f>J2313</f>
        <v xml:space="preserve">  </v>
      </c>
      <c r="L2314" s="51"/>
      <c r="M2314" s="52"/>
      <c r="N2314" s="87" t="s">
        <v>79</v>
      </c>
      <c r="O2314" s="22"/>
      <c r="P2314" s="96" t="str">
        <f>O2313</f>
        <v xml:space="preserve">  </v>
      </c>
    </row>
    <row r="2315" spans="2:16" ht="15.6" hidden="1" x14ac:dyDescent="0.3">
      <c r="B2315" s="74"/>
      <c r="C2315" s="66"/>
      <c r="D2315" s="87"/>
      <c r="E2315" s="22"/>
      <c r="F2315" s="22"/>
      <c r="G2315" s="51"/>
      <c r="H2315" s="66"/>
      <c r="I2315" s="87"/>
      <c r="J2315" s="22"/>
      <c r="K2315" s="22"/>
      <c r="L2315" s="51"/>
      <c r="M2315" s="65"/>
      <c r="N2315" s="66"/>
      <c r="O2315" s="22"/>
      <c r="P2315" s="96"/>
    </row>
    <row r="2316" spans="2:16" ht="15.6" hidden="1" x14ac:dyDescent="0.3">
      <c r="B2316" s="62" t="str">
        <f>B2313</f>
        <v xml:space="preserve">  </v>
      </c>
      <c r="C2316" s="87" t="s">
        <v>36</v>
      </c>
      <c r="D2316" s="22"/>
      <c r="E2316" s="22" t="str">
        <f>F2317</f>
        <v xml:space="preserve">  </v>
      </c>
      <c r="F2316" s="22"/>
      <c r="G2316" s="51"/>
      <c r="H2316" s="143" t="s">
        <v>37</v>
      </c>
      <c r="I2316" s="143"/>
      <c r="J2316" s="143"/>
      <c r="K2316" s="143"/>
      <c r="L2316" s="51"/>
      <c r="M2316" s="87" t="s">
        <v>36</v>
      </c>
      <c r="N2316" s="22"/>
      <c r="O2316" s="22" t="str">
        <f>E2316</f>
        <v xml:space="preserve">  </v>
      </c>
      <c r="P2316" s="96"/>
    </row>
    <row r="2317" spans="2:16" ht="15.6" hidden="1" x14ac:dyDescent="0.3">
      <c r="B2317" s="75"/>
      <c r="C2317" s="79"/>
      <c r="D2317" s="90" t="s">
        <v>80</v>
      </c>
      <c r="E2317" s="90"/>
      <c r="F2317" s="91" t="str">
        <f>IFERROR(VLOOKUP(B2316,'Lessor Calculations'!$G$10:$W$448,17,FALSE),0)</f>
        <v xml:space="preserve">  </v>
      </c>
      <c r="G2317" s="70"/>
      <c r="H2317" s="146"/>
      <c r="I2317" s="146"/>
      <c r="J2317" s="146"/>
      <c r="K2317" s="146"/>
      <c r="L2317" s="70"/>
      <c r="M2317" s="79"/>
      <c r="N2317" s="90" t="s">
        <v>80</v>
      </c>
      <c r="O2317" s="91"/>
      <c r="P2317" s="94" t="str">
        <f>O2316</f>
        <v xml:space="preserve">  </v>
      </c>
    </row>
    <row r="2318" spans="2:16" ht="15.6" hidden="1" x14ac:dyDescent="0.3">
      <c r="B2318" s="59" t="str">
        <f>IFERROR(IF(EOMONTH(B2313,1)&gt;Questionnaire!$I$8,"  ",EOMONTH(B2313,1)),"  ")</f>
        <v xml:space="preserve">  </v>
      </c>
      <c r="C2318" s="82" t="s">
        <v>36</v>
      </c>
      <c r="D2318" s="83"/>
      <c r="E2318" s="83">
        <f>IFERROR(F2319+F2320,0)</f>
        <v>0</v>
      </c>
      <c r="F2318" s="83"/>
      <c r="G2318" s="61"/>
      <c r="H2318" s="142" t="s">
        <v>37</v>
      </c>
      <c r="I2318" s="142"/>
      <c r="J2318" s="142"/>
      <c r="K2318" s="142"/>
      <c r="L2318" s="61"/>
      <c r="M2318" s="82" t="s">
        <v>36</v>
      </c>
      <c r="N2318" s="83"/>
      <c r="O2318" s="83">
        <f>E2318</f>
        <v>0</v>
      </c>
      <c r="P2318" s="95"/>
    </row>
    <row r="2319" spans="2:16" hidden="1" x14ac:dyDescent="0.25">
      <c r="B2319" s="98"/>
      <c r="C2319" s="87"/>
      <c r="D2319" s="87" t="s">
        <v>71</v>
      </c>
      <c r="E2319" s="87"/>
      <c r="F2319" s="22">
        <f>IFERROR(-VLOOKUP(B2318,'Lessor Calculations'!$G$10:$N$448,8,FALSE),0)</f>
        <v>0</v>
      </c>
      <c r="G2319" s="51"/>
      <c r="H2319" s="143"/>
      <c r="I2319" s="143"/>
      <c r="J2319" s="143"/>
      <c r="K2319" s="143"/>
      <c r="L2319" s="51"/>
      <c r="M2319" s="87"/>
      <c r="N2319" s="87" t="s">
        <v>71</v>
      </c>
      <c r="O2319" s="22"/>
      <c r="P2319" s="96">
        <f>F2319</f>
        <v>0</v>
      </c>
    </row>
    <row r="2320" spans="2:16" hidden="1" x14ac:dyDescent="0.25">
      <c r="B2320" s="98"/>
      <c r="C2320" s="66"/>
      <c r="D2320" s="87" t="s">
        <v>72</v>
      </c>
      <c r="E2320" s="87"/>
      <c r="F2320" s="22" t="str">
        <f>IFERROR(VLOOKUP(B2318,'Lessor Calculations'!$G$10:$M$448,7,FALSE),0)</f>
        <v xml:space="preserve">  </v>
      </c>
      <c r="G2320" s="51"/>
      <c r="H2320" s="143"/>
      <c r="I2320" s="143"/>
      <c r="J2320" s="143"/>
      <c r="K2320" s="143"/>
      <c r="L2320" s="51"/>
      <c r="M2320" s="66"/>
      <c r="N2320" s="87" t="s">
        <v>72</v>
      </c>
      <c r="O2320" s="22"/>
      <c r="P2320" s="96" t="str">
        <f>F2320</f>
        <v xml:space="preserve">  </v>
      </c>
    </row>
    <row r="2321" spans="2:16" hidden="1" x14ac:dyDescent="0.25">
      <c r="B2321" s="98"/>
      <c r="C2321" s="66"/>
      <c r="D2321" s="87"/>
      <c r="E2321" s="22"/>
      <c r="F2321" s="22"/>
      <c r="G2321" s="51"/>
      <c r="H2321" s="66"/>
      <c r="I2321" s="87"/>
      <c r="J2321" s="22"/>
      <c r="K2321" s="22"/>
      <c r="L2321" s="51"/>
      <c r="M2321" s="65"/>
      <c r="N2321" s="87"/>
      <c r="O2321" s="22"/>
      <c r="P2321" s="96"/>
    </row>
    <row r="2322" spans="2:16" ht="15.6" hidden="1" x14ac:dyDescent="0.3">
      <c r="B2322" s="62" t="str">
        <f>B2318</f>
        <v xml:space="preserve">  </v>
      </c>
      <c r="C2322" s="66" t="s">
        <v>70</v>
      </c>
      <c r="D2322" s="66"/>
      <c r="E2322" s="22" t="str">
        <f>IFERROR(VLOOKUP(B2322,'Lessor Calculations'!$Z$10:$AB$448,3,FALSE),0)</f>
        <v xml:space="preserve">  </v>
      </c>
      <c r="F2322" s="66"/>
      <c r="G2322" s="51"/>
      <c r="H2322" s="143" t="s">
        <v>37</v>
      </c>
      <c r="I2322" s="143"/>
      <c r="J2322" s="143"/>
      <c r="K2322" s="143"/>
      <c r="L2322" s="51"/>
      <c r="M2322" s="66" t="s">
        <v>70</v>
      </c>
      <c r="N2322" s="66"/>
      <c r="O2322" s="22" t="str">
        <f>E2322</f>
        <v xml:space="preserve">  </v>
      </c>
      <c r="P2322" s="96"/>
    </row>
    <row r="2323" spans="2:16" hidden="1" x14ac:dyDescent="0.25">
      <c r="B2323" s="98"/>
      <c r="C2323" s="66"/>
      <c r="D2323" s="87" t="s">
        <v>82</v>
      </c>
      <c r="E2323" s="66"/>
      <c r="F2323" s="77" t="str">
        <f>E2322</f>
        <v xml:space="preserve">  </v>
      </c>
      <c r="G2323" s="51"/>
      <c r="H2323" s="143"/>
      <c r="I2323" s="143"/>
      <c r="J2323" s="143"/>
      <c r="K2323" s="143"/>
      <c r="L2323" s="51"/>
      <c r="M2323" s="66"/>
      <c r="N2323" s="87" t="s">
        <v>82</v>
      </c>
      <c r="O2323" s="22"/>
      <c r="P2323" s="96" t="str">
        <f>O2322</f>
        <v xml:space="preserve">  </v>
      </c>
    </row>
    <row r="2324" spans="2:16" hidden="1" x14ac:dyDescent="0.25">
      <c r="B2324" s="98"/>
      <c r="C2324" s="66"/>
      <c r="D2324" s="87"/>
      <c r="E2324" s="22"/>
      <c r="F2324" s="22"/>
      <c r="G2324" s="51"/>
      <c r="H2324" s="66"/>
      <c r="I2324" s="87"/>
      <c r="J2324" s="22"/>
      <c r="K2324" s="22"/>
      <c r="L2324" s="51"/>
      <c r="M2324" s="65"/>
      <c r="N2324" s="87"/>
      <c r="O2324" s="22"/>
      <c r="P2324" s="96"/>
    </row>
    <row r="2325" spans="2:16" ht="15.6" hidden="1" x14ac:dyDescent="0.3">
      <c r="B2325" s="62" t="str">
        <f>B2322</f>
        <v xml:space="preserve">  </v>
      </c>
      <c r="C2325" s="144" t="s">
        <v>37</v>
      </c>
      <c r="D2325" s="144"/>
      <c r="E2325" s="144"/>
      <c r="F2325" s="144"/>
      <c r="G2325" s="51"/>
      <c r="H2325" s="87" t="s">
        <v>74</v>
      </c>
      <c r="I2325" s="66"/>
      <c r="J2325" s="22" t="str">
        <f>IFERROR(VLOOKUP(B2325,'Lessor Calculations'!$AE$10:$AG$448,3,FALSE),0)</f>
        <v xml:space="preserve">  </v>
      </c>
      <c r="K2325" s="22"/>
      <c r="L2325" s="51"/>
      <c r="M2325" s="87" t="s">
        <v>74</v>
      </c>
      <c r="N2325" s="66"/>
      <c r="O2325" s="22" t="str">
        <f>J2325</f>
        <v xml:space="preserve">  </v>
      </c>
      <c r="P2325" s="96"/>
    </row>
    <row r="2326" spans="2:16" ht="15.6" hidden="1" x14ac:dyDescent="0.3">
      <c r="B2326" s="74"/>
      <c r="C2326" s="144"/>
      <c r="D2326" s="144"/>
      <c r="E2326" s="144"/>
      <c r="F2326" s="144"/>
      <c r="G2326" s="51"/>
      <c r="H2326" s="52"/>
      <c r="I2326" s="87" t="s">
        <v>79</v>
      </c>
      <c r="J2326" s="22"/>
      <c r="K2326" s="22" t="str">
        <f>J2325</f>
        <v xml:space="preserve">  </v>
      </c>
      <c r="L2326" s="51"/>
      <c r="M2326" s="52"/>
      <c r="N2326" s="87" t="s">
        <v>79</v>
      </c>
      <c r="O2326" s="22"/>
      <c r="P2326" s="96" t="str">
        <f>O2325</f>
        <v xml:space="preserve">  </v>
      </c>
    </row>
    <row r="2327" spans="2:16" ht="15.6" hidden="1" x14ac:dyDescent="0.3">
      <c r="B2327" s="74"/>
      <c r="C2327" s="66"/>
      <c r="D2327" s="87"/>
      <c r="E2327" s="22"/>
      <c r="F2327" s="22"/>
      <c r="G2327" s="51"/>
      <c r="H2327" s="66"/>
      <c r="I2327" s="87"/>
      <c r="J2327" s="22"/>
      <c r="K2327" s="22"/>
      <c r="L2327" s="51"/>
      <c r="M2327" s="65"/>
      <c r="N2327" s="66"/>
      <c r="O2327" s="22"/>
      <c r="P2327" s="96"/>
    </row>
    <row r="2328" spans="2:16" ht="15.6" hidden="1" x14ac:dyDescent="0.3">
      <c r="B2328" s="62" t="str">
        <f>B2325</f>
        <v xml:space="preserve">  </v>
      </c>
      <c r="C2328" s="87" t="s">
        <v>36</v>
      </c>
      <c r="D2328" s="22"/>
      <c r="E2328" s="22" t="str">
        <f>F2329</f>
        <v xml:space="preserve">  </v>
      </c>
      <c r="F2328" s="22"/>
      <c r="G2328" s="51"/>
      <c r="H2328" s="143" t="s">
        <v>37</v>
      </c>
      <c r="I2328" s="143"/>
      <c r="J2328" s="143"/>
      <c r="K2328" s="143"/>
      <c r="L2328" s="51"/>
      <c r="M2328" s="87" t="s">
        <v>36</v>
      </c>
      <c r="N2328" s="22"/>
      <c r="O2328" s="22" t="str">
        <f>E2328</f>
        <v xml:space="preserve">  </v>
      </c>
      <c r="P2328" s="96"/>
    </row>
    <row r="2329" spans="2:16" ht="15.6" hidden="1" x14ac:dyDescent="0.3">
      <c r="B2329" s="75"/>
      <c r="C2329" s="79"/>
      <c r="D2329" s="90" t="s">
        <v>80</v>
      </c>
      <c r="E2329" s="90"/>
      <c r="F2329" s="91" t="str">
        <f>IFERROR(VLOOKUP(B2328,'Lessor Calculations'!$G$10:$W$448,17,FALSE),0)</f>
        <v xml:space="preserve">  </v>
      </c>
      <c r="G2329" s="70"/>
      <c r="H2329" s="146"/>
      <c r="I2329" s="146"/>
      <c r="J2329" s="146"/>
      <c r="K2329" s="146"/>
      <c r="L2329" s="70"/>
      <c r="M2329" s="79"/>
      <c r="N2329" s="90" t="s">
        <v>80</v>
      </c>
      <c r="O2329" s="91"/>
      <c r="P2329" s="94" t="str">
        <f>O2328</f>
        <v xml:space="preserve">  </v>
      </c>
    </row>
    <row r="2330" spans="2:16" ht="15.6" hidden="1" x14ac:dyDescent="0.3">
      <c r="B2330" s="59" t="str">
        <f>IFERROR(IF(EOMONTH(B2325,1)&gt;Questionnaire!$I$8,"  ",EOMONTH(B2325,1)),"  ")</f>
        <v xml:space="preserve">  </v>
      </c>
      <c r="C2330" s="82" t="s">
        <v>36</v>
      </c>
      <c r="D2330" s="83"/>
      <c r="E2330" s="83">
        <f>IFERROR(F2331+F2332,0)</f>
        <v>0</v>
      </c>
      <c r="F2330" s="83"/>
      <c r="G2330" s="61"/>
      <c r="H2330" s="142" t="s">
        <v>37</v>
      </c>
      <c r="I2330" s="142"/>
      <c r="J2330" s="142"/>
      <c r="K2330" s="142"/>
      <c r="L2330" s="61"/>
      <c r="M2330" s="82" t="s">
        <v>36</v>
      </c>
      <c r="N2330" s="83"/>
      <c r="O2330" s="83">
        <f>E2330</f>
        <v>0</v>
      </c>
      <c r="P2330" s="95"/>
    </row>
    <row r="2331" spans="2:16" hidden="1" x14ac:dyDescent="0.25">
      <c r="B2331" s="98"/>
      <c r="C2331" s="87"/>
      <c r="D2331" s="87" t="s">
        <v>71</v>
      </c>
      <c r="E2331" s="87"/>
      <c r="F2331" s="22">
        <f>IFERROR(-VLOOKUP(B2330,'Lessor Calculations'!$G$10:$N$448,8,FALSE),0)</f>
        <v>0</v>
      </c>
      <c r="G2331" s="51"/>
      <c r="H2331" s="143"/>
      <c r="I2331" s="143"/>
      <c r="J2331" s="143"/>
      <c r="K2331" s="143"/>
      <c r="L2331" s="51"/>
      <c r="M2331" s="87"/>
      <c r="N2331" s="87" t="s">
        <v>71</v>
      </c>
      <c r="O2331" s="22"/>
      <c r="P2331" s="96">
        <f>F2331</f>
        <v>0</v>
      </c>
    </row>
    <row r="2332" spans="2:16" hidden="1" x14ac:dyDescent="0.25">
      <c r="B2332" s="98"/>
      <c r="C2332" s="66"/>
      <c r="D2332" s="87" t="s">
        <v>72</v>
      </c>
      <c r="E2332" s="87"/>
      <c r="F2332" s="22" t="str">
        <f>IFERROR(VLOOKUP(B2330,'Lessor Calculations'!$G$10:$M$448,7,FALSE),0)</f>
        <v xml:space="preserve">  </v>
      </c>
      <c r="G2332" s="51"/>
      <c r="H2332" s="143"/>
      <c r="I2332" s="143"/>
      <c r="J2332" s="143"/>
      <c r="K2332" s="143"/>
      <c r="L2332" s="51"/>
      <c r="M2332" s="66"/>
      <c r="N2332" s="87" t="s">
        <v>72</v>
      </c>
      <c r="O2332" s="22"/>
      <c r="P2332" s="96" t="str">
        <f>F2332</f>
        <v xml:space="preserve">  </v>
      </c>
    </row>
    <row r="2333" spans="2:16" hidden="1" x14ac:dyDescent="0.25">
      <c r="B2333" s="98"/>
      <c r="C2333" s="66"/>
      <c r="D2333" s="87"/>
      <c r="E2333" s="22"/>
      <c r="F2333" s="22"/>
      <c r="G2333" s="51"/>
      <c r="H2333" s="66"/>
      <c r="I2333" s="87"/>
      <c r="J2333" s="22"/>
      <c r="K2333" s="22"/>
      <c r="L2333" s="51"/>
      <c r="M2333" s="65"/>
      <c r="N2333" s="87"/>
      <c r="O2333" s="22"/>
      <c r="P2333" s="96"/>
    </row>
    <row r="2334" spans="2:16" ht="15.6" hidden="1" x14ac:dyDescent="0.3">
      <c r="B2334" s="62" t="str">
        <f>B2330</f>
        <v xml:space="preserve">  </v>
      </c>
      <c r="C2334" s="66" t="s">
        <v>70</v>
      </c>
      <c r="D2334" s="66"/>
      <c r="E2334" s="22" t="str">
        <f>IFERROR(VLOOKUP(B2334,'Lessor Calculations'!$Z$10:$AB$448,3,FALSE),0)</f>
        <v xml:space="preserve">  </v>
      </c>
      <c r="F2334" s="66"/>
      <c r="G2334" s="51"/>
      <c r="H2334" s="143" t="s">
        <v>37</v>
      </c>
      <c r="I2334" s="143"/>
      <c r="J2334" s="143"/>
      <c r="K2334" s="143"/>
      <c r="L2334" s="51"/>
      <c r="M2334" s="66" t="s">
        <v>70</v>
      </c>
      <c r="N2334" s="66"/>
      <c r="O2334" s="22" t="str">
        <f>E2334</f>
        <v xml:space="preserve">  </v>
      </c>
      <c r="P2334" s="96"/>
    </row>
    <row r="2335" spans="2:16" hidden="1" x14ac:dyDescent="0.25">
      <c r="B2335" s="98"/>
      <c r="C2335" s="66"/>
      <c r="D2335" s="87" t="s">
        <v>82</v>
      </c>
      <c r="E2335" s="66"/>
      <c r="F2335" s="77" t="str">
        <f>E2334</f>
        <v xml:space="preserve">  </v>
      </c>
      <c r="G2335" s="51"/>
      <c r="H2335" s="143"/>
      <c r="I2335" s="143"/>
      <c r="J2335" s="143"/>
      <c r="K2335" s="143"/>
      <c r="L2335" s="51"/>
      <c r="M2335" s="66"/>
      <c r="N2335" s="87" t="s">
        <v>82</v>
      </c>
      <c r="O2335" s="22"/>
      <c r="P2335" s="96" t="str">
        <f>O2334</f>
        <v xml:space="preserve">  </v>
      </c>
    </row>
    <row r="2336" spans="2:16" hidden="1" x14ac:dyDescent="0.25">
      <c r="B2336" s="98"/>
      <c r="C2336" s="66"/>
      <c r="D2336" s="87"/>
      <c r="E2336" s="22"/>
      <c r="F2336" s="22"/>
      <c r="G2336" s="51"/>
      <c r="H2336" s="66"/>
      <c r="I2336" s="87"/>
      <c r="J2336" s="22"/>
      <c r="K2336" s="22"/>
      <c r="L2336" s="51"/>
      <c r="M2336" s="65"/>
      <c r="N2336" s="87"/>
      <c r="O2336" s="22"/>
      <c r="P2336" s="96"/>
    </row>
    <row r="2337" spans="2:16" ht="15.6" hidden="1" x14ac:dyDescent="0.3">
      <c r="B2337" s="62" t="str">
        <f>B2334</f>
        <v xml:space="preserve">  </v>
      </c>
      <c r="C2337" s="144" t="s">
        <v>37</v>
      </c>
      <c r="D2337" s="144"/>
      <c r="E2337" s="144"/>
      <c r="F2337" s="144"/>
      <c r="G2337" s="51"/>
      <c r="H2337" s="87" t="s">
        <v>74</v>
      </c>
      <c r="I2337" s="66"/>
      <c r="J2337" s="22" t="str">
        <f>IFERROR(VLOOKUP(B2337,'Lessor Calculations'!$AE$10:$AG$448,3,FALSE),0)</f>
        <v xml:space="preserve">  </v>
      </c>
      <c r="K2337" s="22"/>
      <c r="L2337" s="51"/>
      <c r="M2337" s="87" t="s">
        <v>74</v>
      </c>
      <c r="N2337" s="66"/>
      <c r="O2337" s="22" t="str">
        <f>J2337</f>
        <v xml:space="preserve">  </v>
      </c>
      <c r="P2337" s="96"/>
    </row>
    <row r="2338" spans="2:16" ht="15.6" hidden="1" x14ac:dyDescent="0.3">
      <c r="B2338" s="74"/>
      <c r="C2338" s="144"/>
      <c r="D2338" s="144"/>
      <c r="E2338" s="144"/>
      <c r="F2338" s="144"/>
      <c r="G2338" s="51"/>
      <c r="H2338" s="52"/>
      <c r="I2338" s="87" t="s">
        <v>79</v>
      </c>
      <c r="J2338" s="22"/>
      <c r="K2338" s="22" t="str">
        <f>J2337</f>
        <v xml:space="preserve">  </v>
      </c>
      <c r="L2338" s="51"/>
      <c r="M2338" s="52"/>
      <c r="N2338" s="87" t="s">
        <v>79</v>
      </c>
      <c r="O2338" s="22"/>
      <c r="P2338" s="96" t="str">
        <f>O2337</f>
        <v xml:space="preserve">  </v>
      </c>
    </row>
    <row r="2339" spans="2:16" ht="15.6" hidden="1" x14ac:dyDescent="0.3">
      <c r="B2339" s="74"/>
      <c r="C2339" s="66"/>
      <c r="D2339" s="87"/>
      <c r="E2339" s="22"/>
      <c r="F2339" s="22"/>
      <c r="G2339" s="51"/>
      <c r="H2339" s="66"/>
      <c r="I2339" s="87"/>
      <c r="J2339" s="22"/>
      <c r="K2339" s="22"/>
      <c r="L2339" s="51"/>
      <c r="M2339" s="65"/>
      <c r="N2339" s="66"/>
      <c r="O2339" s="22"/>
      <c r="P2339" s="96"/>
    </row>
    <row r="2340" spans="2:16" ht="15.6" hidden="1" x14ac:dyDescent="0.3">
      <c r="B2340" s="62" t="str">
        <f>B2337</f>
        <v xml:space="preserve">  </v>
      </c>
      <c r="C2340" s="87" t="s">
        <v>36</v>
      </c>
      <c r="D2340" s="22"/>
      <c r="E2340" s="22" t="str">
        <f>F2341</f>
        <v xml:space="preserve">  </v>
      </c>
      <c r="F2340" s="22"/>
      <c r="G2340" s="51"/>
      <c r="H2340" s="143" t="s">
        <v>37</v>
      </c>
      <c r="I2340" s="143"/>
      <c r="J2340" s="143"/>
      <c r="K2340" s="143"/>
      <c r="L2340" s="51"/>
      <c r="M2340" s="87" t="s">
        <v>36</v>
      </c>
      <c r="N2340" s="22"/>
      <c r="O2340" s="22" t="str">
        <f>E2340</f>
        <v xml:space="preserve">  </v>
      </c>
      <c r="P2340" s="96"/>
    </row>
    <row r="2341" spans="2:16" ht="15.6" hidden="1" x14ac:dyDescent="0.3">
      <c r="B2341" s="75"/>
      <c r="C2341" s="79"/>
      <c r="D2341" s="90" t="s">
        <v>80</v>
      </c>
      <c r="E2341" s="90"/>
      <c r="F2341" s="91" t="str">
        <f>IFERROR(VLOOKUP(B2340,'Lessor Calculations'!$G$10:$W$448,17,FALSE),0)</f>
        <v xml:space="preserve">  </v>
      </c>
      <c r="G2341" s="70"/>
      <c r="H2341" s="146"/>
      <c r="I2341" s="146"/>
      <c r="J2341" s="146"/>
      <c r="K2341" s="146"/>
      <c r="L2341" s="70"/>
      <c r="M2341" s="79"/>
      <c r="N2341" s="90" t="s">
        <v>80</v>
      </c>
      <c r="O2341" s="91"/>
      <c r="P2341" s="94" t="str">
        <f>O2340</f>
        <v xml:space="preserve">  </v>
      </c>
    </row>
    <row r="2342" spans="2:16" ht="15.6" hidden="1" x14ac:dyDescent="0.3">
      <c r="B2342" s="59" t="str">
        <f>IFERROR(IF(EOMONTH(B2337,1)&gt;Questionnaire!$I$8,"  ",EOMONTH(B2337,1)),"  ")</f>
        <v xml:space="preserve">  </v>
      </c>
      <c r="C2342" s="82" t="s">
        <v>36</v>
      </c>
      <c r="D2342" s="83"/>
      <c r="E2342" s="83">
        <f>IFERROR(F2343+F2344,0)</f>
        <v>0</v>
      </c>
      <c r="F2342" s="83"/>
      <c r="G2342" s="61"/>
      <c r="H2342" s="142" t="s">
        <v>37</v>
      </c>
      <c r="I2342" s="142"/>
      <c r="J2342" s="142"/>
      <c r="K2342" s="142"/>
      <c r="L2342" s="61"/>
      <c r="M2342" s="82" t="s">
        <v>36</v>
      </c>
      <c r="N2342" s="83"/>
      <c r="O2342" s="83">
        <f>E2342</f>
        <v>0</v>
      </c>
      <c r="P2342" s="95"/>
    </row>
    <row r="2343" spans="2:16" hidden="1" x14ac:dyDescent="0.25">
      <c r="B2343" s="98"/>
      <c r="C2343" s="87"/>
      <c r="D2343" s="87" t="s">
        <v>71</v>
      </c>
      <c r="E2343" s="87"/>
      <c r="F2343" s="22">
        <f>IFERROR(-VLOOKUP(B2342,'Lessor Calculations'!$G$10:$N$448,8,FALSE),0)</f>
        <v>0</v>
      </c>
      <c r="G2343" s="51"/>
      <c r="H2343" s="143"/>
      <c r="I2343" s="143"/>
      <c r="J2343" s="143"/>
      <c r="K2343" s="143"/>
      <c r="L2343" s="51"/>
      <c r="M2343" s="87"/>
      <c r="N2343" s="87" t="s">
        <v>71</v>
      </c>
      <c r="O2343" s="22"/>
      <c r="P2343" s="96">
        <f>F2343</f>
        <v>0</v>
      </c>
    </row>
    <row r="2344" spans="2:16" hidden="1" x14ac:dyDescent="0.25">
      <c r="B2344" s="98"/>
      <c r="C2344" s="66"/>
      <c r="D2344" s="87" t="s">
        <v>72</v>
      </c>
      <c r="E2344" s="87"/>
      <c r="F2344" s="22" t="str">
        <f>IFERROR(VLOOKUP(B2342,'Lessor Calculations'!$G$10:$M$448,7,FALSE),0)</f>
        <v xml:space="preserve">  </v>
      </c>
      <c r="G2344" s="51"/>
      <c r="H2344" s="143"/>
      <c r="I2344" s="143"/>
      <c r="J2344" s="143"/>
      <c r="K2344" s="143"/>
      <c r="L2344" s="51"/>
      <c r="M2344" s="66"/>
      <c r="N2344" s="87" t="s">
        <v>72</v>
      </c>
      <c r="O2344" s="22"/>
      <c r="P2344" s="96" t="str">
        <f>F2344</f>
        <v xml:space="preserve">  </v>
      </c>
    </row>
    <row r="2345" spans="2:16" hidden="1" x14ac:dyDescent="0.25">
      <c r="B2345" s="98"/>
      <c r="C2345" s="66"/>
      <c r="D2345" s="87"/>
      <c r="E2345" s="22"/>
      <c r="F2345" s="22"/>
      <c r="G2345" s="51"/>
      <c r="H2345" s="66"/>
      <c r="I2345" s="87"/>
      <c r="J2345" s="22"/>
      <c r="K2345" s="22"/>
      <c r="L2345" s="51"/>
      <c r="M2345" s="65"/>
      <c r="N2345" s="87"/>
      <c r="O2345" s="22"/>
      <c r="P2345" s="96"/>
    </row>
    <row r="2346" spans="2:16" ht="15.6" hidden="1" x14ac:dyDescent="0.3">
      <c r="B2346" s="62" t="str">
        <f>B2342</f>
        <v xml:space="preserve">  </v>
      </c>
      <c r="C2346" s="66" t="s">
        <v>70</v>
      </c>
      <c r="D2346" s="66"/>
      <c r="E2346" s="22" t="str">
        <f>IFERROR(VLOOKUP(B2346,'Lessor Calculations'!$Z$10:$AB$448,3,FALSE),0)</f>
        <v xml:space="preserve">  </v>
      </c>
      <c r="F2346" s="66"/>
      <c r="G2346" s="51"/>
      <c r="H2346" s="143" t="s">
        <v>37</v>
      </c>
      <c r="I2346" s="143"/>
      <c r="J2346" s="143"/>
      <c r="K2346" s="143"/>
      <c r="L2346" s="51"/>
      <c r="M2346" s="66" t="s">
        <v>70</v>
      </c>
      <c r="N2346" s="66"/>
      <c r="O2346" s="22" t="str">
        <f>E2346</f>
        <v xml:space="preserve">  </v>
      </c>
      <c r="P2346" s="96"/>
    </row>
    <row r="2347" spans="2:16" hidden="1" x14ac:dyDescent="0.25">
      <c r="B2347" s="98"/>
      <c r="C2347" s="66"/>
      <c r="D2347" s="87" t="s">
        <v>82</v>
      </c>
      <c r="E2347" s="66"/>
      <c r="F2347" s="77" t="str">
        <f>E2346</f>
        <v xml:space="preserve">  </v>
      </c>
      <c r="G2347" s="51"/>
      <c r="H2347" s="143"/>
      <c r="I2347" s="143"/>
      <c r="J2347" s="143"/>
      <c r="K2347" s="143"/>
      <c r="L2347" s="51"/>
      <c r="M2347" s="66"/>
      <c r="N2347" s="87" t="s">
        <v>82</v>
      </c>
      <c r="O2347" s="22"/>
      <c r="P2347" s="96" t="str">
        <f>O2346</f>
        <v xml:space="preserve">  </v>
      </c>
    </row>
    <row r="2348" spans="2:16" hidden="1" x14ac:dyDescent="0.25">
      <c r="B2348" s="98"/>
      <c r="C2348" s="66"/>
      <c r="D2348" s="87"/>
      <c r="E2348" s="22"/>
      <c r="F2348" s="22"/>
      <c r="G2348" s="51"/>
      <c r="H2348" s="66"/>
      <c r="I2348" s="87"/>
      <c r="J2348" s="22"/>
      <c r="K2348" s="22"/>
      <c r="L2348" s="51"/>
      <c r="M2348" s="65"/>
      <c r="N2348" s="87"/>
      <c r="O2348" s="22"/>
      <c r="P2348" s="96"/>
    </row>
    <row r="2349" spans="2:16" ht="15.6" hidden="1" x14ac:dyDescent="0.3">
      <c r="B2349" s="62" t="str">
        <f>B2346</f>
        <v xml:space="preserve">  </v>
      </c>
      <c r="C2349" s="144" t="s">
        <v>37</v>
      </c>
      <c r="D2349" s="144"/>
      <c r="E2349" s="144"/>
      <c r="F2349" s="144"/>
      <c r="G2349" s="51"/>
      <c r="H2349" s="87" t="s">
        <v>74</v>
      </c>
      <c r="I2349" s="66"/>
      <c r="J2349" s="22" t="str">
        <f>IFERROR(VLOOKUP(B2349,'Lessor Calculations'!$AE$10:$AG$448,3,FALSE),0)</f>
        <v xml:space="preserve">  </v>
      </c>
      <c r="K2349" s="22"/>
      <c r="L2349" s="51"/>
      <c r="M2349" s="87" t="s">
        <v>74</v>
      </c>
      <c r="N2349" s="66"/>
      <c r="O2349" s="22" t="str">
        <f>J2349</f>
        <v xml:space="preserve">  </v>
      </c>
      <c r="P2349" s="96"/>
    </row>
    <row r="2350" spans="2:16" ht="15.6" hidden="1" x14ac:dyDescent="0.3">
      <c r="B2350" s="74"/>
      <c r="C2350" s="144"/>
      <c r="D2350" s="144"/>
      <c r="E2350" s="144"/>
      <c r="F2350" s="144"/>
      <c r="G2350" s="51"/>
      <c r="H2350" s="52"/>
      <c r="I2350" s="87" t="s">
        <v>79</v>
      </c>
      <c r="J2350" s="22"/>
      <c r="K2350" s="22" t="str">
        <f>J2349</f>
        <v xml:space="preserve">  </v>
      </c>
      <c r="L2350" s="51"/>
      <c r="M2350" s="52"/>
      <c r="N2350" s="87" t="s">
        <v>79</v>
      </c>
      <c r="O2350" s="22"/>
      <c r="P2350" s="96" t="str">
        <f>O2349</f>
        <v xml:space="preserve">  </v>
      </c>
    </row>
    <row r="2351" spans="2:16" ht="15.6" hidden="1" x14ac:dyDescent="0.3">
      <c r="B2351" s="74"/>
      <c r="C2351" s="66"/>
      <c r="D2351" s="87"/>
      <c r="E2351" s="22"/>
      <c r="F2351" s="22"/>
      <c r="G2351" s="51"/>
      <c r="H2351" s="66"/>
      <c r="I2351" s="87"/>
      <c r="J2351" s="22"/>
      <c r="K2351" s="22"/>
      <c r="L2351" s="51"/>
      <c r="M2351" s="65"/>
      <c r="N2351" s="66"/>
      <c r="O2351" s="22"/>
      <c r="P2351" s="96"/>
    </row>
    <row r="2352" spans="2:16" ht="15.6" hidden="1" x14ac:dyDescent="0.3">
      <c r="B2352" s="62" t="str">
        <f>B2349</f>
        <v xml:space="preserve">  </v>
      </c>
      <c r="C2352" s="87" t="s">
        <v>36</v>
      </c>
      <c r="D2352" s="22"/>
      <c r="E2352" s="22" t="str">
        <f>F2353</f>
        <v xml:space="preserve">  </v>
      </c>
      <c r="F2352" s="22"/>
      <c r="G2352" s="51"/>
      <c r="H2352" s="143" t="s">
        <v>37</v>
      </c>
      <c r="I2352" s="143"/>
      <c r="J2352" s="143"/>
      <c r="K2352" s="143"/>
      <c r="L2352" s="51"/>
      <c r="M2352" s="87" t="s">
        <v>36</v>
      </c>
      <c r="N2352" s="22"/>
      <c r="O2352" s="22" t="str">
        <f>E2352</f>
        <v xml:space="preserve">  </v>
      </c>
      <c r="P2352" s="96"/>
    </row>
    <row r="2353" spans="2:16" ht="15.6" hidden="1" x14ac:dyDescent="0.3">
      <c r="B2353" s="75"/>
      <c r="C2353" s="79"/>
      <c r="D2353" s="90" t="s">
        <v>80</v>
      </c>
      <c r="E2353" s="90"/>
      <c r="F2353" s="91" t="str">
        <f>IFERROR(VLOOKUP(B2352,'Lessor Calculations'!$G$10:$W$448,17,FALSE),0)</f>
        <v xml:space="preserve">  </v>
      </c>
      <c r="G2353" s="70"/>
      <c r="H2353" s="146"/>
      <c r="I2353" s="146"/>
      <c r="J2353" s="146"/>
      <c r="K2353" s="146"/>
      <c r="L2353" s="70"/>
      <c r="M2353" s="79"/>
      <c r="N2353" s="90" t="s">
        <v>80</v>
      </c>
      <c r="O2353" s="91"/>
      <c r="P2353" s="94" t="str">
        <f>O2352</f>
        <v xml:space="preserve">  </v>
      </c>
    </row>
    <row r="2354" spans="2:16" ht="15.6" hidden="1" x14ac:dyDescent="0.3">
      <c r="B2354" s="59" t="str">
        <f>IFERROR(IF(EOMONTH(B2349,1)&gt;Questionnaire!$I$8,"  ",EOMONTH(B2349,1)),"  ")</f>
        <v xml:space="preserve">  </v>
      </c>
      <c r="C2354" s="82" t="s">
        <v>36</v>
      </c>
      <c r="D2354" s="83"/>
      <c r="E2354" s="83">
        <f>IFERROR(F2355+F2356,0)</f>
        <v>0</v>
      </c>
      <c r="F2354" s="83"/>
      <c r="G2354" s="61"/>
      <c r="H2354" s="142" t="s">
        <v>37</v>
      </c>
      <c r="I2354" s="142"/>
      <c r="J2354" s="142"/>
      <c r="K2354" s="142"/>
      <c r="L2354" s="61"/>
      <c r="M2354" s="82" t="s">
        <v>36</v>
      </c>
      <c r="N2354" s="83"/>
      <c r="O2354" s="83">
        <f>E2354</f>
        <v>0</v>
      </c>
      <c r="P2354" s="95"/>
    </row>
    <row r="2355" spans="2:16" hidden="1" x14ac:dyDescent="0.25">
      <c r="B2355" s="98"/>
      <c r="C2355" s="87"/>
      <c r="D2355" s="87" t="s">
        <v>71</v>
      </c>
      <c r="E2355" s="87"/>
      <c r="F2355" s="22">
        <f>IFERROR(-VLOOKUP(B2354,'Lessor Calculations'!$G$10:$N$448,8,FALSE),0)</f>
        <v>0</v>
      </c>
      <c r="G2355" s="51"/>
      <c r="H2355" s="143"/>
      <c r="I2355" s="143"/>
      <c r="J2355" s="143"/>
      <c r="K2355" s="143"/>
      <c r="L2355" s="51"/>
      <c r="M2355" s="87"/>
      <c r="N2355" s="87" t="s">
        <v>71</v>
      </c>
      <c r="O2355" s="22"/>
      <c r="P2355" s="96">
        <f>F2355</f>
        <v>0</v>
      </c>
    </row>
    <row r="2356" spans="2:16" hidden="1" x14ac:dyDescent="0.25">
      <c r="B2356" s="98"/>
      <c r="C2356" s="66"/>
      <c r="D2356" s="87" t="s">
        <v>72</v>
      </c>
      <c r="E2356" s="87"/>
      <c r="F2356" s="22" t="str">
        <f>IFERROR(VLOOKUP(B2354,'Lessor Calculations'!$G$10:$M$448,7,FALSE),0)</f>
        <v xml:space="preserve">  </v>
      </c>
      <c r="G2356" s="51"/>
      <c r="H2356" s="143"/>
      <c r="I2356" s="143"/>
      <c r="J2356" s="143"/>
      <c r="K2356" s="143"/>
      <c r="L2356" s="51"/>
      <c r="M2356" s="66"/>
      <c r="N2356" s="87" t="s">
        <v>72</v>
      </c>
      <c r="O2356" s="22"/>
      <c r="P2356" s="96" t="str">
        <f>F2356</f>
        <v xml:space="preserve">  </v>
      </c>
    </row>
    <row r="2357" spans="2:16" hidden="1" x14ac:dyDescent="0.25">
      <c r="B2357" s="98"/>
      <c r="C2357" s="66"/>
      <c r="D2357" s="87"/>
      <c r="E2357" s="22"/>
      <c r="F2357" s="22"/>
      <c r="G2357" s="51"/>
      <c r="H2357" s="66"/>
      <c r="I2357" s="87"/>
      <c r="J2357" s="22"/>
      <c r="K2357" s="22"/>
      <c r="L2357" s="51"/>
      <c r="M2357" s="65"/>
      <c r="N2357" s="87"/>
      <c r="O2357" s="22"/>
      <c r="P2357" s="96"/>
    </row>
    <row r="2358" spans="2:16" ht="15.6" hidden="1" x14ac:dyDescent="0.3">
      <c r="B2358" s="62" t="str">
        <f>B2354</f>
        <v xml:space="preserve">  </v>
      </c>
      <c r="C2358" s="66" t="s">
        <v>70</v>
      </c>
      <c r="D2358" s="66"/>
      <c r="E2358" s="22" t="str">
        <f>IFERROR(VLOOKUP(B2358,'Lessor Calculations'!$Z$10:$AB$448,3,FALSE),0)</f>
        <v xml:space="preserve">  </v>
      </c>
      <c r="F2358" s="66"/>
      <c r="G2358" s="51"/>
      <c r="H2358" s="143" t="s">
        <v>37</v>
      </c>
      <c r="I2358" s="143"/>
      <c r="J2358" s="143"/>
      <c r="K2358" s="143"/>
      <c r="L2358" s="51"/>
      <c r="M2358" s="66" t="s">
        <v>70</v>
      </c>
      <c r="N2358" s="66"/>
      <c r="O2358" s="22" t="str">
        <f>E2358</f>
        <v xml:space="preserve">  </v>
      </c>
      <c r="P2358" s="96"/>
    </row>
    <row r="2359" spans="2:16" hidden="1" x14ac:dyDescent="0.25">
      <c r="B2359" s="98"/>
      <c r="C2359" s="66"/>
      <c r="D2359" s="87" t="s">
        <v>82</v>
      </c>
      <c r="E2359" s="66"/>
      <c r="F2359" s="77" t="str">
        <f>E2358</f>
        <v xml:space="preserve">  </v>
      </c>
      <c r="G2359" s="51"/>
      <c r="H2359" s="143"/>
      <c r="I2359" s="143"/>
      <c r="J2359" s="143"/>
      <c r="K2359" s="143"/>
      <c r="L2359" s="51"/>
      <c r="M2359" s="66"/>
      <c r="N2359" s="87" t="s">
        <v>82</v>
      </c>
      <c r="O2359" s="22"/>
      <c r="P2359" s="96" t="str">
        <f>O2358</f>
        <v xml:space="preserve">  </v>
      </c>
    </row>
    <row r="2360" spans="2:16" hidden="1" x14ac:dyDescent="0.25">
      <c r="B2360" s="98"/>
      <c r="C2360" s="66"/>
      <c r="D2360" s="87"/>
      <c r="E2360" s="22"/>
      <c r="F2360" s="22"/>
      <c r="G2360" s="51"/>
      <c r="H2360" s="66"/>
      <c r="I2360" s="87"/>
      <c r="J2360" s="22"/>
      <c r="K2360" s="22"/>
      <c r="L2360" s="51"/>
      <c r="M2360" s="65"/>
      <c r="N2360" s="87"/>
      <c r="O2360" s="22"/>
      <c r="P2360" s="96"/>
    </row>
    <row r="2361" spans="2:16" ht="15.6" hidden="1" x14ac:dyDescent="0.3">
      <c r="B2361" s="62" t="str">
        <f>B2358</f>
        <v xml:space="preserve">  </v>
      </c>
      <c r="C2361" s="144" t="s">
        <v>37</v>
      </c>
      <c r="D2361" s="144"/>
      <c r="E2361" s="144"/>
      <c r="F2361" s="144"/>
      <c r="G2361" s="51"/>
      <c r="H2361" s="87" t="s">
        <v>74</v>
      </c>
      <c r="I2361" s="66"/>
      <c r="J2361" s="22" t="str">
        <f>IFERROR(VLOOKUP(B2361,'Lessor Calculations'!$AE$10:$AG$448,3,FALSE),0)</f>
        <v xml:space="preserve">  </v>
      </c>
      <c r="K2361" s="22"/>
      <c r="L2361" s="51"/>
      <c r="M2361" s="87" t="s">
        <v>74</v>
      </c>
      <c r="N2361" s="66"/>
      <c r="O2361" s="22" t="str">
        <f>J2361</f>
        <v xml:space="preserve">  </v>
      </c>
      <c r="P2361" s="96"/>
    </row>
    <row r="2362" spans="2:16" ht="15.6" hidden="1" x14ac:dyDescent="0.3">
      <c r="B2362" s="74"/>
      <c r="C2362" s="144"/>
      <c r="D2362" s="144"/>
      <c r="E2362" s="144"/>
      <c r="F2362" s="144"/>
      <c r="G2362" s="51"/>
      <c r="H2362" s="52"/>
      <c r="I2362" s="87" t="s">
        <v>79</v>
      </c>
      <c r="J2362" s="22"/>
      <c r="K2362" s="22" t="str">
        <f>J2361</f>
        <v xml:space="preserve">  </v>
      </c>
      <c r="L2362" s="51"/>
      <c r="M2362" s="52"/>
      <c r="N2362" s="87" t="s">
        <v>79</v>
      </c>
      <c r="O2362" s="22"/>
      <c r="P2362" s="96" t="str">
        <f>O2361</f>
        <v xml:space="preserve">  </v>
      </c>
    </row>
    <row r="2363" spans="2:16" ht="15.6" hidden="1" x14ac:dyDescent="0.3">
      <c r="B2363" s="74"/>
      <c r="C2363" s="66"/>
      <c r="D2363" s="87"/>
      <c r="E2363" s="22"/>
      <c r="F2363" s="22"/>
      <c r="G2363" s="51"/>
      <c r="H2363" s="66"/>
      <c r="I2363" s="87"/>
      <c r="J2363" s="22"/>
      <c r="K2363" s="22"/>
      <c r="L2363" s="51"/>
      <c r="M2363" s="65"/>
      <c r="N2363" s="66"/>
      <c r="O2363" s="22"/>
      <c r="P2363" s="96"/>
    </row>
    <row r="2364" spans="2:16" ht="15.6" hidden="1" x14ac:dyDescent="0.3">
      <c r="B2364" s="62" t="str">
        <f>B2361</f>
        <v xml:space="preserve">  </v>
      </c>
      <c r="C2364" s="87" t="s">
        <v>36</v>
      </c>
      <c r="D2364" s="22"/>
      <c r="E2364" s="22" t="str">
        <f>F2365</f>
        <v xml:space="preserve">  </v>
      </c>
      <c r="F2364" s="22"/>
      <c r="G2364" s="51"/>
      <c r="H2364" s="143" t="s">
        <v>37</v>
      </c>
      <c r="I2364" s="143"/>
      <c r="J2364" s="143"/>
      <c r="K2364" s="143"/>
      <c r="L2364" s="51"/>
      <c r="M2364" s="87" t="s">
        <v>36</v>
      </c>
      <c r="N2364" s="22"/>
      <c r="O2364" s="22" t="str">
        <f>E2364</f>
        <v xml:space="preserve">  </v>
      </c>
      <c r="P2364" s="96"/>
    </row>
    <row r="2365" spans="2:16" ht="15.6" hidden="1" x14ac:dyDescent="0.3">
      <c r="B2365" s="75"/>
      <c r="C2365" s="79"/>
      <c r="D2365" s="90" t="s">
        <v>80</v>
      </c>
      <c r="E2365" s="90"/>
      <c r="F2365" s="91" t="str">
        <f>IFERROR(VLOOKUP(B2364,'Lessor Calculations'!$G$10:$W$448,17,FALSE),0)</f>
        <v xml:space="preserve">  </v>
      </c>
      <c r="G2365" s="70"/>
      <c r="H2365" s="146"/>
      <c r="I2365" s="146"/>
      <c r="J2365" s="146"/>
      <c r="K2365" s="146"/>
      <c r="L2365" s="70"/>
      <c r="M2365" s="79"/>
      <c r="N2365" s="90" t="s">
        <v>80</v>
      </c>
      <c r="O2365" s="91"/>
      <c r="P2365" s="94" t="str">
        <f>O2364</f>
        <v xml:space="preserve">  </v>
      </c>
    </row>
    <row r="2366" spans="2:16" ht="15.6" hidden="1" x14ac:dyDescent="0.3">
      <c r="B2366" s="59" t="str">
        <f>IFERROR(IF(EOMONTH(B2361,1)&gt;Questionnaire!$I$8,"  ",EOMONTH(B2361,1)),"  ")</f>
        <v xml:space="preserve">  </v>
      </c>
      <c r="C2366" s="82" t="s">
        <v>36</v>
      </c>
      <c r="D2366" s="83"/>
      <c r="E2366" s="83">
        <f>IFERROR(F2367+F2368,0)</f>
        <v>0</v>
      </c>
      <c r="F2366" s="83"/>
      <c r="G2366" s="61"/>
      <c r="H2366" s="142" t="s">
        <v>37</v>
      </c>
      <c r="I2366" s="142"/>
      <c r="J2366" s="142"/>
      <c r="K2366" s="142"/>
      <c r="L2366" s="61"/>
      <c r="M2366" s="82" t="s">
        <v>36</v>
      </c>
      <c r="N2366" s="83"/>
      <c r="O2366" s="83">
        <f>E2366</f>
        <v>0</v>
      </c>
      <c r="P2366" s="95"/>
    </row>
    <row r="2367" spans="2:16" hidden="1" x14ac:dyDescent="0.25">
      <c r="B2367" s="98"/>
      <c r="C2367" s="87"/>
      <c r="D2367" s="87" t="s">
        <v>71</v>
      </c>
      <c r="E2367" s="87"/>
      <c r="F2367" s="22">
        <f>IFERROR(-VLOOKUP(B2366,'Lessor Calculations'!$G$10:$N$448,8,FALSE),0)</f>
        <v>0</v>
      </c>
      <c r="G2367" s="51"/>
      <c r="H2367" s="143"/>
      <c r="I2367" s="143"/>
      <c r="J2367" s="143"/>
      <c r="K2367" s="143"/>
      <c r="L2367" s="51"/>
      <c r="M2367" s="87"/>
      <c r="N2367" s="87" t="s">
        <v>71</v>
      </c>
      <c r="O2367" s="22"/>
      <c r="P2367" s="96">
        <f>F2367</f>
        <v>0</v>
      </c>
    </row>
    <row r="2368" spans="2:16" hidden="1" x14ac:dyDescent="0.25">
      <c r="B2368" s="98"/>
      <c r="C2368" s="66"/>
      <c r="D2368" s="87" t="s">
        <v>72</v>
      </c>
      <c r="E2368" s="87"/>
      <c r="F2368" s="22" t="str">
        <f>IFERROR(VLOOKUP(B2366,'Lessor Calculations'!$G$10:$M$448,7,FALSE),0)</f>
        <v xml:space="preserve">  </v>
      </c>
      <c r="G2368" s="51"/>
      <c r="H2368" s="143"/>
      <c r="I2368" s="143"/>
      <c r="J2368" s="143"/>
      <c r="K2368" s="143"/>
      <c r="L2368" s="51"/>
      <c r="M2368" s="66"/>
      <c r="N2368" s="87" t="s">
        <v>72</v>
      </c>
      <c r="O2368" s="22"/>
      <c r="P2368" s="96" t="str">
        <f>F2368</f>
        <v xml:space="preserve">  </v>
      </c>
    </row>
    <row r="2369" spans="2:16" hidden="1" x14ac:dyDescent="0.25">
      <c r="B2369" s="98"/>
      <c r="C2369" s="66"/>
      <c r="D2369" s="87"/>
      <c r="E2369" s="22"/>
      <c r="F2369" s="22"/>
      <c r="G2369" s="51"/>
      <c r="H2369" s="66"/>
      <c r="I2369" s="87"/>
      <c r="J2369" s="22"/>
      <c r="K2369" s="22"/>
      <c r="L2369" s="51"/>
      <c r="M2369" s="65"/>
      <c r="N2369" s="87"/>
      <c r="O2369" s="22"/>
      <c r="P2369" s="96"/>
    </row>
    <row r="2370" spans="2:16" ht="15.6" hidden="1" x14ac:dyDescent="0.3">
      <c r="B2370" s="62" t="str">
        <f>B2366</f>
        <v xml:space="preserve">  </v>
      </c>
      <c r="C2370" s="66" t="s">
        <v>70</v>
      </c>
      <c r="D2370" s="66"/>
      <c r="E2370" s="22" t="str">
        <f>IFERROR(VLOOKUP(B2370,'Lessor Calculations'!$Z$10:$AB$448,3,FALSE),0)</f>
        <v xml:space="preserve">  </v>
      </c>
      <c r="F2370" s="66"/>
      <c r="G2370" s="51"/>
      <c r="H2370" s="143" t="s">
        <v>37</v>
      </c>
      <c r="I2370" s="143"/>
      <c r="J2370" s="143"/>
      <c r="K2370" s="143"/>
      <c r="L2370" s="51"/>
      <c r="M2370" s="66" t="s">
        <v>70</v>
      </c>
      <c r="N2370" s="66"/>
      <c r="O2370" s="22" t="str">
        <f>E2370</f>
        <v xml:space="preserve">  </v>
      </c>
      <c r="P2370" s="96"/>
    </row>
    <row r="2371" spans="2:16" hidden="1" x14ac:dyDescent="0.25">
      <c r="B2371" s="98"/>
      <c r="C2371" s="66"/>
      <c r="D2371" s="87" t="s">
        <v>82</v>
      </c>
      <c r="E2371" s="66"/>
      <c r="F2371" s="77" t="str">
        <f>E2370</f>
        <v xml:space="preserve">  </v>
      </c>
      <c r="G2371" s="51"/>
      <c r="H2371" s="143"/>
      <c r="I2371" s="143"/>
      <c r="J2371" s="143"/>
      <c r="K2371" s="143"/>
      <c r="L2371" s="51"/>
      <c r="M2371" s="66"/>
      <c r="N2371" s="87" t="s">
        <v>82</v>
      </c>
      <c r="O2371" s="22"/>
      <c r="P2371" s="96" t="str">
        <f>O2370</f>
        <v xml:space="preserve">  </v>
      </c>
    </row>
    <row r="2372" spans="2:16" hidden="1" x14ac:dyDescent="0.25">
      <c r="B2372" s="98"/>
      <c r="C2372" s="66"/>
      <c r="D2372" s="87"/>
      <c r="E2372" s="22"/>
      <c r="F2372" s="22"/>
      <c r="G2372" s="51"/>
      <c r="H2372" s="66"/>
      <c r="I2372" s="87"/>
      <c r="J2372" s="22"/>
      <c r="K2372" s="22"/>
      <c r="L2372" s="51"/>
      <c r="M2372" s="65"/>
      <c r="N2372" s="87"/>
      <c r="O2372" s="22"/>
      <c r="P2372" s="96"/>
    </row>
    <row r="2373" spans="2:16" ht="15.6" hidden="1" x14ac:dyDescent="0.3">
      <c r="B2373" s="62" t="str">
        <f>B2370</f>
        <v xml:space="preserve">  </v>
      </c>
      <c r="C2373" s="144" t="s">
        <v>37</v>
      </c>
      <c r="D2373" s="144"/>
      <c r="E2373" s="144"/>
      <c r="F2373" s="144"/>
      <c r="G2373" s="51"/>
      <c r="H2373" s="87" t="s">
        <v>74</v>
      </c>
      <c r="I2373" s="66"/>
      <c r="J2373" s="22" t="str">
        <f>IFERROR(VLOOKUP(B2373,'Lessor Calculations'!$AE$10:$AG$448,3,FALSE),0)</f>
        <v xml:space="preserve">  </v>
      </c>
      <c r="K2373" s="22"/>
      <c r="L2373" s="51"/>
      <c r="M2373" s="87" t="s">
        <v>74</v>
      </c>
      <c r="N2373" s="66"/>
      <c r="O2373" s="22" t="str">
        <f>J2373</f>
        <v xml:space="preserve">  </v>
      </c>
      <c r="P2373" s="96"/>
    </row>
    <row r="2374" spans="2:16" ht="15.6" hidden="1" x14ac:dyDescent="0.3">
      <c r="B2374" s="74"/>
      <c r="C2374" s="144"/>
      <c r="D2374" s="144"/>
      <c r="E2374" s="144"/>
      <c r="F2374" s="144"/>
      <c r="G2374" s="51"/>
      <c r="H2374" s="52"/>
      <c r="I2374" s="87" t="s">
        <v>79</v>
      </c>
      <c r="J2374" s="22"/>
      <c r="K2374" s="22" t="str">
        <f>J2373</f>
        <v xml:space="preserve">  </v>
      </c>
      <c r="L2374" s="51"/>
      <c r="M2374" s="52"/>
      <c r="N2374" s="87" t="s">
        <v>79</v>
      </c>
      <c r="O2374" s="22"/>
      <c r="P2374" s="96" t="str">
        <f>O2373</f>
        <v xml:space="preserve">  </v>
      </c>
    </row>
    <row r="2375" spans="2:16" ht="15.6" hidden="1" x14ac:dyDescent="0.3">
      <c r="B2375" s="74"/>
      <c r="C2375" s="66"/>
      <c r="D2375" s="87"/>
      <c r="E2375" s="22"/>
      <c r="F2375" s="22"/>
      <c r="G2375" s="51"/>
      <c r="H2375" s="66"/>
      <c r="I2375" s="87"/>
      <c r="J2375" s="22"/>
      <c r="K2375" s="22"/>
      <c r="L2375" s="51"/>
      <c r="M2375" s="65"/>
      <c r="N2375" s="66"/>
      <c r="O2375" s="22"/>
      <c r="P2375" s="96"/>
    </row>
    <row r="2376" spans="2:16" ht="15.6" hidden="1" x14ac:dyDescent="0.3">
      <c r="B2376" s="62" t="str">
        <f>B2373</f>
        <v xml:space="preserve">  </v>
      </c>
      <c r="C2376" s="87" t="s">
        <v>36</v>
      </c>
      <c r="D2376" s="22"/>
      <c r="E2376" s="22" t="str">
        <f>F2377</f>
        <v xml:space="preserve">  </v>
      </c>
      <c r="F2376" s="22"/>
      <c r="G2376" s="51"/>
      <c r="H2376" s="143" t="s">
        <v>37</v>
      </c>
      <c r="I2376" s="143"/>
      <c r="J2376" s="143"/>
      <c r="K2376" s="143"/>
      <c r="L2376" s="51"/>
      <c r="M2376" s="87" t="s">
        <v>36</v>
      </c>
      <c r="N2376" s="22"/>
      <c r="O2376" s="22" t="str">
        <f>E2376</f>
        <v xml:space="preserve">  </v>
      </c>
      <c r="P2376" s="96"/>
    </row>
    <row r="2377" spans="2:16" ht="15.6" hidden="1" x14ac:dyDescent="0.3">
      <c r="B2377" s="75"/>
      <c r="C2377" s="79"/>
      <c r="D2377" s="90" t="s">
        <v>80</v>
      </c>
      <c r="E2377" s="90"/>
      <c r="F2377" s="91" t="str">
        <f>IFERROR(VLOOKUP(B2376,'Lessor Calculations'!$G$10:$W$448,17,FALSE),0)</f>
        <v xml:space="preserve">  </v>
      </c>
      <c r="G2377" s="70"/>
      <c r="H2377" s="146"/>
      <c r="I2377" s="146"/>
      <c r="J2377" s="146"/>
      <c r="K2377" s="146"/>
      <c r="L2377" s="70"/>
      <c r="M2377" s="79"/>
      <c r="N2377" s="90" t="s">
        <v>80</v>
      </c>
      <c r="O2377" s="91"/>
      <c r="P2377" s="94" t="str">
        <f>O2376</f>
        <v xml:space="preserve">  </v>
      </c>
    </row>
    <row r="2378" spans="2:16" ht="15.6" hidden="1" x14ac:dyDescent="0.3">
      <c r="B2378" s="59" t="str">
        <f>IFERROR(IF(EOMONTH(B2373,1)&gt;Questionnaire!$I$8,"  ",EOMONTH(B2373,1)),"  ")</f>
        <v xml:space="preserve">  </v>
      </c>
      <c r="C2378" s="82" t="s">
        <v>36</v>
      </c>
      <c r="D2378" s="83"/>
      <c r="E2378" s="83">
        <f>IFERROR(F2379+F2380,0)</f>
        <v>0</v>
      </c>
      <c r="F2378" s="83"/>
      <c r="G2378" s="61"/>
      <c r="H2378" s="142" t="s">
        <v>37</v>
      </c>
      <c r="I2378" s="142"/>
      <c r="J2378" s="142"/>
      <c r="K2378" s="142"/>
      <c r="L2378" s="61"/>
      <c r="M2378" s="82" t="s">
        <v>36</v>
      </c>
      <c r="N2378" s="83"/>
      <c r="O2378" s="83">
        <f>E2378</f>
        <v>0</v>
      </c>
      <c r="P2378" s="95"/>
    </row>
    <row r="2379" spans="2:16" hidden="1" x14ac:dyDescent="0.25">
      <c r="B2379" s="98"/>
      <c r="C2379" s="87"/>
      <c r="D2379" s="87" t="s">
        <v>71</v>
      </c>
      <c r="E2379" s="87"/>
      <c r="F2379" s="22">
        <f>IFERROR(-VLOOKUP(B2378,'Lessor Calculations'!$G$10:$N$448,8,FALSE),0)</f>
        <v>0</v>
      </c>
      <c r="G2379" s="51"/>
      <c r="H2379" s="143"/>
      <c r="I2379" s="143"/>
      <c r="J2379" s="143"/>
      <c r="K2379" s="143"/>
      <c r="L2379" s="51"/>
      <c r="M2379" s="87"/>
      <c r="N2379" s="87" t="s">
        <v>71</v>
      </c>
      <c r="O2379" s="22"/>
      <c r="P2379" s="96">
        <f>F2379</f>
        <v>0</v>
      </c>
    </row>
    <row r="2380" spans="2:16" hidden="1" x14ac:dyDescent="0.25">
      <c r="B2380" s="98"/>
      <c r="C2380" s="66"/>
      <c r="D2380" s="87" t="s">
        <v>72</v>
      </c>
      <c r="E2380" s="87"/>
      <c r="F2380" s="22" t="str">
        <f>IFERROR(VLOOKUP(B2378,'Lessor Calculations'!$G$10:$M$448,7,FALSE),0)</f>
        <v xml:space="preserve">  </v>
      </c>
      <c r="G2380" s="51"/>
      <c r="H2380" s="143"/>
      <c r="I2380" s="143"/>
      <c r="J2380" s="143"/>
      <c r="K2380" s="143"/>
      <c r="L2380" s="51"/>
      <c r="M2380" s="66"/>
      <c r="N2380" s="87" t="s">
        <v>72</v>
      </c>
      <c r="O2380" s="22"/>
      <c r="P2380" s="96" t="str">
        <f>F2380</f>
        <v xml:space="preserve">  </v>
      </c>
    </row>
    <row r="2381" spans="2:16" hidden="1" x14ac:dyDescent="0.25">
      <c r="B2381" s="98"/>
      <c r="C2381" s="66"/>
      <c r="D2381" s="87"/>
      <c r="E2381" s="22"/>
      <c r="F2381" s="22"/>
      <c r="G2381" s="51"/>
      <c r="H2381" s="66"/>
      <c r="I2381" s="87"/>
      <c r="J2381" s="22"/>
      <c r="K2381" s="22"/>
      <c r="L2381" s="51"/>
      <c r="M2381" s="65"/>
      <c r="N2381" s="87"/>
      <c r="O2381" s="22"/>
      <c r="P2381" s="96"/>
    </row>
    <row r="2382" spans="2:16" ht="15.6" hidden="1" x14ac:dyDescent="0.3">
      <c r="B2382" s="62" t="str">
        <f>B2378</f>
        <v xml:space="preserve">  </v>
      </c>
      <c r="C2382" s="66" t="s">
        <v>70</v>
      </c>
      <c r="D2382" s="66"/>
      <c r="E2382" s="22" t="str">
        <f>IFERROR(VLOOKUP(B2382,'Lessor Calculations'!$Z$10:$AB$448,3,FALSE),0)</f>
        <v xml:space="preserve">  </v>
      </c>
      <c r="F2382" s="66"/>
      <c r="G2382" s="51"/>
      <c r="H2382" s="143" t="s">
        <v>37</v>
      </c>
      <c r="I2382" s="143"/>
      <c r="J2382" s="143"/>
      <c r="K2382" s="143"/>
      <c r="L2382" s="51"/>
      <c r="M2382" s="66" t="s">
        <v>70</v>
      </c>
      <c r="N2382" s="66"/>
      <c r="O2382" s="22" t="str">
        <f>E2382</f>
        <v xml:space="preserve">  </v>
      </c>
      <c r="P2382" s="96"/>
    </row>
    <row r="2383" spans="2:16" hidden="1" x14ac:dyDescent="0.25">
      <c r="B2383" s="98"/>
      <c r="C2383" s="66"/>
      <c r="D2383" s="87" t="s">
        <v>82</v>
      </c>
      <c r="E2383" s="66"/>
      <c r="F2383" s="77" t="str">
        <f>E2382</f>
        <v xml:space="preserve">  </v>
      </c>
      <c r="G2383" s="51"/>
      <c r="H2383" s="143"/>
      <c r="I2383" s="143"/>
      <c r="J2383" s="143"/>
      <c r="K2383" s="143"/>
      <c r="L2383" s="51"/>
      <c r="M2383" s="66"/>
      <c r="N2383" s="87" t="s">
        <v>82</v>
      </c>
      <c r="O2383" s="22"/>
      <c r="P2383" s="96" t="str">
        <f>O2382</f>
        <v xml:space="preserve">  </v>
      </c>
    </row>
    <row r="2384" spans="2:16" hidden="1" x14ac:dyDescent="0.25">
      <c r="B2384" s="98"/>
      <c r="C2384" s="66"/>
      <c r="D2384" s="87"/>
      <c r="E2384" s="22"/>
      <c r="F2384" s="22"/>
      <c r="G2384" s="51"/>
      <c r="H2384" s="66"/>
      <c r="I2384" s="87"/>
      <c r="J2384" s="22"/>
      <c r="K2384" s="22"/>
      <c r="L2384" s="51"/>
      <c r="M2384" s="65"/>
      <c r="N2384" s="87"/>
      <c r="O2384" s="22"/>
      <c r="P2384" s="96"/>
    </row>
    <row r="2385" spans="2:16" ht="15.6" hidden="1" x14ac:dyDescent="0.3">
      <c r="B2385" s="62" t="str">
        <f>B2382</f>
        <v xml:space="preserve">  </v>
      </c>
      <c r="C2385" s="144" t="s">
        <v>37</v>
      </c>
      <c r="D2385" s="144"/>
      <c r="E2385" s="144"/>
      <c r="F2385" s="144"/>
      <c r="G2385" s="51"/>
      <c r="H2385" s="87" t="s">
        <v>74</v>
      </c>
      <c r="I2385" s="66"/>
      <c r="J2385" s="22" t="str">
        <f>IFERROR(VLOOKUP(B2385,'Lessor Calculations'!$AE$10:$AG$448,3,FALSE),0)</f>
        <v xml:space="preserve">  </v>
      </c>
      <c r="K2385" s="22"/>
      <c r="L2385" s="51"/>
      <c r="M2385" s="87" t="s">
        <v>74</v>
      </c>
      <c r="N2385" s="66"/>
      <c r="O2385" s="22" t="str">
        <f>J2385</f>
        <v xml:space="preserve">  </v>
      </c>
      <c r="P2385" s="96"/>
    </row>
    <row r="2386" spans="2:16" ht="15.6" hidden="1" x14ac:dyDescent="0.3">
      <c r="B2386" s="74"/>
      <c r="C2386" s="144"/>
      <c r="D2386" s="144"/>
      <c r="E2386" s="144"/>
      <c r="F2386" s="144"/>
      <c r="G2386" s="51"/>
      <c r="H2386" s="52"/>
      <c r="I2386" s="87" t="s">
        <v>79</v>
      </c>
      <c r="J2386" s="22"/>
      <c r="K2386" s="22" t="str">
        <f>J2385</f>
        <v xml:space="preserve">  </v>
      </c>
      <c r="L2386" s="51"/>
      <c r="M2386" s="52"/>
      <c r="N2386" s="87" t="s">
        <v>79</v>
      </c>
      <c r="O2386" s="22"/>
      <c r="P2386" s="96" t="str">
        <f>O2385</f>
        <v xml:space="preserve">  </v>
      </c>
    </row>
    <row r="2387" spans="2:16" ht="15.6" hidden="1" x14ac:dyDescent="0.3">
      <c r="B2387" s="74"/>
      <c r="C2387" s="66"/>
      <c r="D2387" s="87"/>
      <c r="E2387" s="22"/>
      <c r="F2387" s="22"/>
      <c r="G2387" s="51"/>
      <c r="H2387" s="66"/>
      <c r="I2387" s="87"/>
      <c r="J2387" s="22"/>
      <c r="K2387" s="22"/>
      <c r="L2387" s="51"/>
      <c r="M2387" s="65"/>
      <c r="N2387" s="66"/>
      <c r="O2387" s="22"/>
      <c r="P2387" s="96"/>
    </row>
    <row r="2388" spans="2:16" ht="15.6" hidden="1" x14ac:dyDescent="0.3">
      <c r="B2388" s="62" t="str">
        <f>B2385</f>
        <v xml:space="preserve">  </v>
      </c>
      <c r="C2388" s="87" t="s">
        <v>36</v>
      </c>
      <c r="D2388" s="22"/>
      <c r="E2388" s="22" t="str">
        <f>F2389</f>
        <v xml:space="preserve">  </v>
      </c>
      <c r="F2388" s="22"/>
      <c r="G2388" s="51"/>
      <c r="H2388" s="143" t="s">
        <v>37</v>
      </c>
      <c r="I2388" s="143"/>
      <c r="J2388" s="143"/>
      <c r="K2388" s="143"/>
      <c r="L2388" s="51"/>
      <c r="M2388" s="87" t="s">
        <v>36</v>
      </c>
      <c r="N2388" s="22"/>
      <c r="O2388" s="22" t="str">
        <f>E2388</f>
        <v xml:space="preserve">  </v>
      </c>
      <c r="P2388" s="96"/>
    </row>
    <row r="2389" spans="2:16" ht="15.6" hidden="1" x14ac:dyDescent="0.3">
      <c r="B2389" s="75"/>
      <c r="C2389" s="79"/>
      <c r="D2389" s="90" t="s">
        <v>80</v>
      </c>
      <c r="E2389" s="90"/>
      <c r="F2389" s="91" t="str">
        <f>IFERROR(VLOOKUP(B2388,'Lessor Calculations'!$G$10:$W$448,17,FALSE),0)</f>
        <v xml:space="preserve">  </v>
      </c>
      <c r="G2389" s="70"/>
      <c r="H2389" s="146"/>
      <c r="I2389" s="146"/>
      <c r="J2389" s="146"/>
      <c r="K2389" s="146"/>
      <c r="L2389" s="70"/>
      <c r="M2389" s="79"/>
      <c r="N2389" s="90" t="s">
        <v>80</v>
      </c>
      <c r="O2389" s="91"/>
      <c r="P2389" s="94" t="str">
        <f>O2388</f>
        <v xml:space="preserve">  </v>
      </c>
    </row>
    <row r="2390" spans="2:16" ht="15.6" hidden="1" x14ac:dyDescent="0.3">
      <c r="B2390" s="59" t="str">
        <f>IFERROR(IF(EOMONTH(B2385,1)&gt;Questionnaire!$I$8,"  ",EOMONTH(B2385,1)),"  ")</f>
        <v xml:space="preserve">  </v>
      </c>
      <c r="C2390" s="82" t="s">
        <v>36</v>
      </c>
      <c r="D2390" s="83"/>
      <c r="E2390" s="83">
        <f>IFERROR(F2391+F2392,0)</f>
        <v>0</v>
      </c>
      <c r="F2390" s="83"/>
      <c r="G2390" s="61"/>
      <c r="H2390" s="142" t="s">
        <v>37</v>
      </c>
      <c r="I2390" s="142"/>
      <c r="J2390" s="142"/>
      <c r="K2390" s="142"/>
      <c r="L2390" s="61"/>
      <c r="M2390" s="82" t="s">
        <v>36</v>
      </c>
      <c r="N2390" s="83"/>
      <c r="O2390" s="83">
        <f>E2390</f>
        <v>0</v>
      </c>
      <c r="P2390" s="95"/>
    </row>
    <row r="2391" spans="2:16" hidden="1" x14ac:dyDescent="0.25">
      <c r="B2391" s="98"/>
      <c r="C2391" s="87"/>
      <c r="D2391" s="87" t="s">
        <v>71</v>
      </c>
      <c r="E2391" s="87"/>
      <c r="F2391" s="22">
        <f>IFERROR(-VLOOKUP(B2390,'Lessor Calculations'!$G$10:$N$448,8,FALSE),0)</f>
        <v>0</v>
      </c>
      <c r="G2391" s="51"/>
      <c r="H2391" s="143"/>
      <c r="I2391" s="143"/>
      <c r="J2391" s="143"/>
      <c r="K2391" s="143"/>
      <c r="L2391" s="51"/>
      <c r="M2391" s="87"/>
      <c r="N2391" s="87" t="s">
        <v>71</v>
      </c>
      <c r="O2391" s="22"/>
      <c r="P2391" s="96">
        <f>F2391</f>
        <v>0</v>
      </c>
    </row>
    <row r="2392" spans="2:16" hidden="1" x14ac:dyDescent="0.25">
      <c r="B2392" s="98"/>
      <c r="C2392" s="66"/>
      <c r="D2392" s="87" t="s">
        <v>72</v>
      </c>
      <c r="E2392" s="87"/>
      <c r="F2392" s="22" t="str">
        <f>IFERROR(VLOOKUP(B2390,'Lessor Calculations'!$G$10:$M$448,7,FALSE),0)</f>
        <v xml:space="preserve">  </v>
      </c>
      <c r="G2392" s="51"/>
      <c r="H2392" s="143"/>
      <c r="I2392" s="143"/>
      <c r="J2392" s="143"/>
      <c r="K2392" s="143"/>
      <c r="L2392" s="51"/>
      <c r="M2392" s="66"/>
      <c r="N2392" s="87" t="s">
        <v>72</v>
      </c>
      <c r="O2392" s="22"/>
      <c r="P2392" s="96" t="str">
        <f>F2392</f>
        <v xml:space="preserve">  </v>
      </c>
    </row>
    <row r="2393" spans="2:16" hidden="1" x14ac:dyDescent="0.25">
      <c r="B2393" s="98"/>
      <c r="C2393" s="66"/>
      <c r="D2393" s="87"/>
      <c r="E2393" s="22"/>
      <c r="F2393" s="22"/>
      <c r="G2393" s="51"/>
      <c r="H2393" s="66"/>
      <c r="I2393" s="87"/>
      <c r="J2393" s="22"/>
      <c r="K2393" s="22"/>
      <c r="L2393" s="51"/>
      <c r="M2393" s="65"/>
      <c r="N2393" s="87"/>
      <c r="O2393" s="22"/>
      <c r="P2393" s="96"/>
    </row>
    <row r="2394" spans="2:16" ht="15.6" hidden="1" x14ac:dyDescent="0.3">
      <c r="B2394" s="62" t="str">
        <f>B2390</f>
        <v xml:space="preserve">  </v>
      </c>
      <c r="C2394" s="66" t="s">
        <v>70</v>
      </c>
      <c r="D2394" s="66"/>
      <c r="E2394" s="22" t="str">
        <f>IFERROR(VLOOKUP(B2394,'Lessor Calculations'!$Z$10:$AB$448,3,FALSE),0)</f>
        <v xml:space="preserve">  </v>
      </c>
      <c r="F2394" s="66"/>
      <c r="G2394" s="51"/>
      <c r="H2394" s="143" t="s">
        <v>37</v>
      </c>
      <c r="I2394" s="143"/>
      <c r="J2394" s="143"/>
      <c r="K2394" s="143"/>
      <c r="L2394" s="51"/>
      <c r="M2394" s="66" t="s">
        <v>70</v>
      </c>
      <c r="N2394" s="66"/>
      <c r="O2394" s="22" t="str">
        <f>E2394</f>
        <v xml:space="preserve">  </v>
      </c>
      <c r="P2394" s="96"/>
    </row>
    <row r="2395" spans="2:16" hidden="1" x14ac:dyDescent="0.25">
      <c r="B2395" s="98"/>
      <c r="C2395" s="66"/>
      <c r="D2395" s="87" t="s">
        <v>82</v>
      </c>
      <c r="E2395" s="66"/>
      <c r="F2395" s="77" t="str">
        <f>E2394</f>
        <v xml:space="preserve">  </v>
      </c>
      <c r="G2395" s="51"/>
      <c r="H2395" s="143"/>
      <c r="I2395" s="143"/>
      <c r="J2395" s="143"/>
      <c r="K2395" s="143"/>
      <c r="L2395" s="51"/>
      <c r="M2395" s="66"/>
      <c r="N2395" s="87" t="s">
        <v>82</v>
      </c>
      <c r="O2395" s="22"/>
      <c r="P2395" s="96" t="str">
        <f>O2394</f>
        <v xml:space="preserve">  </v>
      </c>
    </row>
    <row r="2396" spans="2:16" hidden="1" x14ac:dyDescent="0.25">
      <c r="B2396" s="98"/>
      <c r="C2396" s="66"/>
      <c r="D2396" s="87"/>
      <c r="E2396" s="22"/>
      <c r="F2396" s="22"/>
      <c r="G2396" s="51"/>
      <c r="H2396" s="66"/>
      <c r="I2396" s="87"/>
      <c r="J2396" s="22"/>
      <c r="K2396" s="22"/>
      <c r="L2396" s="51"/>
      <c r="M2396" s="65"/>
      <c r="N2396" s="87"/>
      <c r="O2396" s="22"/>
      <c r="P2396" s="96"/>
    </row>
    <row r="2397" spans="2:16" ht="15.6" hidden="1" x14ac:dyDescent="0.3">
      <c r="B2397" s="62" t="str">
        <f>B2394</f>
        <v xml:space="preserve">  </v>
      </c>
      <c r="C2397" s="144" t="s">
        <v>37</v>
      </c>
      <c r="D2397" s="144"/>
      <c r="E2397" s="144"/>
      <c r="F2397" s="144"/>
      <c r="G2397" s="51"/>
      <c r="H2397" s="87" t="s">
        <v>74</v>
      </c>
      <c r="I2397" s="66"/>
      <c r="J2397" s="22" t="str">
        <f>IFERROR(VLOOKUP(B2397,'Lessor Calculations'!$AE$10:$AG$448,3,FALSE),0)</f>
        <v xml:space="preserve">  </v>
      </c>
      <c r="K2397" s="22"/>
      <c r="L2397" s="51"/>
      <c r="M2397" s="87" t="s">
        <v>74</v>
      </c>
      <c r="N2397" s="66"/>
      <c r="O2397" s="22" t="str">
        <f>J2397</f>
        <v xml:space="preserve">  </v>
      </c>
      <c r="P2397" s="96"/>
    </row>
    <row r="2398" spans="2:16" ht="15.6" hidden="1" x14ac:dyDescent="0.3">
      <c r="B2398" s="74"/>
      <c r="C2398" s="144"/>
      <c r="D2398" s="144"/>
      <c r="E2398" s="144"/>
      <c r="F2398" s="144"/>
      <c r="G2398" s="51"/>
      <c r="H2398" s="52"/>
      <c r="I2398" s="87" t="s">
        <v>79</v>
      </c>
      <c r="J2398" s="22"/>
      <c r="K2398" s="22" t="str">
        <f>J2397</f>
        <v xml:space="preserve">  </v>
      </c>
      <c r="L2398" s="51"/>
      <c r="M2398" s="52"/>
      <c r="N2398" s="87" t="s">
        <v>79</v>
      </c>
      <c r="O2398" s="22"/>
      <c r="P2398" s="96" t="str">
        <f>O2397</f>
        <v xml:space="preserve">  </v>
      </c>
    </row>
    <row r="2399" spans="2:16" ht="15.6" hidden="1" x14ac:dyDescent="0.3">
      <c r="B2399" s="74"/>
      <c r="C2399" s="66"/>
      <c r="D2399" s="87"/>
      <c r="E2399" s="22"/>
      <c r="F2399" s="22"/>
      <c r="G2399" s="51"/>
      <c r="H2399" s="66"/>
      <c r="I2399" s="87"/>
      <c r="J2399" s="22"/>
      <c r="K2399" s="22"/>
      <c r="L2399" s="51"/>
      <c r="M2399" s="65"/>
      <c r="N2399" s="66"/>
      <c r="O2399" s="22"/>
      <c r="P2399" s="96"/>
    </row>
    <row r="2400" spans="2:16" ht="15.6" hidden="1" x14ac:dyDescent="0.3">
      <c r="B2400" s="62" t="str">
        <f>B2397</f>
        <v xml:space="preserve">  </v>
      </c>
      <c r="C2400" s="87" t="s">
        <v>36</v>
      </c>
      <c r="D2400" s="22"/>
      <c r="E2400" s="22" t="str">
        <f>F2401</f>
        <v xml:space="preserve">  </v>
      </c>
      <c r="F2400" s="22"/>
      <c r="G2400" s="51"/>
      <c r="H2400" s="143" t="s">
        <v>37</v>
      </c>
      <c r="I2400" s="143"/>
      <c r="J2400" s="143"/>
      <c r="K2400" s="143"/>
      <c r="L2400" s="51"/>
      <c r="M2400" s="87" t="s">
        <v>36</v>
      </c>
      <c r="N2400" s="22"/>
      <c r="O2400" s="22" t="str">
        <f>E2400</f>
        <v xml:space="preserve">  </v>
      </c>
      <c r="P2400" s="96"/>
    </row>
    <row r="2401" spans="2:16" ht="15.6" hidden="1" x14ac:dyDescent="0.3">
      <c r="B2401" s="75"/>
      <c r="C2401" s="79"/>
      <c r="D2401" s="90" t="s">
        <v>80</v>
      </c>
      <c r="E2401" s="90"/>
      <c r="F2401" s="91" t="str">
        <f>IFERROR(VLOOKUP(B2400,'Lessor Calculations'!$G$10:$W$448,17,FALSE),0)</f>
        <v xml:space="preserve">  </v>
      </c>
      <c r="G2401" s="70"/>
      <c r="H2401" s="146"/>
      <c r="I2401" s="146"/>
      <c r="J2401" s="146"/>
      <c r="K2401" s="146"/>
      <c r="L2401" s="70"/>
      <c r="M2401" s="79"/>
      <c r="N2401" s="90" t="s">
        <v>80</v>
      </c>
      <c r="O2401" s="91"/>
      <c r="P2401" s="94" t="str">
        <f>O2400</f>
        <v xml:space="preserve">  </v>
      </c>
    </row>
    <row r="2402" spans="2:16" ht="15.6" hidden="1" x14ac:dyDescent="0.3">
      <c r="B2402" s="59" t="str">
        <f>IFERROR(IF(EOMONTH(B2397,1)&gt;Questionnaire!$I$8,"  ",EOMONTH(B2397,1)),"  ")</f>
        <v xml:space="preserve">  </v>
      </c>
      <c r="C2402" s="82" t="s">
        <v>36</v>
      </c>
      <c r="D2402" s="83"/>
      <c r="E2402" s="83">
        <f>IFERROR(F2403+F2404,0)</f>
        <v>0</v>
      </c>
      <c r="F2402" s="83"/>
      <c r="G2402" s="61"/>
      <c r="H2402" s="142" t="s">
        <v>37</v>
      </c>
      <c r="I2402" s="142"/>
      <c r="J2402" s="142"/>
      <c r="K2402" s="142"/>
      <c r="L2402" s="61"/>
      <c r="M2402" s="82" t="s">
        <v>36</v>
      </c>
      <c r="N2402" s="83"/>
      <c r="O2402" s="83">
        <f>E2402</f>
        <v>0</v>
      </c>
      <c r="P2402" s="95"/>
    </row>
    <row r="2403" spans="2:16" hidden="1" x14ac:dyDescent="0.25">
      <c r="B2403" s="98"/>
      <c r="C2403" s="87"/>
      <c r="D2403" s="87" t="s">
        <v>71</v>
      </c>
      <c r="E2403" s="87"/>
      <c r="F2403" s="22">
        <f>IFERROR(-VLOOKUP(B2402,'Lessor Calculations'!$G$10:$N$448,8,FALSE),0)</f>
        <v>0</v>
      </c>
      <c r="G2403" s="51"/>
      <c r="H2403" s="143"/>
      <c r="I2403" s="143"/>
      <c r="J2403" s="143"/>
      <c r="K2403" s="143"/>
      <c r="L2403" s="51"/>
      <c r="M2403" s="87"/>
      <c r="N2403" s="87" t="s">
        <v>71</v>
      </c>
      <c r="O2403" s="22"/>
      <c r="P2403" s="96">
        <f>F2403</f>
        <v>0</v>
      </c>
    </row>
    <row r="2404" spans="2:16" hidden="1" x14ac:dyDescent="0.25">
      <c r="B2404" s="98"/>
      <c r="C2404" s="66"/>
      <c r="D2404" s="87" t="s">
        <v>72</v>
      </c>
      <c r="E2404" s="87"/>
      <c r="F2404" s="22" t="str">
        <f>IFERROR(VLOOKUP(B2402,'Lessor Calculations'!$G$10:$M$448,7,FALSE),0)</f>
        <v xml:space="preserve">  </v>
      </c>
      <c r="G2404" s="51"/>
      <c r="H2404" s="143"/>
      <c r="I2404" s="143"/>
      <c r="J2404" s="143"/>
      <c r="K2404" s="143"/>
      <c r="L2404" s="51"/>
      <c r="M2404" s="66"/>
      <c r="N2404" s="87" t="s">
        <v>72</v>
      </c>
      <c r="O2404" s="22"/>
      <c r="P2404" s="96" t="str">
        <f>F2404</f>
        <v xml:space="preserve">  </v>
      </c>
    </row>
    <row r="2405" spans="2:16" hidden="1" x14ac:dyDescent="0.25">
      <c r="B2405" s="98"/>
      <c r="C2405" s="66"/>
      <c r="D2405" s="87"/>
      <c r="E2405" s="22"/>
      <c r="F2405" s="22"/>
      <c r="G2405" s="51"/>
      <c r="H2405" s="66"/>
      <c r="I2405" s="87"/>
      <c r="J2405" s="22"/>
      <c r="K2405" s="22"/>
      <c r="L2405" s="51"/>
      <c r="M2405" s="65"/>
      <c r="N2405" s="87"/>
      <c r="O2405" s="22"/>
      <c r="P2405" s="96"/>
    </row>
    <row r="2406" spans="2:16" ht="15.6" hidden="1" x14ac:dyDescent="0.3">
      <c r="B2406" s="62" t="str">
        <f>B2402</f>
        <v xml:space="preserve">  </v>
      </c>
      <c r="C2406" s="66" t="s">
        <v>70</v>
      </c>
      <c r="D2406" s="66"/>
      <c r="E2406" s="22" t="str">
        <f>IFERROR(VLOOKUP(B2406,'Lessor Calculations'!$Z$10:$AB$448,3,FALSE),0)</f>
        <v xml:space="preserve">  </v>
      </c>
      <c r="F2406" s="66"/>
      <c r="G2406" s="51"/>
      <c r="H2406" s="143" t="s">
        <v>37</v>
      </c>
      <c r="I2406" s="143"/>
      <c r="J2406" s="143"/>
      <c r="K2406" s="143"/>
      <c r="L2406" s="51"/>
      <c r="M2406" s="66" t="s">
        <v>70</v>
      </c>
      <c r="N2406" s="66"/>
      <c r="O2406" s="22" t="str">
        <f>E2406</f>
        <v xml:space="preserve">  </v>
      </c>
      <c r="P2406" s="96"/>
    </row>
    <row r="2407" spans="2:16" hidden="1" x14ac:dyDescent="0.25">
      <c r="B2407" s="98"/>
      <c r="C2407" s="66"/>
      <c r="D2407" s="87" t="s">
        <v>82</v>
      </c>
      <c r="E2407" s="66"/>
      <c r="F2407" s="77" t="str">
        <f>E2406</f>
        <v xml:space="preserve">  </v>
      </c>
      <c r="G2407" s="51"/>
      <c r="H2407" s="143"/>
      <c r="I2407" s="143"/>
      <c r="J2407" s="143"/>
      <c r="K2407" s="143"/>
      <c r="L2407" s="51"/>
      <c r="M2407" s="66"/>
      <c r="N2407" s="87" t="s">
        <v>82</v>
      </c>
      <c r="O2407" s="22"/>
      <c r="P2407" s="96" t="str">
        <f>O2406</f>
        <v xml:space="preserve">  </v>
      </c>
    </row>
    <row r="2408" spans="2:16" hidden="1" x14ac:dyDescent="0.25">
      <c r="B2408" s="98"/>
      <c r="C2408" s="66"/>
      <c r="D2408" s="87"/>
      <c r="E2408" s="22"/>
      <c r="F2408" s="22"/>
      <c r="G2408" s="51"/>
      <c r="H2408" s="66"/>
      <c r="I2408" s="87"/>
      <c r="J2408" s="22"/>
      <c r="K2408" s="22"/>
      <c r="L2408" s="51"/>
      <c r="M2408" s="65"/>
      <c r="N2408" s="87"/>
      <c r="O2408" s="22"/>
      <c r="P2408" s="96"/>
    </row>
    <row r="2409" spans="2:16" ht="15.6" hidden="1" x14ac:dyDescent="0.3">
      <c r="B2409" s="62" t="str">
        <f>B2406</f>
        <v xml:space="preserve">  </v>
      </c>
      <c r="C2409" s="144" t="s">
        <v>37</v>
      </c>
      <c r="D2409" s="144"/>
      <c r="E2409" s="144"/>
      <c r="F2409" s="144"/>
      <c r="G2409" s="51"/>
      <c r="H2409" s="87" t="s">
        <v>74</v>
      </c>
      <c r="I2409" s="66"/>
      <c r="J2409" s="22" t="str">
        <f>IFERROR(VLOOKUP(B2409,'Lessor Calculations'!$AE$10:$AG$448,3,FALSE),0)</f>
        <v xml:space="preserve">  </v>
      </c>
      <c r="K2409" s="22"/>
      <c r="L2409" s="51"/>
      <c r="M2409" s="87" t="s">
        <v>74</v>
      </c>
      <c r="N2409" s="66"/>
      <c r="O2409" s="22" t="str">
        <f>J2409</f>
        <v xml:space="preserve">  </v>
      </c>
      <c r="P2409" s="96"/>
    </row>
    <row r="2410" spans="2:16" ht="15.6" hidden="1" x14ac:dyDescent="0.3">
      <c r="B2410" s="74"/>
      <c r="C2410" s="144"/>
      <c r="D2410" s="144"/>
      <c r="E2410" s="144"/>
      <c r="F2410" s="144"/>
      <c r="G2410" s="51"/>
      <c r="H2410" s="52"/>
      <c r="I2410" s="87" t="s">
        <v>79</v>
      </c>
      <c r="J2410" s="22"/>
      <c r="K2410" s="22" t="str">
        <f>J2409</f>
        <v xml:space="preserve">  </v>
      </c>
      <c r="L2410" s="51"/>
      <c r="M2410" s="52"/>
      <c r="N2410" s="87" t="s">
        <v>79</v>
      </c>
      <c r="O2410" s="22"/>
      <c r="P2410" s="96" t="str">
        <f>O2409</f>
        <v xml:space="preserve">  </v>
      </c>
    </row>
    <row r="2411" spans="2:16" ht="15.6" hidden="1" x14ac:dyDescent="0.3">
      <c r="B2411" s="74"/>
      <c r="C2411" s="66"/>
      <c r="D2411" s="87"/>
      <c r="E2411" s="22"/>
      <c r="F2411" s="22"/>
      <c r="G2411" s="51"/>
      <c r="H2411" s="66"/>
      <c r="I2411" s="87"/>
      <c r="J2411" s="22"/>
      <c r="K2411" s="22"/>
      <c r="L2411" s="51"/>
      <c r="M2411" s="65"/>
      <c r="N2411" s="66"/>
      <c r="O2411" s="22"/>
      <c r="P2411" s="96"/>
    </row>
    <row r="2412" spans="2:16" ht="15.6" hidden="1" x14ac:dyDescent="0.3">
      <c r="B2412" s="62" t="str">
        <f>B2409</f>
        <v xml:space="preserve">  </v>
      </c>
      <c r="C2412" s="87" t="s">
        <v>36</v>
      </c>
      <c r="D2412" s="22"/>
      <c r="E2412" s="22" t="str">
        <f>F2413</f>
        <v xml:space="preserve">  </v>
      </c>
      <c r="F2412" s="22"/>
      <c r="G2412" s="51"/>
      <c r="H2412" s="143" t="s">
        <v>37</v>
      </c>
      <c r="I2412" s="143"/>
      <c r="J2412" s="143"/>
      <c r="K2412" s="143"/>
      <c r="L2412" s="51"/>
      <c r="M2412" s="87" t="s">
        <v>36</v>
      </c>
      <c r="N2412" s="22"/>
      <c r="O2412" s="22" t="str">
        <f>E2412</f>
        <v xml:space="preserve">  </v>
      </c>
      <c r="P2412" s="96"/>
    </row>
    <row r="2413" spans="2:16" ht="15.6" hidden="1" x14ac:dyDescent="0.3">
      <c r="B2413" s="75"/>
      <c r="C2413" s="79"/>
      <c r="D2413" s="90" t="s">
        <v>80</v>
      </c>
      <c r="E2413" s="90"/>
      <c r="F2413" s="91" t="str">
        <f>IFERROR(VLOOKUP(B2412,'Lessor Calculations'!$G$10:$W$448,17,FALSE),0)</f>
        <v xml:space="preserve">  </v>
      </c>
      <c r="G2413" s="70"/>
      <c r="H2413" s="146"/>
      <c r="I2413" s="146"/>
      <c r="J2413" s="146"/>
      <c r="K2413" s="146"/>
      <c r="L2413" s="70"/>
      <c r="M2413" s="79"/>
      <c r="N2413" s="90" t="s">
        <v>80</v>
      </c>
      <c r="O2413" s="91"/>
      <c r="P2413" s="94" t="str">
        <f>O2412</f>
        <v xml:space="preserve">  </v>
      </c>
    </row>
    <row r="2414" spans="2:16" ht="15.6" hidden="1" x14ac:dyDescent="0.3">
      <c r="B2414" s="59" t="str">
        <f>IFERROR(IF(EOMONTH(B2409,1)&gt;Questionnaire!$I$8,"  ",EOMONTH(B2409,1)),"  ")</f>
        <v xml:space="preserve">  </v>
      </c>
      <c r="C2414" s="82" t="s">
        <v>36</v>
      </c>
      <c r="D2414" s="83"/>
      <c r="E2414" s="83">
        <f>IFERROR(F2415+F2416,0)</f>
        <v>0</v>
      </c>
      <c r="F2414" s="83"/>
      <c r="G2414" s="61"/>
      <c r="H2414" s="142" t="s">
        <v>37</v>
      </c>
      <c r="I2414" s="142"/>
      <c r="J2414" s="142"/>
      <c r="K2414" s="142"/>
      <c r="L2414" s="61"/>
      <c r="M2414" s="82" t="s">
        <v>36</v>
      </c>
      <c r="N2414" s="83"/>
      <c r="O2414" s="83">
        <f>E2414</f>
        <v>0</v>
      </c>
      <c r="P2414" s="95"/>
    </row>
    <row r="2415" spans="2:16" hidden="1" x14ac:dyDescent="0.25">
      <c r="B2415" s="98"/>
      <c r="C2415" s="87"/>
      <c r="D2415" s="87" t="s">
        <v>71</v>
      </c>
      <c r="E2415" s="87"/>
      <c r="F2415" s="22">
        <f>IFERROR(-VLOOKUP(B2414,'Lessor Calculations'!$G$10:$N$448,8,FALSE),0)</f>
        <v>0</v>
      </c>
      <c r="G2415" s="51"/>
      <c r="H2415" s="143"/>
      <c r="I2415" s="143"/>
      <c r="J2415" s="143"/>
      <c r="K2415" s="143"/>
      <c r="L2415" s="51"/>
      <c r="M2415" s="87"/>
      <c r="N2415" s="87" t="s">
        <v>71</v>
      </c>
      <c r="O2415" s="22"/>
      <c r="P2415" s="96">
        <f>F2415</f>
        <v>0</v>
      </c>
    </row>
    <row r="2416" spans="2:16" hidden="1" x14ac:dyDescent="0.25">
      <c r="B2416" s="98"/>
      <c r="C2416" s="66"/>
      <c r="D2416" s="87" t="s">
        <v>72</v>
      </c>
      <c r="E2416" s="87"/>
      <c r="F2416" s="22" t="str">
        <f>IFERROR(VLOOKUP(B2414,'Lessor Calculations'!$G$10:$M$448,7,FALSE),0)</f>
        <v xml:space="preserve">  </v>
      </c>
      <c r="G2416" s="51"/>
      <c r="H2416" s="143"/>
      <c r="I2416" s="143"/>
      <c r="J2416" s="143"/>
      <c r="K2416" s="143"/>
      <c r="L2416" s="51"/>
      <c r="M2416" s="66"/>
      <c r="N2416" s="87" t="s">
        <v>72</v>
      </c>
      <c r="O2416" s="22"/>
      <c r="P2416" s="96" t="str">
        <f>F2416</f>
        <v xml:space="preserve">  </v>
      </c>
    </row>
    <row r="2417" spans="2:16" hidden="1" x14ac:dyDescent="0.25">
      <c r="B2417" s="98"/>
      <c r="C2417" s="66"/>
      <c r="D2417" s="87"/>
      <c r="E2417" s="22"/>
      <c r="F2417" s="22"/>
      <c r="G2417" s="51"/>
      <c r="H2417" s="66"/>
      <c r="I2417" s="87"/>
      <c r="J2417" s="22"/>
      <c r="K2417" s="22"/>
      <c r="L2417" s="51"/>
      <c r="M2417" s="65"/>
      <c r="N2417" s="87"/>
      <c r="O2417" s="22"/>
      <c r="P2417" s="96"/>
    </row>
    <row r="2418" spans="2:16" ht="15.6" hidden="1" x14ac:dyDescent="0.3">
      <c r="B2418" s="62" t="str">
        <f>B2414</f>
        <v xml:space="preserve">  </v>
      </c>
      <c r="C2418" s="66" t="s">
        <v>70</v>
      </c>
      <c r="D2418" s="66"/>
      <c r="E2418" s="22" t="str">
        <f>IFERROR(VLOOKUP(B2418,'Lessor Calculations'!$Z$10:$AB$448,3,FALSE),0)</f>
        <v xml:space="preserve">  </v>
      </c>
      <c r="F2418" s="66"/>
      <c r="G2418" s="51"/>
      <c r="H2418" s="143" t="s">
        <v>37</v>
      </c>
      <c r="I2418" s="143"/>
      <c r="J2418" s="143"/>
      <c r="K2418" s="143"/>
      <c r="L2418" s="51"/>
      <c r="M2418" s="66" t="s">
        <v>70</v>
      </c>
      <c r="N2418" s="66"/>
      <c r="O2418" s="22" t="str">
        <f>E2418</f>
        <v xml:space="preserve">  </v>
      </c>
      <c r="P2418" s="96"/>
    </row>
    <row r="2419" spans="2:16" hidden="1" x14ac:dyDescent="0.25">
      <c r="B2419" s="98"/>
      <c r="C2419" s="66"/>
      <c r="D2419" s="87" t="s">
        <v>82</v>
      </c>
      <c r="E2419" s="66"/>
      <c r="F2419" s="77" t="str">
        <f>E2418</f>
        <v xml:space="preserve">  </v>
      </c>
      <c r="G2419" s="51"/>
      <c r="H2419" s="143"/>
      <c r="I2419" s="143"/>
      <c r="J2419" s="143"/>
      <c r="K2419" s="143"/>
      <c r="L2419" s="51"/>
      <c r="M2419" s="66"/>
      <c r="N2419" s="87" t="s">
        <v>82</v>
      </c>
      <c r="O2419" s="22"/>
      <c r="P2419" s="96" t="str">
        <f>O2418</f>
        <v xml:space="preserve">  </v>
      </c>
    </row>
    <row r="2420" spans="2:16" hidden="1" x14ac:dyDescent="0.25">
      <c r="B2420" s="98"/>
      <c r="C2420" s="66"/>
      <c r="D2420" s="87"/>
      <c r="E2420" s="22"/>
      <c r="F2420" s="22"/>
      <c r="G2420" s="51"/>
      <c r="H2420" s="66"/>
      <c r="I2420" s="87"/>
      <c r="J2420" s="22"/>
      <c r="K2420" s="22"/>
      <c r="L2420" s="51"/>
      <c r="M2420" s="65"/>
      <c r="N2420" s="87"/>
      <c r="O2420" s="22"/>
      <c r="P2420" s="96"/>
    </row>
    <row r="2421" spans="2:16" ht="15.6" hidden="1" x14ac:dyDescent="0.3">
      <c r="B2421" s="62" t="str">
        <f>B2418</f>
        <v xml:space="preserve">  </v>
      </c>
      <c r="C2421" s="144" t="s">
        <v>37</v>
      </c>
      <c r="D2421" s="144"/>
      <c r="E2421" s="144"/>
      <c r="F2421" s="144"/>
      <c r="G2421" s="51"/>
      <c r="H2421" s="87" t="s">
        <v>74</v>
      </c>
      <c r="I2421" s="66"/>
      <c r="J2421" s="22" t="str">
        <f>IFERROR(VLOOKUP(B2421,'Lessor Calculations'!$AE$10:$AG$448,3,FALSE),0)</f>
        <v xml:space="preserve">  </v>
      </c>
      <c r="K2421" s="22"/>
      <c r="L2421" s="51"/>
      <c r="M2421" s="87" t="s">
        <v>74</v>
      </c>
      <c r="N2421" s="66"/>
      <c r="O2421" s="22" t="str">
        <f>J2421</f>
        <v xml:space="preserve">  </v>
      </c>
      <c r="P2421" s="96"/>
    </row>
    <row r="2422" spans="2:16" ht="15.6" hidden="1" x14ac:dyDescent="0.3">
      <c r="B2422" s="74"/>
      <c r="C2422" s="144"/>
      <c r="D2422" s="144"/>
      <c r="E2422" s="144"/>
      <c r="F2422" s="144"/>
      <c r="G2422" s="51"/>
      <c r="H2422" s="52"/>
      <c r="I2422" s="87" t="s">
        <v>79</v>
      </c>
      <c r="J2422" s="22"/>
      <c r="K2422" s="22" t="str">
        <f>J2421</f>
        <v xml:space="preserve">  </v>
      </c>
      <c r="L2422" s="51"/>
      <c r="M2422" s="52"/>
      <c r="N2422" s="87" t="s">
        <v>79</v>
      </c>
      <c r="O2422" s="22"/>
      <c r="P2422" s="96" t="str">
        <f>O2421</f>
        <v xml:space="preserve">  </v>
      </c>
    </row>
    <row r="2423" spans="2:16" ht="15.6" hidden="1" x14ac:dyDescent="0.3">
      <c r="B2423" s="74"/>
      <c r="C2423" s="66"/>
      <c r="D2423" s="87"/>
      <c r="E2423" s="22"/>
      <c r="F2423" s="22"/>
      <c r="G2423" s="51"/>
      <c r="H2423" s="66"/>
      <c r="I2423" s="87"/>
      <c r="J2423" s="22"/>
      <c r="K2423" s="22"/>
      <c r="L2423" s="51"/>
      <c r="M2423" s="65"/>
      <c r="N2423" s="66"/>
      <c r="O2423" s="22"/>
      <c r="P2423" s="96"/>
    </row>
    <row r="2424" spans="2:16" ht="15.6" hidden="1" x14ac:dyDescent="0.3">
      <c r="B2424" s="62" t="str">
        <f>B2421</f>
        <v xml:space="preserve">  </v>
      </c>
      <c r="C2424" s="87" t="s">
        <v>36</v>
      </c>
      <c r="D2424" s="22"/>
      <c r="E2424" s="22" t="str">
        <f>F2425</f>
        <v xml:space="preserve">  </v>
      </c>
      <c r="F2424" s="22"/>
      <c r="G2424" s="51"/>
      <c r="H2424" s="143" t="s">
        <v>37</v>
      </c>
      <c r="I2424" s="143"/>
      <c r="J2424" s="143"/>
      <c r="K2424" s="143"/>
      <c r="L2424" s="51"/>
      <c r="M2424" s="87" t="s">
        <v>36</v>
      </c>
      <c r="N2424" s="22"/>
      <c r="O2424" s="22" t="str">
        <f>E2424</f>
        <v xml:space="preserve">  </v>
      </c>
      <c r="P2424" s="96"/>
    </row>
    <row r="2425" spans="2:16" ht="15.6" hidden="1" x14ac:dyDescent="0.3">
      <c r="B2425" s="75"/>
      <c r="C2425" s="79"/>
      <c r="D2425" s="90" t="s">
        <v>80</v>
      </c>
      <c r="E2425" s="90"/>
      <c r="F2425" s="91" t="str">
        <f>IFERROR(VLOOKUP(B2424,'Lessor Calculations'!$G$10:$W$448,17,FALSE),0)</f>
        <v xml:space="preserve">  </v>
      </c>
      <c r="G2425" s="70"/>
      <c r="H2425" s="146"/>
      <c r="I2425" s="146"/>
      <c r="J2425" s="146"/>
      <c r="K2425" s="146"/>
      <c r="L2425" s="70"/>
      <c r="M2425" s="79"/>
      <c r="N2425" s="90" t="s">
        <v>80</v>
      </c>
      <c r="O2425" s="91"/>
      <c r="P2425" s="94" t="str">
        <f>O2424</f>
        <v xml:space="preserve">  </v>
      </c>
    </row>
    <row r="2426" spans="2:16" ht="15.6" hidden="1" x14ac:dyDescent="0.3">
      <c r="B2426" s="59" t="str">
        <f>IFERROR(IF(EOMONTH(B2421,1)&gt;Questionnaire!$I$8,"  ",EOMONTH(B2421,1)),"  ")</f>
        <v xml:space="preserve">  </v>
      </c>
      <c r="C2426" s="82" t="s">
        <v>36</v>
      </c>
      <c r="D2426" s="83"/>
      <c r="E2426" s="83">
        <f>IFERROR(F2427+F2428,0)</f>
        <v>0</v>
      </c>
      <c r="F2426" s="83"/>
      <c r="G2426" s="61"/>
      <c r="H2426" s="142" t="s">
        <v>37</v>
      </c>
      <c r="I2426" s="142"/>
      <c r="J2426" s="142"/>
      <c r="K2426" s="142"/>
      <c r="L2426" s="61"/>
      <c r="M2426" s="82" t="s">
        <v>36</v>
      </c>
      <c r="N2426" s="83"/>
      <c r="O2426" s="83">
        <f>E2426</f>
        <v>0</v>
      </c>
      <c r="P2426" s="95"/>
    </row>
    <row r="2427" spans="2:16" hidden="1" x14ac:dyDescent="0.25">
      <c r="B2427" s="98"/>
      <c r="C2427" s="87"/>
      <c r="D2427" s="87" t="s">
        <v>71</v>
      </c>
      <c r="E2427" s="87"/>
      <c r="F2427" s="22">
        <f>IFERROR(-VLOOKUP(B2426,'Lessor Calculations'!$G$10:$N$448,8,FALSE),0)</f>
        <v>0</v>
      </c>
      <c r="G2427" s="51"/>
      <c r="H2427" s="143"/>
      <c r="I2427" s="143"/>
      <c r="J2427" s="143"/>
      <c r="K2427" s="143"/>
      <c r="L2427" s="51"/>
      <c r="M2427" s="87"/>
      <c r="N2427" s="87" t="s">
        <v>71</v>
      </c>
      <c r="O2427" s="22"/>
      <c r="P2427" s="96">
        <f>F2427</f>
        <v>0</v>
      </c>
    </row>
    <row r="2428" spans="2:16" hidden="1" x14ac:dyDescent="0.25">
      <c r="B2428" s="98"/>
      <c r="C2428" s="66"/>
      <c r="D2428" s="87" t="s">
        <v>72</v>
      </c>
      <c r="E2428" s="87"/>
      <c r="F2428" s="22" t="str">
        <f>IFERROR(VLOOKUP(B2426,'Lessor Calculations'!$G$10:$M$448,7,FALSE),0)</f>
        <v xml:space="preserve">  </v>
      </c>
      <c r="G2428" s="51"/>
      <c r="H2428" s="143"/>
      <c r="I2428" s="143"/>
      <c r="J2428" s="143"/>
      <c r="K2428" s="143"/>
      <c r="L2428" s="51"/>
      <c r="M2428" s="66"/>
      <c r="N2428" s="87" t="s">
        <v>72</v>
      </c>
      <c r="O2428" s="22"/>
      <c r="P2428" s="96" t="str">
        <f>F2428</f>
        <v xml:space="preserve">  </v>
      </c>
    </row>
    <row r="2429" spans="2:16" hidden="1" x14ac:dyDescent="0.25">
      <c r="B2429" s="98"/>
      <c r="C2429" s="66"/>
      <c r="D2429" s="87"/>
      <c r="E2429" s="22"/>
      <c r="F2429" s="22"/>
      <c r="G2429" s="51"/>
      <c r="H2429" s="66"/>
      <c r="I2429" s="87"/>
      <c r="J2429" s="22"/>
      <c r="K2429" s="22"/>
      <c r="L2429" s="51"/>
      <c r="M2429" s="65"/>
      <c r="N2429" s="87"/>
      <c r="O2429" s="22"/>
      <c r="P2429" s="96"/>
    </row>
    <row r="2430" spans="2:16" ht="15.6" hidden="1" x14ac:dyDescent="0.3">
      <c r="B2430" s="62" t="str">
        <f>B2426</f>
        <v xml:space="preserve">  </v>
      </c>
      <c r="C2430" s="66" t="s">
        <v>70</v>
      </c>
      <c r="D2430" s="66"/>
      <c r="E2430" s="22" t="str">
        <f>IFERROR(VLOOKUP(B2430,'Lessor Calculations'!$Z$10:$AB$448,3,FALSE),0)</f>
        <v xml:space="preserve">  </v>
      </c>
      <c r="F2430" s="66"/>
      <c r="G2430" s="51"/>
      <c r="H2430" s="143" t="s">
        <v>37</v>
      </c>
      <c r="I2430" s="143"/>
      <c r="J2430" s="143"/>
      <c r="K2430" s="143"/>
      <c r="L2430" s="51"/>
      <c r="M2430" s="66" t="s">
        <v>70</v>
      </c>
      <c r="N2430" s="66"/>
      <c r="O2430" s="22" t="str">
        <f>E2430</f>
        <v xml:space="preserve">  </v>
      </c>
      <c r="P2430" s="96"/>
    </row>
    <row r="2431" spans="2:16" hidden="1" x14ac:dyDescent="0.25">
      <c r="B2431" s="98"/>
      <c r="C2431" s="66"/>
      <c r="D2431" s="87" t="s">
        <v>82</v>
      </c>
      <c r="E2431" s="66"/>
      <c r="F2431" s="77" t="str">
        <f>E2430</f>
        <v xml:space="preserve">  </v>
      </c>
      <c r="G2431" s="51"/>
      <c r="H2431" s="143"/>
      <c r="I2431" s="143"/>
      <c r="J2431" s="143"/>
      <c r="K2431" s="143"/>
      <c r="L2431" s="51"/>
      <c r="M2431" s="66"/>
      <c r="N2431" s="87" t="s">
        <v>82</v>
      </c>
      <c r="O2431" s="22"/>
      <c r="P2431" s="96" t="str">
        <f>O2430</f>
        <v xml:space="preserve">  </v>
      </c>
    </row>
    <row r="2432" spans="2:16" hidden="1" x14ac:dyDescent="0.25">
      <c r="B2432" s="98"/>
      <c r="C2432" s="66"/>
      <c r="D2432" s="87"/>
      <c r="E2432" s="22"/>
      <c r="F2432" s="22"/>
      <c r="G2432" s="51"/>
      <c r="H2432" s="66"/>
      <c r="I2432" s="87"/>
      <c r="J2432" s="22"/>
      <c r="K2432" s="22"/>
      <c r="L2432" s="51"/>
      <c r="M2432" s="65"/>
      <c r="N2432" s="87"/>
      <c r="O2432" s="22"/>
      <c r="P2432" s="96"/>
    </row>
    <row r="2433" spans="2:16" ht="15.6" hidden="1" x14ac:dyDescent="0.3">
      <c r="B2433" s="62" t="str">
        <f>B2430</f>
        <v xml:space="preserve">  </v>
      </c>
      <c r="C2433" s="144" t="s">
        <v>37</v>
      </c>
      <c r="D2433" s="144"/>
      <c r="E2433" s="144"/>
      <c r="F2433" s="144"/>
      <c r="G2433" s="51"/>
      <c r="H2433" s="87" t="s">
        <v>74</v>
      </c>
      <c r="I2433" s="66"/>
      <c r="J2433" s="22" t="str">
        <f>IFERROR(VLOOKUP(B2433,'Lessor Calculations'!$AE$10:$AG$448,3,FALSE),0)</f>
        <v xml:space="preserve">  </v>
      </c>
      <c r="K2433" s="22"/>
      <c r="L2433" s="51"/>
      <c r="M2433" s="87" t="s">
        <v>74</v>
      </c>
      <c r="N2433" s="66"/>
      <c r="O2433" s="22" t="str">
        <f>J2433</f>
        <v xml:space="preserve">  </v>
      </c>
      <c r="P2433" s="96"/>
    </row>
    <row r="2434" spans="2:16" ht="15.6" hidden="1" x14ac:dyDescent="0.3">
      <c r="B2434" s="74"/>
      <c r="C2434" s="144"/>
      <c r="D2434" s="144"/>
      <c r="E2434" s="144"/>
      <c r="F2434" s="144"/>
      <c r="G2434" s="51"/>
      <c r="H2434" s="52"/>
      <c r="I2434" s="87" t="s">
        <v>79</v>
      </c>
      <c r="J2434" s="22"/>
      <c r="K2434" s="22" t="str">
        <f>J2433</f>
        <v xml:space="preserve">  </v>
      </c>
      <c r="L2434" s="51"/>
      <c r="M2434" s="52"/>
      <c r="N2434" s="87" t="s">
        <v>79</v>
      </c>
      <c r="O2434" s="22"/>
      <c r="P2434" s="96" t="str">
        <f>O2433</f>
        <v xml:space="preserve">  </v>
      </c>
    </row>
    <row r="2435" spans="2:16" ht="15.6" hidden="1" x14ac:dyDescent="0.3">
      <c r="B2435" s="74"/>
      <c r="C2435" s="66"/>
      <c r="D2435" s="87"/>
      <c r="E2435" s="22"/>
      <c r="F2435" s="22"/>
      <c r="G2435" s="51"/>
      <c r="H2435" s="66"/>
      <c r="I2435" s="87"/>
      <c r="J2435" s="22"/>
      <c r="K2435" s="22"/>
      <c r="L2435" s="51"/>
      <c r="M2435" s="65"/>
      <c r="N2435" s="66"/>
      <c r="O2435" s="22"/>
      <c r="P2435" s="96"/>
    </row>
    <row r="2436" spans="2:16" ht="15.6" hidden="1" x14ac:dyDescent="0.3">
      <c r="B2436" s="62" t="str">
        <f>B2433</f>
        <v xml:space="preserve">  </v>
      </c>
      <c r="C2436" s="87" t="s">
        <v>36</v>
      </c>
      <c r="D2436" s="22"/>
      <c r="E2436" s="22" t="str">
        <f>F2437</f>
        <v xml:space="preserve">  </v>
      </c>
      <c r="F2436" s="22"/>
      <c r="G2436" s="51"/>
      <c r="H2436" s="143" t="s">
        <v>37</v>
      </c>
      <c r="I2436" s="143"/>
      <c r="J2436" s="143"/>
      <c r="K2436" s="143"/>
      <c r="L2436" s="51"/>
      <c r="M2436" s="87" t="s">
        <v>36</v>
      </c>
      <c r="N2436" s="22"/>
      <c r="O2436" s="22" t="str">
        <f>E2436</f>
        <v xml:space="preserve">  </v>
      </c>
      <c r="P2436" s="96"/>
    </row>
    <row r="2437" spans="2:16" ht="15.6" hidden="1" x14ac:dyDescent="0.3">
      <c r="B2437" s="75"/>
      <c r="C2437" s="79"/>
      <c r="D2437" s="90" t="s">
        <v>80</v>
      </c>
      <c r="E2437" s="90"/>
      <c r="F2437" s="91" t="str">
        <f>IFERROR(VLOOKUP(B2436,'Lessor Calculations'!$G$10:$W$448,17,FALSE),0)</f>
        <v xml:space="preserve">  </v>
      </c>
      <c r="G2437" s="70"/>
      <c r="H2437" s="146"/>
      <c r="I2437" s="146"/>
      <c r="J2437" s="146"/>
      <c r="K2437" s="146"/>
      <c r="L2437" s="70"/>
      <c r="M2437" s="79"/>
      <c r="N2437" s="90" t="s">
        <v>80</v>
      </c>
      <c r="O2437" s="91"/>
      <c r="P2437" s="94" t="str">
        <f>O2436</f>
        <v xml:space="preserve">  </v>
      </c>
    </row>
    <row r="2438" spans="2:16" ht="15.6" hidden="1" x14ac:dyDescent="0.3">
      <c r="B2438" s="59" t="str">
        <f>IFERROR(IF(EOMONTH(B2433,1)&gt;Questionnaire!$I$8,"  ",EOMONTH(B2433,1)),"  ")</f>
        <v xml:space="preserve">  </v>
      </c>
      <c r="C2438" s="82" t="s">
        <v>36</v>
      </c>
      <c r="D2438" s="83"/>
      <c r="E2438" s="83">
        <f>IFERROR(F2439+F2440,0)</f>
        <v>0</v>
      </c>
      <c r="F2438" s="83"/>
      <c r="G2438" s="61"/>
      <c r="H2438" s="142" t="s">
        <v>37</v>
      </c>
      <c r="I2438" s="142"/>
      <c r="J2438" s="142"/>
      <c r="K2438" s="142"/>
      <c r="L2438" s="61"/>
      <c r="M2438" s="82" t="s">
        <v>36</v>
      </c>
      <c r="N2438" s="83"/>
      <c r="O2438" s="83">
        <f>E2438</f>
        <v>0</v>
      </c>
      <c r="P2438" s="95"/>
    </row>
    <row r="2439" spans="2:16" hidden="1" x14ac:dyDescent="0.25">
      <c r="B2439" s="98"/>
      <c r="C2439" s="87"/>
      <c r="D2439" s="87" t="s">
        <v>71</v>
      </c>
      <c r="E2439" s="87"/>
      <c r="F2439" s="22">
        <f>IFERROR(-VLOOKUP(B2438,'Lessor Calculations'!$G$10:$N$448,8,FALSE),0)</f>
        <v>0</v>
      </c>
      <c r="G2439" s="51"/>
      <c r="H2439" s="143"/>
      <c r="I2439" s="143"/>
      <c r="J2439" s="143"/>
      <c r="K2439" s="143"/>
      <c r="L2439" s="51"/>
      <c r="M2439" s="87"/>
      <c r="N2439" s="87" t="s">
        <v>71</v>
      </c>
      <c r="O2439" s="22"/>
      <c r="P2439" s="96">
        <f>F2439</f>
        <v>0</v>
      </c>
    </row>
    <row r="2440" spans="2:16" hidden="1" x14ac:dyDescent="0.25">
      <c r="B2440" s="98"/>
      <c r="C2440" s="66"/>
      <c r="D2440" s="87" t="s">
        <v>72</v>
      </c>
      <c r="E2440" s="87"/>
      <c r="F2440" s="22" t="str">
        <f>IFERROR(VLOOKUP(B2438,'Lessor Calculations'!$G$10:$M$448,7,FALSE),0)</f>
        <v xml:space="preserve">  </v>
      </c>
      <c r="G2440" s="51"/>
      <c r="H2440" s="143"/>
      <c r="I2440" s="143"/>
      <c r="J2440" s="143"/>
      <c r="K2440" s="143"/>
      <c r="L2440" s="51"/>
      <c r="M2440" s="66"/>
      <c r="N2440" s="87" t="s">
        <v>72</v>
      </c>
      <c r="O2440" s="22"/>
      <c r="P2440" s="96" t="str">
        <f>F2440</f>
        <v xml:space="preserve">  </v>
      </c>
    </row>
    <row r="2441" spans="2:16" hidden="1" x14ac:dyDescent="0.25">
      <c r="B2441" s="98"/>
      <c r="C2441" s="66"/>
      <c r="D2441" s="87"/>
      <c r="E2441" s="22"/>
      <c r="F2441" s="22"/>
      <c r="G2441" s="51"/>
      <c r="H2441" s="66"/>
      <c r="I2441" s="87"/>
      <c r="J2441" s="22"/>
      <c r="K2441" s="22"/>
      <c r="L2441" s="51"/>
      <c r="M2441" s="65"/>
      <c r="N2441" s="87"/>
      <c r="O2441" s="22"/>
      <c r="P2441" s="96"/>
    </row>
    <row r="2442" spans="2:16" ht="15.6" hidden="1" x14ac:dyDescent="0.3">
      <c r="B2442" s="62" t="str">
        <f>B2438</f>
        <v xml:space="preserve">  </v>
      </c>
      <c r="C2442" s="66" t="s">
        <v>70</v>
      </c>
      <c r="D2442" s="66"/>
      <c r="E2442" s="22" t="str">
        <f>IFERROR(VLOOKUP(B2442,'Lessor Calculations'!$Z$10:$AB$448,3,FALSE),0)</f>
        <v xml:space="preserve">  </v>
      </c>
      <c r="F2442" s="66"/>
      <c r="G2442" s="51"/>
      <c r="H2442" s="143" t="s">
        <v>37</v>
      </c>
      <c r="I2442" s="143"/>
      <c r="J2442" s="143"/>
      <c r="K2442" s="143"/>
      <c r="L2442" s="51"/>
      <c r="M2442" s="66" t="s">
        <v>70</v>
      </c>
      <c r="N2442" s="66"/>
      <c r="O2442" s="22" t="str">
        <f>E2442</f>
        <v xml:space="preserve">  </v>
      </c>
      <c r="P2442" s="96"/>
    </row>
    <row r="2443" spans="2:16" hidden="1" x14ac:dyDescent="0.25">
      <c r="B2443" s="98"/>
      <c r="C2443" s="66"/>
      <c r="D2443" s="87" t="s">
        <v>82</v>
      </c>
      <c r="E2443" s="66"/>
      <c r="F2443" s="77" t="str">
        <f>E2442</f>
        <v xml:space="preserve">  </v>
      </c>
      <c r="G2443" s="51"/>
      <c r="H2443" s="143"/>
      <c r="I2443" s="143"/>
      <c r="J2443" s="143"/>
      <c r="K2443" s="143"/>
      <c r="L2443" s="51"/>
      <c r="M2443" s="66"/>
      <c r="N2443" s="87" t="s">
        <v>82</v>
      </c>
      <c r="O2443" s="22"/>
      <c r="P2443" s="96" t="str">
        <f>O2442</f>
        <v xml:space="preserve">  </v>
      </c>
    </row>
    <row r="2444" spans="2:16" hidden="1" x14ac:dyDescent="0.25">
      <c r="B2444" s="98"/>
      <c r="C2444" s="66"/>
      <c r="D2444" s="87"/>
      <c r="E2444" s="22"/>
      <c r="F2444" s="22"/>
      <c r="G2444" s="51"/>
      <c r="H2444" s="66"/>
      <c r="I2444" s="87"/>
      <c r="J2444" s="22"/>
      <c r="K2444" s="22"/>
      <c r="L2444" s="51"/>
      <c r="M2444" s="65"/>
      <c r="N2444" s="87"/>
      <c r="O2444" s="22"/>
      <c r="P2444" s="96"/>
    </row>
    <row r="2445" spans="2:16" ht="15.6" hidden="1" x14ac:dyDescent="0.3">
      <c r="B2445" s="62" t="str">
        <f>B2442</f>
        <v xml:space="preserve">  </v>
      </c>
      <c r="C2445" s="144" t="s">
        <v>37</v>
      </c>
      <c r="D2445" s="144"/>
      <c r="E2445" s="144"/>
      <c r="F2445" s="144"/>
      <c r="G2445" s="51"/>
      <c r="H2445" s="87" t="s">
        <v>74</v>
      </c>
      <c r="I2445" s="66"/>
      <c r="J2445" s="22" t="str">
        <f>IFERROR(VLOOKUP(B2445,'Lessor Calculations'!$AE$10:$AG$448,3,FALSE),0)</f>
        <v xml:space="preserve">  </v>
      </c>
      <c r="K2445" s="22"/>
      <c r="L2445" s="51"/>
      <c r="M2445" s="87" t="s">
        <v>74</v>
      </c>
      <c r="N2445" s="66"/>
      <c r="O2445" s="22" t="str">
        <f>J2445</f>
        <v xml:space="preserve">  </v>
      </c>
      <c r="P2445" s="96"/>
    </row>
    <row r="2446" spans="2:16" ht="15.6" hidden="1" x14ac:dyDescent="0.3">
      <c r="B2446" s="74"/>
      <c r="C2446" s="144"/>
      <c r="D2446" s="144"/>
      <c r="E2446" s="144"/>
      <c r="F2446" s="144"/>
      <c r="G2446" s="51"/>
      <c r="H2446" s="52"/>
      <c r="I2446" s="87" t="s">
        <v>79</v>
      </c>
      <c r="J2446" s="22"/>
      <c r="K2446" s="22" t="str">
        <f>J2445</f>
        <v xml:space="preserve">  </v>
      </c>
      <c r="L2446" s="51"/>
      <c r="M2446" s="52"/>
      <c r="N2446" s="87" t="s">
        <v>79</v>
      </c>
      <c r="O2446" s="22"/>
      <c r="P2446" s="96" t="str">
        <f>O2445</f>
        <v xml:space="preserve">  </v>
      </c>
    </row>
    <row r="2447" spans="2:16" ht="15.6" hidden="1" x14ac:dyDescent="0.3">
      <c r="B2447" s="74"/>
      <c r="C2447" s="66"/>
      <c r="D2447" s="87"/>
      <c r="E2447" s="22"/>
      <c r="F2447" s="22"/>
      <c r="G2447" s="51"/>
      <c r="H2447" s="66"/>
      <c r="I2447" s="87"/>
      <c r="J2447" s="22"/>
      <c r="K2447" s="22"/>
      <c r="L2447" s="51"/>
      <c r="M2447" s="65"/>
      <c r="N2447" s="66"/>
      <c r="O2447" s="22"/>
      <c r="P2447" s="96"/>
    </row>
    <row r="2448" spans="2:16" ht="15.6" hidden="1" x14ac:dyDescent="0.3">
      <c r="B2448" s="62" t="str">
        <f>B2445</f>
        <v xml:space="preserve">  </v>
      </c>
      <c r="C2448" s="87" t="s">
        <v>36</v>
      </c>
      <c r="D2448" s="22"/>
      <c r="E2448" s="22" t="str">
        <f>F2449</f>
        <v xml:space="preserve">  </v>
      </c>
      <c r="F2448" s="22"/>
      <c r="G2448" s="51"/>
      <c r="H2448" s="143" t="s">
        <v>37</v>
      </c>
      <c r="I2448" s="143"/>
      <c r="J2448" s="143"/>
      <c r="K2448" s="143"/>
      <c r="L2448" s="51"/>
      <c r="M2448" s="87" t="s">
        <v>36</v>
      </c>
      <c r="N2448" s="22"/>
      <c r="O2448" s="22" t="str">
        <f>E2448</f>
        <v xml:space="preserve">  </v>
      </c>
      <c r="P2448" s="96"/>
    </row>
    <row r="2449" spans="2:16" ht="15.6" hidden="1" x14ac:dyDescent="0.3">
      <c r="B2449" s="75"/>
      <c r="C2449" s="79"/>
      <c r="D2449" s="90" t="s">
        <v>80</v>
      </c>
      <c r="E2449" s="90"/>
      <c r="F2449" s="91" t="str">
        <f>IFERROR(VLOOKUP(B2448,'Lessor Calculations'!$G$10:$W$448,17,FALSE),0)</f>
        <v xml:space="preserve">  </v>
      </c>
      <c r="G2449" s="70"/>
      <c r="H2449" s="146"/>
      <c r="I2449" s="146"/>
      <c r="J2449" s="146"/>
      <c r="K2449" s="146"/>
      <c r="L2449" s="70"/>
      <c r="M2449" s="79"/>
      <c r="N2449" s="90" t="s">
        <v>80</v>
      </c>
      <c r="O2449" s="91"/>
      <c r="P2449" s="94" t="str">
        <f>O2448</f>
        <v xml:space="preserve">  </v>
      </c>
    </row>
    <row r="2450" spans="2:16" ht="15.6" hidden="1" x14ac:dyDescent="0.3">
      <c r="B2450" s="59" t="str">
        <f>IFERROR(IF(EOMONTH(B2445,1)&gt;Questionnaire!$I$8,"  ",EOMONTH(B2445,1)),"  ")</f>
        <v xml:space="preserve">  </v>
      </c>
      <c r="C2450" s="82" t="s">
        <v>36</v>
      </c>
      <c r="D2450" s="83"/>
      <c r="E2450" s="83">
        <f>IFERROR(F2451+F2452,0)</f>
        <v>0</v>
      </c>
      <c r="F2450" s="83"/>
      <c r="G2450" s="61"/>
      <c r="H2450" s="142" t="s">
        <v>37</v>
      </c>
      <c r="I2450" s="142"/>
      <c r="J2450" s="142"/>
      <c r="K2450" s="142"/>
      <c r="L2450" s="61"/>
      <c r="M2450" s="82" t="s">
        <v>36</v>
      </c>
      <c r="N2450" s="83"/>
      <c r="O2450" s="83">
        <f>E2450</f>
        <v>0</v>
      </c>
      <c r="P2450" s="95"/>
    </row>
    <row r="2451" spans="2:16" hidden="1" x14ac:dyDescent="0.25">
      <c r="B2451" s="98"/>
      <c r="C2451" s="87"/>
      <c r="D2451" s="87" t="s">
        <v>71</v>
      </c>
      <c r="E2451" s="87"/>
      <c r="F2451" s="22">
        <f>IFERROR(-VLOOKUP(B2450,'Lessor Calculations'!$G$10:$N$448,8,FALSE),0)</f>
        <v>0</v>
      </c>
      <c r="G2451" s="51"/>
      <c r="H2451" s="143"/>
      <c r="I2451" s="143"/>
      <c r="J2451" s="143"/>
      <c r="K2451" s="143"/>
      <c r="L2451" s="51"/>
      <c r="M2451" s="87"/>
      <c r="N2451" s="87" t="s">
        <v>71</v>
      </c>
      <c r="O2451" s="22"/>
      <c r="P2451" s="96">
        <f>F2451</f>
        <v>0</v>
      </c>
    </row>
    <row r="2452" spans="2:16" hidden="1" x14ac:dyDescent="0.25">
      <c r="B2452" s="98"/>
      <c r="C2452" s="66"/>
      <c r="D2452" s="87" t="s">
        <v>72</v>
      </c>
      <c r="E2452" s="87"/>
      <c r="F2452" s="22" t="str">
        <f>IFERROR(VLOOKUP(B2450,'Lessor Calculations'!$G$10:$M$448,7,FALSE),0)</f>
        <v xml:space="preserve">  </v>
      </c>
      <c r="G2452" s="51"/>
      <c r="H2452" s="143"/>
      <c r="I2452" s="143"/>
      <c r="J2452" s="143"/>
      <c r="K2452" s="143"/>
      <c r="L2452" s="51"/>
      <c r="M2452" s="66"/>
      <c r="N2452" s="87" t="s">
        <v>72</v>
      </c>
      <c r="O2452" s="22"/>
      <c r="P2452" s="96" t="str">
        <f>F2452</f>
        <v xml:space="preserve">  </v>
      </c>
    </row>
    <row r="2453" spans="2:16" hidden="1" x14ac:dyDescent="0.25">
      <c r="B2453" s="98"/>
      <c r="C2453" s="66"/>
      <c r="D2453" s="87"/>
      <c r="E2453" s="22"/>
      <c r="F2453" s="22"/>
      <c r="G2453" s="51"/>
      <c r="H2453" s="66"/>
      <c r="I2453" s="87"/>
      <c r="J2453" s="22"/>
      <c r="K2453" s="22"/>
      <c r="L2453" s="51"/>
      <c r="M2453" s="65"/>
      <c r="N2453" s="87"/>
      <c r="O2453" s="22"/>
      <c r="P2453" s="96"/>
    </row>
    <row r="2454" spans="2:16" ht="15.6" hidden="1" x14ac:dyDescent="0.3">
      <c r="B2454" s="62" t="str">
        <f>B2450</f>
        <v xml:space="preserve">  </v>
      </c>
      <c r="C2454" s="66" t="s">
        <v>70</v>
      </c>
      <c r="D2454" s="66"/>
      <c r="E2454" s="22" t="str">
        <f>IFERROR(VLOOKUP(B2454,'Lessor Calculations'!$Z$10:$AB$448,3,FALSE),0)</f>
        <v xml:space="preserve">  </v>
      </c>
      <c r="F2454" s="66"/>
      <c r="G2454" s="51"/>
      <c r="H2454" s="143" t="s">
        <v>37</v>
      </c>
      <c r="I2454" s="143"/>
      <c r="J2454" s="143"/>
      <c r="K2454" s="143"/>
      <c r="L2454" s="51"/>
      <c r="M2454" s="66" t="s">
        <v>70</v>
      </c>
      <c r="N2454" s="66"/>
      <c r="O2454" s="22" t="str">
        <f>E2454</f>
        <v xml:space="preserve">  </v>
      </c>
      <c r="P2454" s="96"/>
    </row>
    <row r="2455" spans="2:16" hidden="1" x14ac:dyDescent="0.25">
      <c r="B2455" s="98"/>
      <c r="C2455" s="66"/>
      <c r="D2455" s="87" t="s">
        <v>82</v>
      </c>
      <c r="E2455" s="66"/>
      <c r="F2455" s="77" t="str">
        <f>E2454</f>
        <v xml:space="preserve">  </v>
      </c>
      <c r="G2455" s="51"/>
      <c r="H2455" s="143"/>
      <c r="I2455" s="143"/>
      <c r="J2455" s="143"/>
      <c r="K2455" s="143"/>
      <c r="L2455" s="51"/>
      <c r="M2455" s="66"/>
      <c r="N2455" s="87" t="s">
        <v>82</v>
      </c>
      <c r="O2455" s="22"/>
      <c r="P2455" s="96" t="str">
        <f>O2454</f>
        <v xml:space="preserve">  </v>
      </c>
    </row>
    <row r="2456" spans="2:16" hidden="1" x14ac:dyDescent="0.25">
      <c r="B2456" s="98"/>
      <c r="C2456" s="66"/>
      <c r="D2456" s="87"/>
      <c r="E2456" s="22"/>
      <c r="F2456" s="22"/>
      <c r="G2456" s="51"/>
      <c r="H2456" s="66"/>
      <c r="I2456" s="87"/>
      <c r="J2456" s="22"/>
      <c r="K2456" s="22"/>
      <c r="L2456" s="51"/>
      <c r="M2456" s="65"/>
      <c r="N2456" s="87"/>
      <c r="O2456" s="22"/>
      <c r="P2456" s="96"/>
    </row>
    <row r="2457" spans="2:16" ht="15.6" hidden="1" x14ac:dyDescent="0.3">
      <c r="B2457" s="62" t="str">
        <f>B2454</f>
        <v xml:space="preserve">  </v>
      </c>
      <c r="C2457" s="144" t="s">
        <v>37</v>
      </c>
      <c r="D2457" s="144"/>
      <c r="E2457" s="144"/>
      <c r="F2457" s="144"/>
      <c r="G2457" s="51"/>
      <c r="H2457" s="87" t="s">
        <v>74</v>
      </c>
      <c r="I2457" s="66"/>
      <c r="J2457" s="22" t="str">
        <f>IFERROR(VLOOKUP(B2457,'Lessor Calculations'!$AE$10:$AG$448,3,FALSE),0)</f>
        <v xml:space="preserve">  </v>
      </c>
      <c r="K2457" s="22"/>
      <c r="L2457" s="51"/>
      <c r="M2457" s="87" t="s">
        <v>74</v>
      </c>
      <c r="N2457" s="66"/>
      <c r="O2457" s="22" t="str">
        <f>J2457</f>
        <v xml:space="preserve">  </v>
      </c>
      <c r="P2457" s="96"/>
    </row>
    <row r="2458" spans="2:16" ht="15.6" hidden="1" x14ac:dyDescent="0.3">
      <c r="B2458" s="74"/>
      <c r="C2458" s="144"/>
      <c r="D2458" s="144"/>
      <c r="E2458" s="144"/>
      <c r="F2458" s="144"/>
      <c r="G2458" s="51"/>
      <c r="H2458" s="52"/>
      <c r="I2458" s="87" t="s">
        <v>79</v>
      </c>
      <c r="J2458" s="22"/>
      <c r="K2458" s="22" t="str">
        <f>J2457</f>
        <v xml:space="preserve">  </v>
      </c>
      <c r="L2458" s="51"/>
      <c r="M2458" s="52"/>
      <c r="N2458" s="87" t="s">
        <v>79</v>
      </c>
      <c r="O2458" s="22"/>
      <c r="P2458" s="96" t="str">
        <f>O2457</f>
        <v xml:space="preserve">  </v>
      </c>
    </row>
    <row r="2459" spans="2:16" ht="15.6" hidden="1" x14ac:dyDescent="0.3">
      <c r="B2459" s="74"/>
      <c r="C2459" s="66"/>
      <c r="D2459" s="87"/>
      <c r="E2459" s="22"/>
      <c r="F2459" s="22"/>
      <c r="G2459" s="51"/>
      <c r="H2459" s="66"/>
      <c r="I2459" s="87"/>
      <c r="J2459" s="22"/>
      <c r="K2459" s="22"/>
      <c r="L2459" s="51"/>
      <c r="M2459" s="65"/>
      <c r="N2459" s="66"/>
      <c r="O2459" s="22"/>
      <c r="P2459" s="96"/>
    </row>
    <row r="2460" spans="2:16" ht="15.6" hidden="1" x14ac:dyDescent="0.3">
      <c r="B2460" s="62" t="str">
        <f>B2457</f>
        <v xml:space="preserve">  </v>
      </c>
      <c r="C2460" s="87" t="s">
        <v>36</v>
      </c>
      <c r="D2460" s="22"/>
      <c r="E2460" s="22" t="str">
        <f>F2461</f>
        <v xml:space="preserve">  </v>
      </c>
      <c r="F2460" s="22"/>
      <c r="G2460" s="51"/>
      <c r="H2460" s="143" t="s">
        <v>37</v>
      </c>
      <c r="I2460" s="143"/>
      <c r="J2460" s="143"/>
      <c r="K2460" s="143"/>
      <c r="L2460" s="51"/>
      <c r="M2460" s="87" t="s">
        <v>36</v>
      </c>
      <c r="N2460" s="22"/>
      <c r="O2460" s="22" t="str">
        <f>E2460</f>
        <v xml:space="preserve">  </v>
      </c>
      <c r="P2460" s="96"/>
    </row>
    <row r="2461" spans="2:16" ht="15.6" hidden="1" x14ac:dyDescent="0.3">
      <c r="B2461" s="75"/>
      <c r="C2461" s="79"/>
      <c r="D2461" s="90" t="s">
        <v>80</v>
      </c>
      <c r="E2461" s="90"/>
      <c r="F2461" s="91" t="str">
        <f>IFERROR(VLOOKUP(B2460,'Lessor Calculations'!$G$10:$W$448,17,FALSE),0)</f>
        <v xml:space="preserve">  </v>
      </c>
      <c r="G2461" s="70"/>
      <c r="H2461" s="146"/>
      <c r="I2461" s="146"/>
      <c r="J2461" s="146"/>
      <c r="K2461" s="146"/>
      <c r="L2461" s="70"/>
      <c r="M2461" s="79"/>
      <c r="N2461" s="90" t="s">
        <v>80</v>
      </c>
      <c r="O2461" s="91"/>
      <c r="P2461" s="94" t="str">
        <f>O2460</f>
        <v xml:space="preserve">  </v>
      </c>
    </row>
    <row r="2462" spans="2:16" ht="15.6" hidden="1" x14ac:dyDescent="0.3">
      <c r="B2462" s="59" t="str">
        <f>IFERROR(IF(EOMONTH(B2457,1)&gt;Questionnaire!$I$8,"  ",EOMONTH(B2457,1)),"  ")</f>
        <v xml:space="preserve">  </v>
      </c>
      <c r="C2462" s="82" t="s">
        <v>36</v>
      </c>
      <c r="D2462" s="83"/>
      <c r="E2462" s="83">
        <f>IFERROR(F2463+F2464,0)</f>
        <v>0</v>
      </c>
      <c r="F2462" s="83"/>
      <c r="G2462" s="61"/>
      <c r="H2462" s="142" t="s">
        <v>37</v>
      </c>
      <c r="I2462" s="142"/>
      <c r="J2462" s="142"/>
      <c r="K2462" s="142"/>
      <c r="L2462" s="61"/>
      <c r="M2462" s="82" t="s">
        <v>36</v>
      </c>
      <c r="N2462" s="83"/>
      <c r="O2462" s="83">
        <f>E2462</f>
        <v>0</v>
      </c>
      <c r="P2462" s="95"/>
    </row>
    <row r="2463" spans="2:16" hidden="1" x14ac:dyDescent="0.25">
      <c r="B2463" s="98"/>
      <c r="C2463" s="87"/>
      <c r="D2463" s="87" t="s">
        <v>71</v>
      </c>
      <c r="E2463" s="87"/>
      <c r="F2463" s="22">
        <f>IFERROR(-VLOOKUP(B2462,'Lessor Calculations'!$G$10:$N$448,8,FALSE),0)</f>
        <v>0</v>
      </c>
      <c r="G2463" s="51"/>
      <c r="H2463" s="143"/>
      <c r="I2463" s="143"/>
      <c r="J2463" s="143"/>
      <c r="K2463" s="143"/>
      <c r="L2463" s="51"/>
      <c r="M2463" s="87"/>
      <c r="N2463" s="87" t="s">
        <v>71</v>
      </c>
      <c r="O2463" s="22"/>
      <c r="P2463" s="96">
        <f>F2463</f>
        <v>0</v>
      </c>
    </row>
    <row r="2464" spans="2:16" hidden="1" x14ac:dyDescent="0.25">
      <c r="B2464" s="98"/>
      <c r="C2464" s="66"/>
      <c r="D2464" s="87" t="s">
        <v>72</v>
      </c>
      <c r="E2464" s="87"/>
      <c r="F2464" s="22" t="str">
        <f>IFERROR(VLOOKUP(B2462,'Lessor Calculations'!$G$10:$M$448,7,FALSE),0)</f>
        <v xml:space="preserve">  </v>
      </c>
      <c r="G2464" s="51"/>
      <c r="H2464" s="143"/>
      <c r="I2464" s="143"/>
      <c r="J2464" s="143"/>
      <c r="K2464" s="143"/>
      <c r="L2464" s="51"/>
      <c r="M2464" s="66"/>
      <c r="N2464" s="87" t="s">
        <v>72</v>
      </c>
      <c r="O2464" s="22"/>
      <c r="P2464" s="96" t="str">
        <f>F2464</f>
        <v xml:space="preserve">  </v>
      </c>
    </row>
    <row r="2465" spans="2:16" hidden="1" x14ac:dyDescent="0.25">
      <c r="B2465" s="98"/>
      <c r="C2465" s="66"/>
      <c r="D2465" s="87"/>
      <c r="E2465" s="22"/>
      <c r="F2465" s="22"/>
      <c r="G2465" s="51"/>
      <c r="H2465" s="66"/>
      <c r="I2465" s="87"/>
      <c r="J2465" s="22"/>
      <c r="K2465" s="22"/>
      <c r="L2465" s="51"/>
      <c r="M2465" s="65"/>
      <c r="N2465" s="87"/>
      <c r="O2465" s="22"/>
      <c r="P2465" s="96"/>
    </row>
    <row r="2466" spans="2:16" ht="15.6" hidden="1" x14ac:dyDescent="0.3">
      <c r="B2466" s="62" t="str">
        <f>B2462</f>
        <v xml:space="preserve">  </v>
      </c>
      <c r="C2466" s="66" t="s">
        <v>70</v>
      </c>
      <c r="D2466" s="66"/>
      <c r="E2466" s="22" t="str">
        <f>IFERROR(VLOOKUP(B2466,'Lessor Calculations'!$Z$10:$AB$448,3,FALSE),0)</f>
        <v xml:space="preserve">  </v>
      </c>
      <c r="F2466" s="66"/>
      <c r="G2466" s="51"/>
      <c r="H2466" s="143" t="s">
        <v>37</v>
      </c>
      <c r="I2466" s="143"/>
      <c r="J2466" s="143"/>
      <c r="K2466" s="143"/>
      <c r="L2466" s="51"/>
      <c r="M2466" s="66" t="s">
        <v>70</v>
      </c>
      <c r="N2466" s="66"/>
      <c r="O2466" s="22" t="str">
        <f>E2466</f>
        <v xml:space="preserve">  </v>
      </c>
      <c r="P2466" s="96"/>
    </row>
    <row r="2467" spans="2:16" hidden="1" x14ac:dyDescent="0.25">
      <c r="B2467" s="98"/>
      <c r="C2467" s="66"/>
      <c r="D2467" s="87" t="s">
        <v>82</v>
      </c>
      <c r="E2467" s="66"/>
      <c r="F2467" s="77" t="str">
        <f>E2466</f>
        <v xml:space="preserve">  </v>
      </c>
      <c r="G2467" s="51"/>
      <c r="H2467" s="143"/>
      <c r="I2467" s="143"/>
      <c r="J2467" s="143"/>
      <c r="K2467" s="143"/>
      <c r="L2467" s="51"/>
      <c r="M2467" s="66"/>
      <c r="N2467" s="87" t="s">
        <v>82</v>
      </c>
      <c r="O2467" s="22"/>
      <c r="P2467" s="96" t="str">
        <f>O2466</f>
        <v xml:space="preserve">  </v>
      </c>
    </row>
    <row r="2468" spans="2:16" hidden="1" x14ac:dyDescent="0.25">
      <c r="B2468" s="98"/>
      <c r="C2468" s="66"/>
      <c r="D2468" s="87"/>
      <c r="E2468" s="22"/>
      <c r="F2468" s="22"/>
      <c r="G2468" s="51"/>
      <c r="H2468" s="66"/>
      <c r="I2468" s="87"/>
      <c r="J2468" s="22"/>
      <c r="K2468" s="22"/>
      <c r="L2468" s="51"/>
      <c r="M2468" s="65"/>
      <c r="N2468" s="87"/>
      <c r="O2468" s="22"/>
      <c r="P2468" s="96"/>
    </row>
    <row r="2469" spans="2:16" ht="15.6" hidden="1" x14ac:dyDescent="0.3">
      <c r="B2469" s="62" t="str">
        <f>B2466</f>
        <v xml:space="preserve">  </v>
      </c>
      <c r="C2469" s="144" t="s">
        <v>37</v>
      </c>
      <c r="D2469" s="144"/>
      <c r="E2469" s="144"/>
      <c r="F2469" s="144"/>
      <c r="G2469" s="51"/>
      <c r="H2469" s="87" t="s">
        <v>74</v>
      </c>
      <c r="I2469" s="66"/>
      <c r="J2469" s="22" t="str">
        <f>IFERROR(VLOOKUP(B2469,'Lessor Calculations'!$AE$10:$AG$448,3,FALSE),0)</f>
        <v xml:space="preserve">  </v>
      </c>
      <c r="K2469" s="22"/>
      <c r="L2469" s="51"/>
      <c r="M2469" s="87" t="s">
        <v>74</v>
      </c>
      <c r="N2469" s="66"/>
      <c r="O2469" s="22" t="str">
        <f>J2469</f>
        <v xml:space="preserve">  </v>
      </c>
      <c r="P2469" s="96"/>
    </row>
    <row r="2470" spans="2:16" ht="15.6" hidden="1" x14ac:dyDescent="0.3">
      <c r="B2470" s="74"/>
      <c r="C2470" s="144"/>
      <c r="D2470" s="144"/>
      <c r="E2470" s="144"/>
      <c r="F2470" s="144"/>
      <c r="G2470" s="51"/>
      <c r="H2470" s="52"/>
      <c r="I2470" s="87" t="s">
        <v>79</v>
      </c>
      <c r="J2470" s="22"/>
      <c r="K2470" s="22" t="str">
        <f>J2469</f>
        <v xml:space="preserve">  </v>
      </c>
      <c r="L2470" s="51"/>
      <c r="M2470" s="52"/>
      <c r="N2470" s="87" t="s">
        <v>79</v>
      </c>
      <c r="O2470" s="22"/>
      <c r="P2470" s="96" t="str">
        <f>O2469</f>
        <v xml:space="preserve">  </v>
      </c>
    </row>
    <row r="2471" spans="2:16" ht="15.6" hidden="1" x14ac:dyDescent="0.3">
      <c r="B2471" s="74"/>
      <c r="C2471" s="66"/>
      <c r="D2471" s="87"/>
      <c r="E2471" s="22"/>
      <c r="F2471" s="22"/>
      <c r="G2471" s="51"/>
      <c r="H2471" s="66"/>
      <c r="I2471" s="87"/>
      <c r="J2471" s="22"/>
      <c r="K2471" s="22"/>
      <c r="L2471" s="51"/>
      <c r="M2471" s="65"/>
      <c r="N2471" s="66"/>
      <c r="O2471" s="22"/>
      <c r="P2471" s="96"/>
    </row>
    <row r="2472" spans="2:16" ht="15.6" hidden="1" x14ac:dyDescent="0.3">
      <c r="B2472" s="62" t="str">
        <f>B2469</f>
        <v xml:space="preserve">  </v>
      </c>
      <c r="C2472" s="87" t="s">
        <v>36</v>
      </c>
      <c r="D2472" s="22"/>
      <c r="E2472" s="22" t="str">
        <f>F2473</f>
        <v xml:space="preserve">  </v>
      </c>
      <c r="F2472" s="22"/>
      <c r="G2472" s="51"/>
      <c r="H2472" s="143" t="s">
        <v>37</v>
      </c>
      <c r="I2472" s="143"/>
      <c r="J2472" s="143"/>
      <c r="K2472" s="143"/>
      <c r="L2472" s="51"/>
      <c r="M2472" s="87" t="s">
        <v>36</v>
      </c>
      <c r="N2472" s="22"/>
      <c r="O2472" s="22" t="str">
        <f>E2472</f>
        <v xml:space="preserve">  </v>
      </c>
      <c r="P2472" s="96"/>
    </row>
    <row r="2473" spans="2:16" ht="15.6" hidden="1" x14ac:dyDescent="0.3">
      <c r="B2473" s="75"/>
      <c r="C2473" s="79"/>
      <c r="D2473" s="90" t="s">
        <v>80</v>
      </c>
      <c r="E2473" s="90"/>
      <c r="F2473" s="91" t="str">
        <f>IFERROR(VLOOKUP(B2472,'Lessor Calculations'!$G$10:$W$448,17,FALSE),0)</f>
        <v xml:space="preserve">  </v>
      </c>
      <c r="G2473" s="70"/>
      <c r="H2473" s="146"/>
      <c r="I2473" s="146"/>
      <c r="J2473" s="146"/>
      <c r="K2473" s="146"/>
      <c r="L2473" s="70"/>
      <c r="M2473" s="79"/>
      <c r="N2473" s="90" t="s">
        <v>80</v>
      </c>
      <c r="O2473" s="91"/>
      <c r="P2473" s="94" t="str">
        <f>O2472</f>
        <v xml:space="preserve">  </v>
      </c>
    </row>
    <row r="2474" spans="2:16" ht="15.6" hidden="1" x14ac:dyDescent="0.3">
      <c r="B2474" s="59" t="str">
        <f>IFERROR(IF(EOMONTH(B2469,1)&gt;Questionnaire!$I$8,"  ",EOMONTH(B2469,1)),"  ")</f>
        <v xml:space="preserve">  </v>
      </c>
      <c r="C2474" s="82" t="s">
        <v>36</v>
      </c>
      <c r="D2474" s="83"/>
      <c r="E2474" s="83">
        <f>IFERROR(F2475+F2476,0)</f>
        <v>0</v>
      </c>
      <c r="F2474" s="83"/>
      <c r="G2474" s="61"/>
      <c r="H2474" s="142" t="s">
        <v>37</v>
      </c>
      <c r="I2474" s="142"/>
      <c r="J2474" s="142"/>
      <c r="K2474" s="142"/>
      <c r="L2474" s="61"/>
      <c r="M2474" s="82" t="s">
        <v>36</v>
      </c>
      <c r="N2474" s="83"/>
      <c r="O2474" s="83">
        <f>E2474</f>
        <v>0</v>
      </c>
      <c r="P2474" s="95"/>
    </row>
    <row r="2475" spans="2:16" hidden="1" x14ac:dyDescent="0.25">
      <c r="B2475" s="98"/>
      <c r="C2475" s="87"/>
      <c r="D2475" s="87" t="s">
        <v>71</v>
      </c>
      <c r="E2475" s="87"/>
      <c r="F2475" s="22">
        <f>IFERROR(-VLOOKUP(B2474,'Lessor Calculations'!$G$10:$N$448,8,FALSE),0)</f>
        <v>0</v>
      </c>
      <c r="G2475" s="51"/>
      <c r="H2475" s="143"/>
      <c r="I2475" s="143"/>
      <c r="J2475" s="143"/>
      <c r="K2475" s="143"/>
      <c r="L2475" s="51"/>
      <c r="M2475" s="87"/>
      <c r="N2475" s="87" t="s">
        <v>71</v>
      </c>
      <c r="O2475" s="22"/>
      <c r="P2475" s="96">
        <f>F2475</f>
        <v>0</v>
      </c>
    </row>
    <row r="2476" spans="2:16" hidden="1" x14ac:dyDescent="0.25">
      <c r="B2476" s="98"/>
      <c r="C2476" s="66"/>
      <c r="D2476" s="87" t="s">
        <v>72</v>
      </c>
      <c r="E2476" s="87"/>
      <c r="F2476" s="22" t="str">
        <f>IFERROR(VLOOKUP(B2474,'Lessor Calculations'!$G$10:$M$448,7,FALSE),0)</f>
        <v xml:space="preserve">  </v>
      </c>
      <c r="G2476" s="51"/>
      <c r="H2476" s="143"/>
      <c r="I2476" s="143"/>
      <c r="J2476" s="143"/>
      <c r="K2476" s="143"/>
      <c r="L2476" s="51"/>
      <c r="M2476" s="66"/>
      <c r="N2476" s="87" t="s">
        <v>72</v>
      </c>
      <c r="O2476" s="22"/>
      <c r="P2476" s="96" t="str">
        <f>F2476</f>
        <v xml:space="preserve">  </v>
      </c>
    </row>
    <row r="2477" spans="2:16" hidden="1" x14ac:dyDescent="0.25">
      <c r="B2477" s="98"/>
      <c r="C2477" s="66"/>
      <c r="D2477" s="87"/>
      <c r="E2477" s="22"/>
      <c r="F2477" s="22"/>
      <c r="G2477" s="51"/>
      <c r="H2477" s="66"/>
      <c r="I2477" s="87"/>
      <c r="J2477" s="22"/>
      <c r="K2477" s="22"/>
      <c r="L2477" s="51"/>
      <c r="M2477" s="65"/>
      <c r="N2477" s="87"/>
      <c r="O2477" s="22"/>
      <c r="P2477" s="96"/>
    </row>
    <row r="2478" spans="2:16" ht="15.6" hidden="1" x14ac:dyDescent="0.3">
      <c r="B2478" s="62" t="str">
        <f>B2474</f>
        <v xml:space="preserve">  </v>
      </c>
      <c r="C2478" s="66" t="s">
        <v>70</v>
      </c>
      <c r="D2478" s="66"/>
      <c r="E2478" s="22" t="str">
        <f>IFERROR(VLOOKUP(B2478,'Lessor Calculations'!$Z$10:$AB$448,3,FALSE),0)</f>
        <v xml:space="preserve">  </v>
      </c>
      <c r="F2478" s="66"/>
      <c r="G2478" s="51"/>
      <c r="H2478" s="143" t="s">
        <v>37</v>
      </c>
      <c r="I2478" s="143"/>
      <c r="J2478" s="143"/>
      <c r="K2478" s="143"/>
      <c r="L2478" s="51"/>
      <c r="M2478" s="66" t="s">
        <v>70</v>
      </c>
      <c r="N2478" s="66"/>
      <c r="O2478" s="22" t="str">
        <f>E2478</f>
        <v xml:space="preserve">  </v>
      </c>
      <c r="P2478" s="96"/>
    </row>
    <row r="2479" spans="2:16" hidden="1" x14ac:dyDescent="0.25">
      <c r="B2479" s="98"/>
      <c r="C2479" s="66"/>
      <c r="D2479" s="87" t="s">
        <v>82</v>
      </c>
      <c r="E2479" s="66"/>
      <c r="F2479" s="77" t="str">
        <f>E2478</f>
        <v xml:space="preserve">  </v>
      </c>
      <c r="G2479" s="51"/>
      <c r="H2479" s="143"/>
      <c r="I2479" s="143"/>
      <c r="J2479" s="143"/>
      <c r="K2479" s="143"/>
      <c r="L2479" s="51"/>
      <c r="M2479" s="66"/>
      <c r="N2479" s="87" t="s">
        <v>82</v>
      </c>
      <c r="O2479" s="22"/>
      <c r="P2479" s="96" t="str">
        <f>O2478</f>
        <v xml:space="preserve">  </v>
      </c>
    </row>
    <row r="2480" spans="2:16" hidden="1" x14ac:dyDescent="0.25">
      <c r="B2480" s="98"/>
      <c r="C2480" s="66"/>
      <c r="D2480" s="87"/>
      <c r="E2480" s="22"/>
      <c r="F2480" s="22"/>
      <c r="G2480" s="51"/>
      <c r="H2480" s="66"/>
      <c r="I2480" s="87"/>
      <c r="J2480" s="22"/>
      <c r="K2480" s="22"/>
      <c r="L2480" s="51"/>
      <c r="M2480" s="65"/>
      <c r="N2480" s="87"/>
      <c r="O2480" s="22"/>
      <c r="P2480" s="96"/>
    </row>
    <row r="2481" spans="2:16" ht="15.6" hidden="1" x14ac:dyDescent="0.3">
      <c r="B2481" s="62" t="str">
        <f>B2478</f>
        <v xml:space="preserve">  </v>
      </c>
      <c r="C2481" s="144" t="s">
        <v>37</v>
      </c>
      <c r="D2481" s="144"/>
      <c r="E2481" s="144"/>
      <c r="F2481" s="144"/>
      <c r="G2481" s="51"/>
      <c r="H2481" s="87" t="s">
        <v>74</v>
      </c>
      <c r="I2481" s="66"/>
      <c r="J2481" s="22" t="str">
        <f>IFERROR(VLOOKUP(B2481,'Lessor Calculations'!$AE$10:$AG$448,3,FALSE),0)</f>
        <v xml:space="preserve">  </v>
      </c>
      <c r="K2481" s="22"/>
      <c r="L2481" s="51"/>
      <c r="M2481" s="87" t="s">
        <v>74</v>
      </c>
      <c r="N2481" s="66"/>
      <c r="O2481" s="22" t="str">
        <f>J2481</f>
        <v xml:space="preserve">  </v>
      </c>
      <c r="P2481" s="96"/>
    </row>
    <row r="2482" spans="2:16" ht="15.6" hidden="1" x14ac:dyDescent="0.3">
      <c r="B2482" s="74"/>
      <c r="C2482" s="144"/>
      <c r="D2482" s="144"/>
      <c r="E2482" s="144"/>
      <c r="F2482" s="144"/>
      <c r="G2482" s="51"/>
      <c r="H2482" s="52"/>
      <c r="I2482" s="87" t="s">
        <v>79</v>
      </c>
      <c r="J2482" s="22"/>
      <c r="K2482" s="22" t="str">
        <f>J2481</f>
        <v xml:space="preserve">  </v>
      </c>
      <c r="L2482" s="51"/>
      <c r="M2482" s="52"/>
      <c r="N2482" s="87" t="s">
        <v>79</v>
      </c>
      <c r="O2482" s="22"/>
      <c r="P2482" s="96" t="str">
        <f>O2481</f>
        <v xml:space="preserve">  </v>
      </c>
    </row>
    <row r="2483" spans="2:16" ht="15.6" hidden="1" x14ac:dyDescent="0.3">
      <c r="B2483" s="74"/>
      <c r="C2483" s="66"/>
      <c r="D2483" s="87"/>
      <c r="E2483" s="22"/>
      <c r="F2483" s="22"/>
      <c r="G2483" s="51"/>
      <c r="H2483" s="66"/>
      <c r="I2483" s="87"/>
      <c r="J2483" s="22"/>
      <c r="K2483" s="22"/>
      <c r="L2483" s="51"/>
      <c r="M2483" s="65"/>
      <c r="N2483" s="66"/>
      <c r="O2483" s="22"/>
      <c r="P2483" s="96"/>
    </row>
    <row r="2484" spans="2:16" ht="15.6" hidden="1" x14ac:dyDescent="0.3">
      <c r="B2484" s="62" t="str">
        <f>B2481</f>
        <v xml:space="preserve">  </v>
      </c>
      <c r="C2484" s="87" t="s">
        <v>36</v>
      </c>
      <c r="D2484" s="22"/>
      <c r="E2484" s="22" t="str">
        <f>F2485</f>
        <v xml:space="preserve">  </v>
      </c>
      <c r="F2484" s="22"/>
      <c r="G2484" s="51"/>
      <c r="H2484" s="143" t="s">
        <v>37</v>
      </c>
      <c r="I2484" s="143"/>
      <c r="J2484" s="143"/>
      <c r="K2484" s="143"/>
      <c r="L2484" s="51"/>
      <c r="M2484" s="87" t="s">
        <v>36</v>
      </c>
      <c r="N2484" s="22"/>
      <c r="O2484" s="22" t="str">
        <f>E2484</f>
        <v xml:space="preserve">  </v>
      </c>
      <c r="P2484" s="96"/>
    </row>
    <row r="2485" spans="2:16" ht="15.6" hidden="1" x14ac:dyDescent="0.3">
      <c r="B2485" s="75"/>
      <c r="C2485" s="79"/>
      <c r="D2485" s="90" t="s">
        <v>80</v>
      </c>
      <c r="E2485" s="90"/>
      <c r="F2485" s="91" t="str">
        <f>IFERROR(VLOOKUP(B2484,'Lessor Calculations'!$G$10:$W$448,17,FALSE),0)</f>
        <v xml:space="preserve">  </v>
      </c>
      <c r="G2485" s="70"/>
      <c r="H2485" s="146"/>
      <c r="I2485" s="146"/>
      <c r="J2485" s="146"/>
      <c r="K2485" s="146"/>
      <c r="L2485" s="70"/>
      <c r="M2485" s="79"/>
      <c r="N2485" s="90" t="s">
        <v>80</v>
      </c>
      <c r="O2485" s="91"/>
      <c r="P2485" s="94" t="str">
        <f>O2484</f>
        <v xml:space="preserve">  </v>
      </c>
    </row>
    <row r="2486" spans="2:16" ht="15.6" hidden="1" x14ac:dyDescent="0.3">
      <c r="B2486" s="59" t="str">
        <f>IFERROR(IF(EOMONTH(B2481,1)&gt;Questionnaire!$I$8,"  ",EOMONTH(B2481,1)),"  ")</f>
        <v xml:space="preserve">  </v>
      </c>
      <c r="C2486" s="82" t="s">
        <v>36</v>
      </c>
      <c r="D2486" s="83"/>
      <c r="E2486" s="83">
        <f>IFERROR(F2487+F2488,0)</f>
        <v>0</v>
      </c>
      <c r="F2486" s="83"/>
      <c r="G2486" s="61"/>
      <c r="H2486" s="142" t="s">
        <v>37</v>
      </c>
      <c r="I2486" s="142"/>
      <c r="J2486" s="142"/>
      <c r="K2486" s="142"/>
      <c r="L2486" s="61"/>
      <c r="M2486" s="82" t="s">
        <v>36</v>
      </c>
      <c r="N2486" s="83"/>
      <c r="O2486" s="83">
        <f>E2486</f>
        <v>0</v>
      </c>
      <c r="P2486" s="95"/>
    </row>
    <row r="2487" spans="2:16" hidden="1" x14ac:dyDescent="0.25">
      <c r="B2487" s="98"/>
      <c r="C2487" s="87"/>
      <c r="D2487" s="87" t="s">
        <v>71</v>
      </c>
      <c r="E2487" s="87"/>
      <c r="F2487" s="22">
        <f>IFERROR(-VLOOKUP(B2486,'Lessor Calculations'!$G$10:$N$448,8,FALSE),0)</f>
        <v>0</v>
      </c>
      <c r="G2487" s="51"/>
      <c r="H2487" s="143"/>
      <c r="I2487" s="143"/>
      <c r="J2487" s="143"/>
      <c r="K2487" s="143"/>
      <c r="L2487" s="51"/>
      <c r="M2487" s="87"/>
      <c r="N2487" s="87" t="s">
        <v>71</v>
      </c>
      <c r="O2487" s="22"/>
      <c r="P2487" s="96">
        <f>F2487</f>
        <v>0</v>
      </c>
    </row>
    <row r="2488" spans="2:16" hidden="1" x14ac:dyDescent="0.25">
      <c r="B2488" s="98"/>
      <c r="C2488" s="66"/>
      <c r="D2488" s="87" t="s">
        <v>72</v>
      </c>
      <c r="E2488" s="87"/>
      <c r="F2488" s="22" t="str">
        <f>IFERROR(VLOOKUP(B2486,'Lessor Calculations'!$G$10:$M$448,7,FALSE),0)</f>
        <v xml:space="preserve">  </v>
      </c>
      <c r="G2488" s="51"/>
      <c r="H2488" s="143"/>
      <c r="I2488" s="143"/>
      <c r="J2488" s="143"/>
      <c r="K2488" s="143"/>
      <c r="L2488" s="51"/>
      <c r="M2488" s="66"/>
      <c r="N2488" s="87" t="s">
        <v>72</v>
      </c>
      <c r="O2488" s="22"/>
      <c r="P2488" s="96" t="str">
        <f>F2488</f>
        <v xml:space="preserve">  </v>
      </c>
    </row>
    <row r="2489" spans="2:16" hidden="1" x14ac:dyDescent="0.25">
      <c r="B2489" s="98"/>
      <c r="C2489" s="66"/>
      <c r="D2489" s="87"/>
      <c r="E2489" s="22"/>
      <c r="F2489" s="22"/>
      <c r="G2489" s="51"/>
      <c r="H2489" s="66"/>
      <c r="I2489" s="87"/>
      <c r="J2489" s="22"/>
      <c r="K2489" s="22"/>
      <c r="L2489" s="51"/>
      <c r="M2489" s="65"/>
      <c r="N2489" s="87"/>
      <c r="O2489" s="22"/>
      <c r="P2489" s="96"/>
    </row>
    <row r="2490" spans="2:16" ht="15.6" hidden="1" x14ac:dyDescent="0.3">
      <c r="B2490" s="62" t="str">
        <f>B2486</f>
        <v xml:space="preserve">  </v>
      </c>
      <c r="C2490" s="66" t="s">
        <v>70</v>
      </c>
      <c r="D2490" s="66"/>
      <c r="E2490" s="22" t="str">
        <f>IFERROR(VLOOKUP(B2490,'Lessor Calculations'!$Z$10:$AB$448,3,FALSE),0)</f>
        <v xml:space="preserve">  </v>
      </c>
      <c r="F2490" s="66"/>
      <c r="G2490" s="51"/>
      <c r="H2490" s="143" t="s">
        <v>37</v>
      </c>
      <c r="I2490" s="143"/>
      <c r="J2490" s="143"/>
      <c r="K2490" s="143"/>
      <c r="L2490" s="51"/>
      <c r="M2490" s="66" t="s">
        <v>70</v>
      </c>
      <c r="N2490" s="66"/>
      <c r="O2490" s="22" t="str">
        <f>E2490</f>
        <v xml:space="preserve">  </v>
      </c>
      <c r="P2490" s="96"/>
    </row>
    <row r="2491" spans="2:16" hidden="1" x14ac:dyDescent="0.25">
      <c r="B2491" s="98"/>
      <c r="C2491" s="66"/>
      <c r="D2491" s="87" t="s">
        <v>82</v>
      </c>
      <c r="E2491" s="66"/>
      <c r="F2491" s="77" t="str">
        <f>E2490</f>
        <v xml:space="preserve">  </v>
      </c>
      <c r="G2491" s="51"/>
      <c r="H2491" s="143"/>
      <c r="I2491" s="143"/>
      <c r="J2491" s="143"/>
      <c r="K2491" s="143"/>
      <c r="L2491" s="51"/>
      <c r="M2491" s="66"/>
      <c r="N2491" s="87" t="s">
        <v>82</v>
      </c>
      <c r="O2491" s="22"/>
      <c r="P2491" s="96" t="str">
        <f>O2490</f>
        <v xml:space="preserve">  </v>
      </c>
    </row>
    <row r="2492" spans="2:16" hidden="1" x14ac:dyDescent="0.25">
      <c r="B2492" s="98"/>
      <c r="C2492" s="66"/>
      <c r="D2492" s="87"/>
      <c r="E2492" s="22"/>
      <c r="F2492" s="22"/>
      <c r="G2492" s="51"/>
      <c r="H2492" s="66"/>
      <c r="I2492" s="87"/>
      <c r="J2492" s="22"/>
      <c r="K2492" s="22"/>
      <c r="L2492" s="51"/>
      <c r="M2492" s="65"/>
      <c r="N2492" s="87"/>
      <c r="O2492" s="22"/>
      <c r="P2492" s="96"/>
    </row>
    <row r="2493" spans="2:16" ht="15.6" hidden="1" x14ac:dyDescent="0.3">
      <c r="B2493" s="62" t="str">
        <f>B2490</f>
        <v xml:space="preserve">  </v>
      </c>
      <c r="C2493" s="144" t="s">
        <v>37</v>
      </c>
      <c r="D2493" s="144"/>
      <c r="E2493" s="144"/>
      <c r="F2493" s="144"/>
      <c r="G2493" s="51"/>
      <c r="H2493" s="87" t="s">
        <v>74</v>
      </c>
      <c r="I2493" s="66"/>
      <c r="J2493" s="22" t="str">
        <f>IFERROR(VLOOKUP(B2493,'Lessor Calculations'!$AE$10:$AG$448,3,FALSE),0)</f>
        <v xml:space="preserve">  </v>
      </c>
      <c r="K2493" s="22"/>
      <c r="L2493" s="51"/>
      <c r="M2493" s="87" t="s">
        <v>74</v>
      </c>
      <c r="N2493" s="66"/>
      <c r="O2493" s="22" t="str">
        <f>J2493</f>
        <v xml:space="preserve">  </v>
      </c>
      <c r="P2493" s="96"/>
    </row>
    <row r="2494" spans="2:16" ht="15.6" hidden="1" x14ac:dyDescent="0.3">
      <c r="B2494" s="74"/>
      <c r="C2494" s="144"/>
      <c r="D2494" s="144"/>
      <c r="E2494" s="144"/>
      <c r="F2494" s="144"/>
      <c r="G2494" s="51"/>
      <c r="H2494" s="52"/>
      <c r="I2494" s="87" t="s">
        <v>79</v>
      </c>
      <c r="J2494" s="22"/>
      <c r="K2494" s="22" t="str">
        <f>J2493</f>
        <v xml:space="preserve">  </v>
      </c>
      <c r="L2494" s="51"/>
      <c r="M2494" s="52"/>
      <c r="N2494" s="87" t="s">
        <v>79</v>
      </c>
      <c r="O2494" s="22"/>
      <c r="P2494" s="96" t="str">
        <f>O2493</f>
        <v xml:space="preserve">  </v>
      </c>
    </row>
    <row r="2495" spans="2:16" ht="15.6" hidden="1" x14ac:dyDescent="0.3">
      <c r="B2495" s="74"/>
      <c r="C2495" s="66"/>
      <c r="D2495" s="87"/>
      <c r="E2495" s="22"/>
      <c r="F2495" s="22"/>
      <c r="G2495" s="51"/>
      <c r="H2495" s="66"/>
      <c r="I2495" s="87"/>
      <c r="J2495" s="22"/>
      <c r="K2495" s="22"/>
      <c r="L2495" s="51"/>
      <c r="M2495" s="65"/>
      <c r="N2495" s="66"/>
      <c r="O2495" s="22"/>
      <c r="P2495" s="96"/>
    </row>
    <row r="2496" spans="2:16" ht="15.6" hidden="1" x14ac:dyDescent="0.3">
      <c r="B2496" s="62" t="str">
        <f>B2493</f>
        <v xml:space="preserve">  </v>
      </c>
      <c r="C2496" s="87" t="s">
        <v>36</v>
      </c>
      <c r="D2496" s="22"/>
      <c r="E2496" s="22" t="str">
        <f>F2497</f>
        <v xml:space="preserve">  </v>
      </c>
      <c r="F2496" s="22"/>
      <c r="G2496" s="51"/>
      <c r="H2496" s="143" t="s">
        <v>37</v>
      </c>
      <c r="I2496" s="143"/>
      <c r="J2496" s="143"/>
      <c r="K2496" s="143"/>
      <c r="L2496" s="51"/>
      <c r="M2496" s="87" t="s">
        <v>36</v>
      </c>
      <c r="N2496" s="22"/>
      <c r="O2496" s="22" t="str">
        <f>E2496</f>
        <v xml:space="preserve">  </v>
      </c>
      <c r="P2496" s="96"/>
    </row>
    <row r="2497" spans="2:16" ht="15.6" hidden="1" x14ac:dyDescent="0.3">
      <c r="B2497" s="75"/>
      <c r="C2497" s="79"/>
      <c r="D2497" s="90" t="s">
        <v>80</v>
      </c>
      <c r="E2497" s="90"/>
      <c r="F2497" s="91" t="str">
        <f>IFERROR(VLOOKUP(B2496,'Lessor Calculations'!$G$10:$W$448,17,FALSE),0)</f>
        <v xml:space="preserve">  </v>
      </c>
      <c r="G2497" s="70"/>
      <c r="H2497" s="146"/>
      <c r="I2497" s="146"/>
      <c r="J2497" s="146"/>
      <c r="K2497" s="146"/>
      <c r="L2497" s="70"/>
      <c r="M2497" s="79"/>
      <c r="N2497" s="90" t="s">
        <v>80</v>
      </c>
      <c r="O2497" s="91"/>
      <c r="P2497" s="94" t="str">
        <f>O2496</f>
        <v xml:space="preserve">  </v>
      </c>
    </row>
    <row r="2498" spans="2:16" ht="15.6" hidden="1" x14ac:dyDescent="0.3">
      <c r="B2498" s="59" t="str">
        <f>IFERROR(IF(EOMONTH(B2493,1)&gt;Questionnaire!$I$8,"  ",EOMONTH(B2493,1)),"  ")</f>
        <v xml:space="preserve">  </v>
      </c>
      <c r="C2498" s="82" t="s">
        <v>36</v>
      </c>
      <c r="D2498" s="83"/>
      <c r="E2498" s="83">
        <f>IFERROR(F2499+F2500,0)</f>
        <v>0</v>
      </c>
      <c r="F2498" s="83"/>
      <c r="G2498" s="61"/>
      <c r="H2498" s="142" t="s">
        <v>37</v>
      </c>
      <c r="I2498" s="142"/>
      <c r="J2498" s="142"/>
      <c r="K2498" s="142"/>
      <c r="L2498" s="61"/>
      <c r="M2498" s="82" t="s">
        <v>36</v>
      </c>
      <c r="N2498" s="83"/>
      <c r="O2498" s="83">
        <f>E2498</f>
        <v>0</v>
      </c>
      <c r="P2498" s="95"/>
    </row>
    <row r="2499" spans="2:16" hidden="1" x14ac:dyDescent="0.25">
      <c r="B2499" s="98"/>
      <c r="C2499" s="87"/>
      <c r="D2499" s="87" t="s">
        <v>71</v>
      </c>
      <c r="E2499" s="87"/>
      <c r="F2499" s="22">
        <f>IFERROR(-VLOOKUP(B2498,'Lessor Calculations'!$G$10:$N$448,8,FALSE),0)</f>
        <v>0</v>
      </c>
      <c r="G2499" s="51"/>
      <c r="H2499" s="143"/>
      <c r="I2499" s="143"/>
      <c r="J2499" s="143"/>
      <c r="K2499" s="143"/>
      <c r="L2499" s="51"/>
      <c r="M2499" s="87"/>
      <c r="N2499" s="87" t="s">
        <v>71</v>
      </c>
      <c r="O2499" s="22"/>
      <c r="P2499" s="96">
        <f>F2499</f>
        <v>0</v>
      </c>
    </row>
    <row r="2500" spans="2:16" hidden="1" x14ac:dyDescent="0.25">
      <c r="B2500" s="98"/>
      <c r="C2500" s="66"/>
      <c r="D2500" s="87" t="s">
        <v>72</v>
      </c>
      <c r="E2500" s="87"/>
      <c r="F2500" s="22" t="str">
        <f>IFERROR(VLOOKUP(B2498,'Lessor Calculations'!$G$10:$M$448,7,FALSE),0)</f>
        <v xml:space="preserve">  </v>
      </c>
      <c r="G2500" s="51"/>
      <c r="H2500" s="143"/>
      <c r="I2500" s="143"/>
      <c r="J2500" s="143"/>
      <c r="K2500" s="143"/>
      <c r="L2500" s="51"/>
      <c r="M2500" s="66"/>
      <c r="N2500" s="87" t="s">
        <v>72</v>
      </c>
      <c r="O2500" s="22"/>
      <c r="P2500" s="96" t="str">
        <f>F2500</f>
        <v xml:space="preserve">  </v>
      </c>
    </row>
    <row r="2501" spans="2:16" hidden="1" x14ac:dyDescent="0.25">
      <c r="B2501" s="98"/>
      <c r="C2501" s="66"/>
      <c r="D2501" s="87"/>
      <c r="E2501" s="22"/>
      <c r="F2501" s="22"/>
      <c r="G2501" s="51"/>
      <c r="H2501" s="66"/>
      <c r="I2501" s="87"/>
      <c r="J2501" s="22"/>
      <c r="K2501" s="22"/>
      <c r="L2501" s="51"/>
      <c r="M2501" s="65"/>
      <c r="N2501" s="87"/>
      <c r="O2501" s="22"/>
      <c r="P2501" s="96"/>
    </row>
    <row r="2502" spans="2:16" ht="15.6" hidden="1" x14ac:dyDescent="0.3">
      <c r="B2502" s="62" t="str">
        <f>B2498</f>
        <v xml:space="preserve">  </v>
      </c>
      <c r="C2502" s="66" t="s">
        <v>70</v>
      </c>
      <c r="D2502" s="66"/>
      <c r="E2502" s="22" t="str">
        <f>IFERROR(VLOOKUP(B2502,'Lessor Calculations'!$Z$10:$AB$448,3,FALSE),0)</f>
        <v xml:space="preserve">  </v>
      </c>
      <c r="F2502" s="66"/>
      <c r="G2502" s="51"/>
      <c r="H2502" s="143" t="s">
        <v>37</v>
      </c>
      <c r="I2502" s="143"/>
      <c r="J2502" s="143"/>
      <c r="K2502" s="143"/>
      <c r="L2502" s="51"/>
      <c r="M2502" s="66" t="s">
        <v>70</v>
      </c>
      <c r="N2502" s="66"/>
      <c r="O2502" s="22" t="str">
        <f>E2502</f>
        <v xml:space="preserve">  </v>
      </c>
      <c r="P2502" s="96"/>
    </row>
    <row r="2503" spans="2:16" hidden="1" x14ac:dyDescent="0.25">
      <c r="B2503" s="98"/>
      <c r="C2503" s="66"/>
      <c r="D2503" s="87" t="s">
        <v>82</v>
      </c>
      <c r="E2503" s="66"/>
      <c r="F2503" s="77" t="str">
        <f>E2502</f>
        <v xml:space="preserve">  </v>
      </c>
      <c r="G2503" s="51"/>
      <c r="H2503" s="143"/>
      <c r="I2503" s="143"/>
      <c r="J2503" s="143"/>
      <c r="K2503" s="143"/>
      <c r="L2503" s="51"/>
      <c r="M2503" s="66"/>
      <c r="N2503" s="87" t="s">
        <v>82</v>
      </c>
      <c r="O2503" s="22"/>
      <c r="P2503" s="96" t="str">
        <f>O2502</f>
        <v xml:space="preserve">  </v>
      </c>
    </row>
    <row r="2504" spans="2:16" hidden="1" x14ac:dyDescent="0.25">
      <c r="B2504" s="98"/>
      <c r="C2504" s="66"/>
      <c r="D2504" s="87"/>
      <c r="E2504" s="22"/>
      <c r="F2504" s="22"/>
      <c r="G2504" s="51"/>
      <c r="H2504" s="66"/>
      <c r="I2504" s="87"/>
      <c r="J2504" s="22"/>
      <c r="K2504" s="22"/>
      <c r="L2504" s="51"/>
      <c r="M2504" s="65"/>
      <c r="N2504" s="87"/>
      <c r="O2504" s="22"/>
      <c r="P2504" s="96"/>
    </row>
    <row r="2505" spans="2:16" ht="15.6" hidden="1" x14ac:dyDescent="0.3">
      <c r="B2505" s="62" t="str">
        <f>B2502</f>
        <v xml:space="preserve">  </v>
      </c>
      <c r="C2505" s="144" t="s">
        <v>37</v>
      </c>
      <c r="D2505" s="144"/>
      <c r="E2505" s="144"/>
      <c r="F2505" s="144"/>
      <c r="G2505" s="51"/>
      <c r="H2505" s="87" t="s">
        <v>74</v>
      </c>
      <c r="I2505" s="66"/>
      <c r="J2505" s="22" t="str">
        <f>IFERROR(VLOOKUP(B2505,'Lessor Calculations'!$AE$10:$AG$448,3,FALSE),0)</f>
        <v xml:space="preserve">  </v>
      </c>
      <c r="K2505" s="22"/>
      <c r="L2505" s="51"/>
      <c r="M2505" s="87" t="s">
        <v>74</v>
      </c>
      <c r="N2505" s="66"/>
      <c r="O2505" s="22" t="str">
        <f>J2505</f>
        <v xml:space="preserve">  </v>
      </c>
      <c r="P2505" s="96"/>
    </row>
    <row r="2506" spans="2:16" ht="15.6" hidden="1" x14ac:dyDescent="0.3">
      <c r="B2506" s="74"/>
      <c r="C2506" s="144"/>
      <c r="D2506" s="144"/>
      <c r="E2506" s="144"/>
      <c r="F2506" s="144"/>
      <c r="G2506" s="51"/>
      <c r="H2506" s="52"/>
      <c r="I2506" s="87" t="s">
        <v>79</v>
      </c>
      <c r="J2506" s="22"/>
      <c r="K2506" s="22" t="str">
        <f>J2505</f>
        <v xml:space="preserve">  </v>
      </c>
      <c r="L2506" s="51"/>
      <c r="M2506" s="52"/>
      <c r="N2506" s="87" t="s">
        <v>79</v>
      </c>
      <c r="O2506" s="22"/>
      <c r="P2506" s="96" t="str">
        <f>O2505</f>
        <v xml:space="preserve">  </v>
      </c>
    </row>
    <row r="2507" spans="2:16" ht="15.6" hidden="1" x14ac:dyDescent="0.3">
      <c r="B2507" s="74"/>
      <c r="C2507" s="66"/>
      <c r="D2507" s="87"/>
      <c r="E2507" s="22"/>
      <c r="F2507" s="22"/>
      <c r="G2507" s="51"/>
      <c r="H2507" s="66"/>
      <c r="I2507" s="87"/>
      <c r="J2507" s="22"/>
      <c r="K2507" s="22"/>
      <c r="L2507" s="51"/>
      <c r="M2507" s="65"/>
      <c r="N2507" s="66"/>
      <c r="O2507" s="22"/>
      <c r="P2507" s="96"/>
    </row>
    <row r="2508" spans="2:16" ht="15.6" hidden="1" x14ac:dyDescent="0.3">
      <c r="B2508" s="62" t="str">
        <f>B2505</f>
        <v xml:space="preserve">  </v>
      </c>
      <c r="C2508" s="87" t="s">
        <v>36</v>
      </c>
      <c r="D2508" s="22"/>
      <c r="E2508" s="22" t="str">
        <f>F2509</f>
        <v xml:space="preserve">  </v>
      </c>
      <c r="F2508" s="22"/>
      <c r="G2508" s="51"/>
      <c r="H2508" s="143" t="s">
        <v>37</v>
      </c>
      <c r="I2508" s="143"/>
      <c r="J2508" s="143"/>
      <c r="K2508" s="143"/>
      <c r="L2508" s="51"/>
      <c r="M2508" s="87" t="s">
        <v>36</v>
      </c>
      <c r="N2508" s="22"/>
      <c r="O2508" s="22" t="str">
        <f>E2508</f>
        <v xml:space="preserve">  </v>
      </c>
      <c r="P2508" s="96"/>
    </row>
    <row r="2509" spans="2:16" ht="15.6" hidden="1" x14ac:dyDescent="0.3">
      <c r="B2509" s="75"/>
      <c r="C2509" s="79"/>
      <c r="D2509" s="90" t="s">
        <v>80</v>
      </c>
      <c r="E2509" s="90"/>
      <c r="F2509" s="91" t="str">
        <f>IFERROR(VLOOKUP(B2508,'Lessor Calculations'!$G$10:$W$448,17,FALSE),0)</f>
        <v xml:space="preserve">  </v>
      </c>
      <c r="G2509" s="70"/>
      <c r="H2509" s="146"/>
      <c r="I2509" s="146"/>
      <c r="J2509" s="146"/>
      <c r="K2509" s="146"/>
      <c r="L2509" s="70"/>
      <c r="M2509" s="79"/>
      <c r="N2509" s="90" t="s">
        <v>80</v>
      </c>
      <c r="O2509" s="91"/>
      <c r="P2509" s="94" t="str">
        <f>O2508</f>
        <v xml:space="preserve">  </v>
      </c>
    </row>
    <row r="2510" spans="2:16" ht="15.6" hidden="1" x14ac:dyDescent="0.3">
      <c r="B2510" s="59" t="str">
        <f>IFERROR(IF(EOMONTH(B2505,1)&gt;Questionnaire!$I$8,"  ",EOMONTH(B2505,1)),"  ")</f>
        <v xml:space="preserve">  </v>
      </c>
      <c r="C2510" s="82" t="s">
        <v>36</v>
      </c>
      <c r="D2510" s="83"/>
      <c r="E2510" s="83">
        <f>IFERROR(F2511+F2512,0)</f>
        <v>0</v>
      </c>
      <c r="F2510" s="83"/>
      <c r="G2510" s="61"/>
      <c r="H2510" s="142" t="s">
        <v>37</v>
      </c>
      <c r="I2510" s="142"/>
      <c r="J2510" s="142"/>
      <c r="K2510" s="142"/>
      <c r="L2510" s="61"/>
      <c r="M2510" s="82" t="s">
        <v>36</v>
      </c>
      <c r="N2510" s="83"/>
      <c r="O2510" s="83">
        <f>E2510</f>
        <v>0</v>
      </c>
      <c r="P2510" s="95"/>
    </row>
    <row r="2511" spans="2:16" hidden="1" x14ac:dyDescent="0.25">
      <c r="B2511" s="98"/>
      <c r="C2511" s="87"/>
      <c r="D2511" s="87" t="s">
        <v>71</v>
      </c>
      <c r="E2511" s="87"/>
      <c r="F2511" s="22">
        <f>IFERROR(-VLOOKUP(B2510,'Lessor Calculations'!$G$10:$N$448,8,FALSE),0)</f>
        <v>0</v>
      </c>
      <c r="G2511" s="51"/>
      <c r="H2511" s="143"/>
      <c r="I2511" s="143"/>
      <c r="J2511" s="143"/>
      <c r="K2511" s="143"/>
      <c r="L2511" s="51"/>
      <c r="M2511" s="87"/>
      <c r="N2511" s="87" t="s">
        <v>71</v>
      </c>
      <c r="O2511" s="22"/>
      <c r="P2511" s="96">
        <f>F2511</f>
        <v>0</v>
      </c>
    </row>
    <row r="2512" spans="2:16" hidden="1" x14ac:dyDescent="0.25">
      <c r="B2512" s="98"/>
      <c r="C2512" s="66"/>
      <c r="D2512" s="87" t="s">
        <v>72</v>
      </c>
      <c r="E2512" s="87"/>
      <c r="F2512" s="22" t="str">
        <f>IFERROR(VLOOKUP(B2510,'Lessor Calculations'!$G$10:$M$448,7,FALSE),0)</f>
        <v xml:space="preserve">  </v>
      </c>
      <c r="G2512" s="51"/>
      <c r="H2512" s="143"/>
      <c r="I2512" s="143"/>
      <c r="J2512" s="143"/>
      <c r="K2512" s="143"/>
      <c r="L2512" s="51"/>
      <c r="M2512" s="66"/>
      <c r="N2512" s="87" t="s">
        <v>72</v>
      </c>
      <c r="O2512" s="22"/>
      <c r="P2512" s="96" t="str">
        <f>F2512</f>
        <v xml:space="preserve">  </v>
      </c>
    </row>
    <row r="2513" spans="2:16" hidden="1" x14ac:dyDescent="0.25">
      <c r="B2513" s="98"/>
      <c r="C2513" s="66"/>
      <c r="D2513" s="87"/>
      <c r="E2513" s="22"/>
      <c r="F2513" s="22"/>
      <c r="G2513" s="51"/>
      <c r="H2513" s="66"/>
      <c r="I2513" s="87"/>
      <c r="J2513" s="22"/>
      <c r="K2513" s="22"/>
      <c r="L2513" s="51"/>
      <c r="M2513" s="65"/>
      <c r="N2513" s="87"/>
      <c r="O2513" s="22"/>
      <c r="P2513" s="96"/>
    </row>
    <row r="2514" spans="2:16" ht="15.6" hidden="1" x14ac:dyDescent="0.3">
      <c r="B2514" s="62" t="str">
        <f>B2510</f>
        <v xml:space="preserve">  </v>
      </c>
      <c r="C2514" s="66" t="s">
        <v>70</v>
      </c>
      <c r="D2514" s="66"/>
      <c r="E2514" s="22" t="str">
        <f>IFERROR(VLOOKUP(B2514,'Lessor Calculations'!$Z$10:$AB$448,3,FALSE),0)</f>
        <v xml:space="preserve">  </v>
      </c>
      <c r="F2514" s="66"/>
      <c r="G2514" s="51"/>
      <c r="H2514" s="143" t="s">
        <v>37</v>
      </c>
      <c r="I2514" s="143"/>
      <c r="J2514" s="143"/>
      <c r="K2514" s="143"/>
      <c r="L2514" s="51"/>
      <c r="M2514" s="66" t="s">
        <v>70</v>
      </c>
      <c r="N2514" s="66"/>
      <c r="O2514" s="22" t="str">
        <f>E2514</f>
        <v xml:space="preserve">  </v>
      </c>
      <c r="P2514" s="96"/>
    </row>
    <row r="2515" spans="2:16" hidden="1" x14ac:dyDescent="0.25">
      <c r="B2515" s="98"/>
      <c r="C2515" s="66"/>
      <c r="D2515" s="87" t="s">
        <v>82</v>
      </c>
      <c r="E2515" s="66"/>
      <c r="F2515" s="77" t="str">
        <f>E2514</f>
        <v xml:space="preserve">  </v>
      </c>
      <c r="G2515" s="51"/>
      <c r="H2515" s="143"/>
      <c r="I2515" s="143"/>
      <c r="J2515" s="143"/>
      <c r="K2515" s="143"/>
      <c r="L2515" s="51"/>
      <c r="M2515" s="66"/>
      <c r="N2515" s="87" t="s">
        <v>82</v>
      </c>
      <c r="O2515" s="22"/>
      <c r="P2515" s="96" t="str">
        <f>O2514</f>
        <v xml:space="preserve">  </v>
      </c>
    </row>
    <row r="2516" spans="2:16" hidden="1" x14ac:dyDescent="0.25">
      <c r="B2516" s="98"/>
      <c r="C2516" s="66"/>
      <c r="D2516" s="87"/>
      <c r="E2516" s="22"/>
      <c r="F2516" s="22"/>
      <c r="G2516" s="51"/>
      <c r="H2516" s="66"/>
      <c r="I2516" s="87"/>
      <c r="J2516" s="22"/>
      <c r="K2516" s="22"/>
      <c r="L2516" s="51"/>
      <c r="M2516" s="65"/>
      <c r="N2516" s="87"/>
      <c r="O2516" s="22"/>
      <c r="P2516" s="96"/>
    </row>
    <row r="2517" spans="2:16" ht="15.6" hidden="1" x14ac:dyDescent="0.3">
      <c r="B2517" s="62" t="str">
        <f>B2514</f>
        <v xml:space="preserve">  </v>
      </c>
      <c r="C2517" s="144" t="s">
        <v>37</v>
      </c>
      <c r="D2517" s="144"/>
      <c r="E2517" s="144"/>
      <c r="F2517" s="144"/>
      <c r="G2517" s="51"/>
      <c r="H2517" s="87" t="s">
        <v>74</v>
      </c>
      <c r="I2517" s="66"/>
      <c r="J2517" s="22" t="str">
        <f>IFERROR(VLOOKUP(B2517,'Lessor Calculations'!$AE$10:$AG$448,3,FALSE),0)</f>
        <v xml:space="preserve">  </v>
      </c>
      <c r="K2517" s="22"/>
      <c r="L2517" s="51"/>
      <c r="M2517" s="87" t="s">
        <v>74</v>
      </c>
      <c r="N2517" s="66"/>
      <c r="O2517" s="22" t="str">
        <f>J2517</f>
        <v xml:space="preserve">  </v>
      </c>
      <c r="P2517" s="96"/>
    </row>
    <row r="2518" spans="2:16" ht="15.6" hidden="1" x14ac:dyDescent="0.3">
      <c r="B2518" s="74"/>
      <c r="C2518" s="144"/>
      <c r="D2518" s="144"/>
      <c r="E2518" s="144"/>
      <c r="F2518" s="144"/>
      <c r="G2518" s="51"/>
      <c r="H2518" s="52"/>
      <c r="I2518" s="87" t="s">
        <v>79</v>
      </c>
      <c r="J2518" s="22"/>
      <c r="K2518" s="22" t="str">
        <f>J2517</f>
        <v xml:space="preserve">  </v>
      </c>
      <c r="L2518" s="51"/>
      <c r="M2518" s="52"/>
      <c r="N2518" s="87" t="s">
        <v>79</v>
      </c>
      <c r="O2518" s="22"/>
      <c r="P2518" s="96" t="str">
        <f>O2517</f>
        <v xml:space="preserve">  </v>
      </c>
    </row>
    <row r="2519" spans="2:16" ht="15.6" hidden="1" x14ac:dyDescent="0.3">
      <c r="B2519" s="74"/>
      <c r="C2519" s="66"/>
      <c r="D2519" s="87"/>
      <c r="E2519" s="22"/>
      <c r="F2519" s="22"/>
      <c r="G2519" s="51"/>
      <c r="H2519" s="66"/>
      <c r="I2519" s="87"/>
      <c r="J2519" s="22"/>
      <c r="K2519" s="22"/>
      <c r="L2519" s="51"/>
      <c r="M2519" s="65"/>
      <c r="N2519" s="66"/>
      <c r="O2519" s="22"/>
      <c r="P2519" s="96"/>
    </row>
    <row r="2520" spans="2:16" ht="15.6" hidden="1" x14ac:dyDescent="0.3">
      <c r="B2520" s="62" t="str">
        <f>B2517</f>
        <v xml:space="preserve">  </v>
      </c>
      <c r="C2520" s="87" t="s">
        <v>36</v>
      </c>
      <c r="D2520" s="22"/>
      <c r="E2520" s="22" t="str">
        <f>F2521</f>
        <v xml:space="preserve">  </v>
      </c>
      <c r="F2520" s="22"/>
      <c r="G2520" s="51"/>
      <c r="H2520" s="143" t="s">
        <v>37</v>
      </c>
      <c r="I2520" s="143"/>
      <c r="J2520" s="143"/>
      <c r="K2520" s="143"/>
      <c r="L2520" s="51"/>
      <c r="M2520" s="87" t="s">
        <v>36</v>
      </c>
      <c r="N2520" s="22"/>
      <c r="O2520" s="22" t="str">
        <f>E2520</f>
        <v xml:space="preserve">  </v>
      </c>
      <c r="P2520" s="96"/>
    </row>
    <row r="2521" spans="2:16" ht="15.6" hidden="1" x14ac:dyDescent="0.3">
      <c r="B2521" s="75"/>
      <c r="C2521" s="79"/>
      <c r="D2521" s="90" t="s">
        <v>80</v>
      </c>
      <c r="E2521" s="90"/>
      <c r="F2521" s="91" t="str">
        <f>IFERROR(VLOOKUP(B2520,'Lessor Calculations'!$G$10:$W$448,17,FALSE),0)</f>
        <v xml:space="preserve">  </v>
      </c>
      <c r="G2521" s="70"/>
      <c r="H2521" s="146"/>
      <c r="I2521" s="146"/>
      <c r="J2521" s="146"/>
      <c r="K2521" s="146"/>
      <c r="L2521" s="70"/>
      <c r="M2521" s="79"/>
      <c r="N2521" s="90" t="s">
        <v>80</v>
      </c>
      <c r="O2521" s="91"/>
      <c r="P2521" s="94" t="str">
        <f>O2520</f>
        <v xml:space="preserve">  </v>
      </c>
    </row>
    <row r="2522" spans="2:16" ht="15.6" hidden="1" x14ac:dyDescent="0.3">
      <c r="B2522" s="59" t="str">
        <f>IFERROR(IF(EOMONTH(B2517,1)&gt;Questionnaire!$I$8,"  ",EOMONTH(B2517,1)),"  ")</f>
        <v xml:space="preserve">  </v>
      </c>
      <c r="C2522" s="82" t="s">
        <v>36</v>
      </c>
      <c r="D2522" s="83"/>
      <c r="E2522" s="83">
        <f>IFERROR(F2523+F2524,0)</f>
        <v>0</v>
      </c>
      <c r="F2522" s="83"/>
      <c r="G2522" s="61"/>
      <c r="H2522" s="142" t="s">
        <v>37</v>
      </c>
      <c r="I2522" s="142"/>
      <c r="J2522" s="142"/>
      <c r="K2522" s="142"/>
      <c r="L2522" s="61"/>
      <c r="M2522" s="82" t="s">
        <v>36</v>
      </c>
      <c r="N2522" s="83"/>
      <c r="O2522" s="83">
        <f>E2522</f>
        <v>0</v>
      </c>
      <c r="P2522" s="95"/>
    </row>
    <row r="2523" spans="2:16" hidden="1" x14ac:dyDescent="0.25">
      <c r="B2523" s="98"/>
      <c r="C2523" s="87"/>
      <c r="D2523" s="87" t="s">
        <v>71</v>
      </c>
      <c r="E2523" s="87"/>
      <c r="F2523" s="22">
        <f>IFERROR(-VLOOKUP(B2522,'Lessor Calculations'!$G$10:$N$448,8,FALSE),0)</f>
        <v>0</v>
      </c>
      <c r="G2523" s="51"/>
      <c r="H2523" s="143"/>
      <c r="I2523" s="143"/>
      <c r="J2523" s="143"/>
      <c r="K2523" s="143"/>
      <c r="L2523" s="51"/>
      <c r="M2523" s="87"/>
      <c r="N2523" s="87" t="s">
        <v>71</v>
      </c>
      <c r="O2523" s="22"/>
      <c r="P2523" s="96">
        <f>F2523</f>
        <v>0</v>
      </c>
    </row>
    <row r="2524" spans="2:16" hidden="1" x14ac:dyDescent="0.25">
      <c r="B2524" s="98"/>
      <c r="C2524" s="66"/>
      <c r="D2524" s="87" t="s">
        <v>72</v>
      </c>
      <c r="E2524" s="87"/>
      <c r="F2524" s="22" t="str">
        <f>IFERROR(VLOOKUP(B2522,'Lessor Calculations'!$G$10:$M$448,7,FALSE),0)</f>
        <v xml:space="preserve">  </v>
      </c>
      <c r="G2524" s="51"/>
      <c r="H2524" s="143"/>
      <c r="I2524" s="143"/>
      <c r="J2524" s="143"/>
      <c r="K2524" s="143"/>
      <c r="L2524" s="51"/>
      <c r="M2524" s="66"/>
      <c r="N2524" s="87" t="s">
        <v>72</v>
      </c>
      <c r="O2524" s="22"/>
      <c r="P2524" s="96" t="str">
        <f>F2524</f>
        <v xml:space="preserve">  </v>
      </c>
    </row>
    <row r="2525" spans="2:16" hidden="1" x14ac:dyDescent="0.25">
      <c r="B2525" s="98"/>
      <c r="C2525" s="66"/>
      <c r="D2525" s="87"/>
      <c r="E2525" s="22"/>
      <c r="F2525" s="22"/>
      <c r="G2525" s="51"/>
      <c r="H2525" s="66"/>
      <c r="I2525" s="87"/>
      <c r="J2525" s="22"/>
      <c r="K2525" s="22"/>
      <c r="L2525" s="51"/>
      <c r="M2525" s="65"/>
      <c r="N2525" s="87"/>
      <c r="O2525" s="22"/>
      <c r="P2525" s="96"/>
    </row>
    <row r="2526" spans="2:16" ht="15.6" hidden="1" x14ac:dyDescent="0.3">
      <c r="B2526" s="62" t="str">
        <f>B2522</f>
        <v xml:space="preserve">  </v>
      </c>
      <c r="C2526" s="66" t="s">
        <v>70</v>
      </c>
      <c r="D2526" s="66"/>
      <c r="E2526" s="22" t="str">
        <f>IFERROR(VLOOKUP(B2526,'Lessor Calculations'!$Z$10:$AB$448,3,FALSE),0)</f>
        <v xml:space="preserve">  </v>
      </c>
      <c r="F2526" s="66"/>
      <c r="G2526" s="51"/>
      <c r="H2526" s="143" t="s">
        <v>37</v>
      </c>
      <c r="I2526" s="143"/>
      <c r="J2526" s="143"/>
      <c r="K2526" s="143"/>
      <c r="L2526" s="51"/>
      <c r="M2526" s="66" t="s">
        <v>70</v>
      </c>
      <c r="N2526" s="66"/>
      <c r="O2526" s="22" t="str">
        <f>E2526</f>
        <v xml:space="preserve">  </v>
      </c>
      <c r="P2526" s="96"/>
    </row>
    <row r="2527" spans="2:16" hidden="1" x14ac:dyDescent="0.25">
      <c r="B2527" s="98"/>
      <c r="C2527" s="66"/>
      <c r="D2527" s="87" t="s">
        <v>82</v>
      </c>
      <c r="E2527" s="66"/>
      <c r="F2527" s="77" t="str">
        <f>E2526</f>
        <v xml:space="preserve">  </v>
      </c>
      <c r="G2527" s="51"/>
      <c r="H2527" s="143"/>
      <c r="I2527" s="143"/>
      <c r="J2527" s="143"/>
      <c r="K2527" s="143"/>
      <c r="L2527" s="51"/>
      <c r="M2527" s="66"/>
      <c r="N2527" s="87" t="s">
        <v>82</v>
      </c>
      <c r="O2527" s="22"/>
      <c r="P2527" s="96" t="str">
        <f>O2526</f>
        <v xml:space="preserve">  </v>
      </c>
    </row>
    <row r="2528" spans="2:16" hidden="1" x14ac:dyDescent="0.25">
      <c r="B2528" s="98"/>
      <c r="C2528" s="66"/>
      <c r="D2528" s="87"/>
      <c r="E2528" s="22"/>
      <c r="F2528" s="22"/>
      <c r="G2528" s="51"/>
      <c r="H2528" s="66"/>
      <c r="I2528" s="87"/>
      <c r="J2528" s="22"/>
      <c r="K2528" s="22"/>
      <c r="L2528" s="51"/>
      <c r="M2528" s="65"/>
      <c r="N2528" s="87"/>
      <c r="O2528" s="22"/>
      <c r="P2528" s="96"/>
    </row>
    <row r="2529" spans="2:16" ht="15.6" hidden="1" x14ac:dyDescent="0.3">
      <c r="B2529" s="62" t="str">
        <f>B2526</f>
        <v xml:space="preserve">  </v>
      </c>
      <c r="C2529" s="144" t="s">
        <v>37</v>
      </c>
      <c r="D2529" s="144"/>
      <c r="E2529" s="144"/>
      <c r="F2529" s="144"/>
      <c r="G2529" s="51"/>
      <c r="H2529" s="87" t="s">
        <v>74</v>
      </c>
      <c r="I2529" s="66"/>
      <c r="J2529" s="22" t="str">
        <f>IFERROR(VLOOKUP(B2529,'Lessor Calculations'!$AE$10:$AG$448,3,FALSE),0)</f>
        <v xml:space="preserve">  </v>
      </c>
      <c r="K2529" s="22"/>
      <c r="L2529" s="51"/>
      <c r="M2529" s="87" t="s">
        <v>74</v>
      </c>
      <c r="N2529" s="66"/>
      <c r="O2529" s="22" t="str">
        <f>J2529</f>
        <v xml:space="preserve">  </v>
      </c>
      <c r="P2529" s="96"/>
    </row>
    <row r="2530" spans="2:16" ht="15.6" hidden="1" x14ac:dyDescent="0.3">
      <c r="B2530" s="74"/>
      <c r="C2530" s="144"/>
      <c r="D2530" s="144"/>
      <c r="E2530" s="144"/>
      <c r="F2530" s="144"/>
      <c r="G2530" s="51"/>
      <c r="H2530" s="52"/>
      <c r="I2530" s="87" t="s">
        <v>79</v>
      </c>
      <c r="J2530" s="22"/>
      <c r="K2530" s="22" t="str">
        <f>J2529</f>
        <v xml:space="preserve">  </v>
      </c>
      <c r="L2530" s="51"/>
      <c r="M2530" s="52"/>
      <c r="N2530" s="87" t="s">
        <v>79</v>
      </c>
      <c r="O2530" s="22"/>
      <c r="P2530" s="96" t="str">
        <f>O2529</f>
        <v xml:space="preserve">  </v>
      </c>
    </row>
    <row r="2531" spans="2:16" ht="15.6" hidden="1" x14ac:dyDescent="0.3">
      <c r="B2531" s="74"/>
      <c r="C2531" s="66"/>
      <c r="D2531" s="87"/>
      <c r="E2531" s="22"/>
      <c r="F2531" s="22"/>
      <c r="G2531" s="51"/>
      <c r="H2531" s="66"/>
      <c r="I2531" s="87"/>
      <c r="J2531" s="22"/>
      <c r="K2531" s="22"/>
      <c r="L2531" s="51"/>
      <c r="M2531" s="65"/>
      <c r="N2531" s="66"/>
      <c r="O2531" s="22"/>
      <c r="P2531" s="96"/>
    </row>
    <row r="2532" spans="2:16" ht="15.6" hidden="1" x14ac:dyDescent="0.3">
      <c r="B2532" s="62" t="str">
        <f>B2529</f>
        <v xml:space="preserve">  </v>
      </c>
      <c r="C2532" s="87" t="s">
        <v>36</v>
      </c>
      <c r="D2532" s="22"/>
      <c r="E2532" s="22" t="str">
        <f>F2533</f>
        <v xml:space="preserve">  </v>
      </c>
      <c r="F2532" s="22"/>
      <c r="G2532" s="51"/>
      <c r="H2532" s="143" t="s">
        <v>37</v>
      </c>
      <c r="I2532" s="143"/>
      <c r="J2532" s="143"/>
      <c r="K2532" s="143"/>
      <c r="L2532" s="51"/>
      <c r="M2532" s="87" t="s">
        <v>36</v>
      </c>
      <c r="N2532" s="22"/>
      <c r="O2532" s="22" t="str">
        <f>E2532</f>
        <v xml:space="preserve">  </v>
      </c>
      <c r="P2532" s="96"/>
    </row>
    <row r="2533" spans="2:16" ht="15.6" hidden="1" x14ac:dyDescent="0.3">
      <c r="B2533" s="75"/>
      <c r="C2533" s="79"/>
      <c r="D2533" s="90" t="s">
        <v>80</v>
      </c>
      <c r="E2533" s="90"/>
      <c r="F2533" s="91" t="str">
        <f>IFERROR(VLOOKUP(B2532,'Lessor Calculations'!$G$10:$W$448,17,FALSE),0)</f>
        <v xml:space="preserve">  </v>
      </c>
      <c r="G2533" s="70"/>
      <c r="H2533" s="146"/>
      <c r="I2533" s="146"/>
      <c r="J2533" s="146"/>
      <c r="K2533" s="146"/>
      <c r="L2533" s="70"/>
      <c r="M2533" s="79"/>
      <c r="N2533" s="90" t="s">
        <v>80</v>
      </c>
      <c r="O2533" s="91"/>
      <c r="P2533" s="94" t="str">
        <f>O2532</f>
        <v xml:space="preserve">  </v>
      </c>
    </row>
    <row r="2534" spans="2:16" ht="15.6" hidden="1" x14ac:dyDescent="0.3">
      <c r="B2534" s="59" t="str">
        <f>IFERROR(IF(EOMONTH(B2529,1)&gt;Questionnaire!$I$8,"  ",EOMONTH(B2529,1)),"  ")</f>
        <v xml:space="preserve">  </v>
      </c>
      <c r="C2534" s="82" t="s">
        <v>36</v>
      </c>
      <c r="D2534" s="83"/>
      <c r="E2534" s="83">
        <f>IFERROR(F2535+F2536,0)</f>
        <v>0</v>
      </c>
      <c r="F2534" s="83"/>
      <c r="G2534" s="61"/>
      <c r="H2534" s="142" t="s">
        <v>37</v>
      </c>
      <c r="I2534" s="142"/>
      <c r="J2534" s="142"/>
      <c r="K2534" s="142"/>
      <c r="L2534" s="61"/>
      <c r="M2534" s="82" t="s">
        <v>36</v>
      </c>
      <c r="N2534" s="83"/>
      <c r="O2534" s="83">
        <f>E2534</f>
        <v>0</v>
      </c>
      <c r="P2534" s="95"/>
    </row>
    <row r="2535" spans="2:16" hidden="1" x14ac:dyDescent="0.25">
      <c r="B2535" s="98"/>
      <c r="C2535" s="87"/>
      <c r="D2535" s="87" t="s">
        <v>71</v>
      </c>
      <c r="E2535" s="87"/>
      <c r="F2535" s="22">
        <f>IFERROR(-VLOOKUP(B2534,'Lessor Calculations'!$G$10:$N$448,8,FALSE),0)</f>
        <v>0</v>
      </c>
      <c r="G2535" s="51"/>
      <c r="H2535" s="143"/>
      <c r="I2535" s="143"/>
      <c r="J2535" s="143"/>
      <c r="K2535" s="143"/>
      <c r="L2535" s="51"/>
      <c r="M2535" s="87"/>
      <c r="N2535" s="87" t="s">
        <v>71</v>
      </c>
      <c r="O2535" s="22"/>
      <c r="P2535" s="96">
        <f>F2535</f>
        <v>0</v>
      </c>
    </row>
    <row r="2536" spans="2:16" hidden="1" x14ac:dyDescent="0.25">
      <c r="B2536" s="98"/>
      <c r="C2536" s="66"/>
      <c r="D2536" s="87" t="s">
        <v>72</v>
      </c>
      <c r="E2536" s="87"/>
      <c r="F2536" s="22" t="str">
        <f>IFERROR(VLOOKUP(B2534,'Lessor Calculations'!$G$10:$M$448,7,FALSE),0)</f>
        <v xml:space="preserve">  </v>
      </c>
      <c r="G2536" s="51"/>
      <c r="H2536" s="143"/>
      <c r="I2536" s="143"/>
      <c r="J2536" s="143"/>
      <c r="K2536" s="143"/>
      <c r="L2536" s="51"/>
      <c r="M2536" s="66"/>
      <c r="N2536" s="87" t="s">
        <v>72</v>
      </c>
      <c r="O2536" s="22"/>
      <c r="P2536" s="96" t="str">
        <f>F2536</f>
        <v xml:space="preserve">  </v>
      </c>
    </row>
    <row r="2537" spans="2:16" hidden="1" x14ac:dyDescent="0.25">
      <c r="B2537" s="98"/>
      <c r="C2537" s="66"/>
      <c r="D2537" s="87"/>
      <c r="E2537" s="22"/>
      <c r="F2537" s="22"/>
      <c r="G2537" s="51"/>
      <c r="H2537" s="66"/>
      <c r="I2537" s="87"/>
      <c r="J2537" s="22"/>
      <c r="K2537" s="22"/>
      <c r="L2537" s="51"/>
      <c r="M2537" s="65"/>
      <c r="N2537" s="87"/>
      <c r="O2537" s="22"/>
      <c r="P2537" s="96"/>
    </row>
    <row r="2538" spans="2:16" ht="15.6" hidden="1" x14ac:dyDescent="0.3">
      <c r="B2538" s="62" t="str">
        <f>B2534</f>
        <v xml:space="preserve">  </v>
      </c>
      <c r="C2538" s="66" t="s">
        <v>70</v>
      </c>
      <c r="D2538" s="66"/>
      <c r="E2538" s="22" t="str">
        <f>IFERROR(VLOOKUP(B2538,'Lessor Calculations'!$Z$10:$AB$448,3,FALSE),0)</f>
        <v xml:space="preserve">  </v>
      </c>
      <c r="F2538" s="66"/>
      <c r="G2538" s="51"/>
      <c r="H2538" s="143" t="s">
        <v>37</v>
      </c>
      <c r="I2538" s="143"/>
      <c r="J2538" s="143"/>
      <c r="K2538" s="143"/>
      <c r="L2538" s="51"/>
      <c r="M2538" s="66" t="s">
        <v>70</v>
      </c>
      <c r="N2538" s="66"/>
      <c r="O2538" s="22" t="str">
        <f>E2538</f>
        <v xml:space="preserve">  </v>
      </c>
      <c r="P2538" s="96"/>
    </row>
    <row r="2539" spans="2:16" hidden="1" x14ac:dyDescent="0.25">
      <c r="B2539" s="98"/>
      <c r="C2539" s="66"/>
      <c r="D2539" s="87" t="s">
        <v>82</v>
      </c>
      <c r="E2539" s="66"/>
      <c r="F2539" s="77" t="str">
        <f>E2538</f>
        <v xml:space="preserve">  </v>
      </c>
      <c r="G2539" s="51"/>
      <c r="H2539" s="143"/>
      <c r="I2539" s="143"/>
      <c r="J2539" s="143"/>
      <c r="K2539" s="143"/>
      <c r="L2539" s="51"/>
      <c r="M2539" s="66"/>
      <c r="N2539" s="87" t="s">
        <v>82</v>
      </c>
      <c r="O2539" s="22"/>
      <c r="P2539" s="96" t="str">
        <f>O2538</f>
        <v xml:space="preserve">  </v>
      </c>
    </row>
    <row r="2540" spans="2:16" hidden="1" x14ac:dyDescent="0.25">
      <c r="B2540" s="98"/>
      <c r="C2540" s="66"/>
      <c r="D2540" s="87"/>
      <c r="E2540" s="22"/>
      <c r="F2540" s="22"/>
      <c r="G2540" s="51"/>
      <c r="H2540" s="66"/>
      <c r="I2540" s="87"/>
      <c r="J2540" s="22"/>
      <c r="K2540" s="22"/>
      <c r="L2540" s="51"/>
      <c r="M2540" s="65"/>
      <c r="N2540" s="87"/>
      <c r="O2540" s="22"/>
      <c r="P2540" s="96"/>
    </row>
    <row r="2541" spans="2:16" ht="15.6" hidden="1" x14ac:dyDescent="0.3">
      <c r="B2541" s="62" t="str">
        <f>B2538</f>
        <v xml:space="preserve">  </v>
      </c>
      <c r="C2541" s="144" t="s">
        <v>37</v>
      </c>
      <c r="D2541" s="144"/>
      <c r="E2541" s="144"/>
      <c r="F2541" s="144"/>
      <c r="G2541" s="51"/>
      <c r="H2541" s="87" t="s">
        <v>74</v>
      </c>
      <c r="I2541" s="66"/>
      <c r="J2541" s="22" t="str">
        <f>IFERROR(VLOOKUP(B2541,'Lessor Calculations'!$AE$10:$AG$448,3,FALSE),0)</f>
        <v xml:space="preserve">  </v>
      </c>
      <c r="K2541" s="22"/>
      <c r="L2541" s="51"/>
      <c r="M2541" s="87" t="s">
        <v>74</v>
      </c>
      <c r="N2541" s="66"/>
      <c r="O2541" s="22" t="str">
        <f>J2541</f>
        <v xml:space="preserve">  </v>
      </c>
      <c r="P2541" s="96"/>
    </row>
    <row r="2542" spans="2:16" ht="15.6" hidden="1" x14ac:dyDescent="0.3">
      <c r="B2542" s="74"/>
      <c r="C2542" s="144"/>
      <c r="D2542" s="144"/>
      <c r="E2542" s="144"/>
      <c r="F2542" s="144"/>
      <c r="G2542" s="51"/>
      <c r="H2542" s="52"/>
      <c r="I2542" s="87" t="s">
        <v>79</v>
      </c>
      <c r="J2542" s="22"/>
      <c r="K2542" s="22" t="str">
        <f>J2541</f>
        <v xml:space="preserve">  </v>
      </c>
      <c r="L2542" s="51"/>
      <c r="M2542" s="52"/>
      <c r="N2542" s="87" t="s">
        <v>79</v>
      </c>
      <c r="O2542" s="22"/>
      <c r="P2542" s="96" t="str">
        <f>O2541</f>
        <v xml:space="preserve">  </v>
      </c>
    </row>
    <row r="2543" spans="2:16" ht="15.6" hidden="1" x14ac:dyDescent="0.3">
      <c r="B2543" s="74"/>
      <c r="C2543" s="66"/>
      <c r="D2543" s="87"/>
      <c r="E2543" s="22"/>
      <c r="F2543" s="22"/>
      <c r="G2543" s="51"/>
      <c r="H2543" s="66"/>
      <c r="I2543" s="87"/>
      <c r="J2543" s="22"/>
      <c r="K2543" s="22"/>
      <c r="L2543" s="51"/>
      <c r="M2543" s="65"/>
      <c r="N2543" s="66"/>
      <c r="O2543" s="22"/>
      <c r="P2543" s="96"/>
    </row>
    <row r="2544" spans="2:16" ht="15.6" hidden="1" x14ac:dyDescent="0.3">
      <c r="B2544" s="62" t="str">
        <f>B2541</f>
        <v xml:space="preserve">  </v>
      </c>
      <c r="C2544" s="87" t="s">
        <v>36</v>
      </c>
      <c r="D2544" s="22"/>
      <c r="E2544" s="22" t="str">
        <f>F2545</f>
        <v xml:space="preserve">  </v>
      </c>
      <c r="F2544" s="22"/>
      <c r="G2544" s="51"/>
      <c r="H2544" s="143" t="s">
        <v>37</v>
      </c>
      <c r="I2544" s="143"/>
      <c r="J2544" s="143"/>
      <c r="K2544" s="143"/>
      <c r="L2544" s="51"/>
      <c r="M2544" s="87" t="s">
        <v>36</v>
      </c>
      <c r="N2544" s="22"/>
      <c r="O2544" s="22" t="str">
        <f>E2544</f>
        <v xml:space="preserve">  </v>
      </c>
      <c r="P2544" s="96"/>
    </row>
    <row r="2545" spans="2:16" ht="15.6" hidden="1" x14ac:dyDescent="0.3">
      <c r="B2545" s="75"/>
      <c r="C2545" s="79"/>
      <c r="D2545" s="90" t="s">
        <v>80</v>
      </c>
      <c r="E2545" s="90"/>
      <c r="F2545" s="91" t="str">
        <f>IFERROR(VLOOKUP(B2544,'Lessor Calculations'!$G$10:$W$448,17,FALSE),0)</f>
        <v xml:space="preserve">  </v>
      </c>
      <c r="G2545" s="70"/>
      <c r="H2545" s="146"/>
      <c r="I2545" s="146"/>
      <c r="J2545" s="146"/>
      <c r="K2545" s="146"/>
      <c r="L2545" s="70"/>
      <c r="M2545" s="79"/>
      <c r="N2545" s="90" t="s">
        <v>80</v>
      </c>
      <c r="O2545" s="91"/>
      <c r="P2545" s="94" t="str">
        <f>O2544</f>
        <v xml:space="preserve">  </v>
      </c>
    </row>
    <row r="2546" spans="2:16" ht="15.6" hidden="1" x14ac:dyDescent="0.3">
      <c r="B2546" s="59" t="str">
        <f>IFERROR(IF(EOMONTH(B2541,1)&gt;Questionnaire!$I$8,"  ",EOMONTH(B2541,1)),"  ")</f>
        <v xml:space="preserve">  </v>
      </c>
      <c r="C2546" s="82" t="s">
        <v>36</v>
      </c>
      <c r="D2546" s="83"/>
      <c r="E2546" s="83">
        <f>IFERROR(F2547+F2548,0)</f>
        <v>0</v>
      </c>
      <c r="F2546" s="83"/>
      <c r="G2546" s="61"/>
      <c r="H2546" s="142" t="s">
        <v>37</v>
      </c>
      <c r="I2546" s="142"/>
      <c r="J2546" s="142"/>
      <c r="K2546" s="142"/>
      <c r="L2546" s="61"/>
      <c r="M2546" s="82" t="s">
        <v>36</v>
      </c>
      <c r="N2546" s="83"/>
      <c r="O2546" s="83">
        <f>E2546</f>
        <v>0</v>
      </c>
      <c r="P2546" s="95"/>
    </row>
    <row r="2547" spans="2:16" hidden="1" x14ac:dyDescent="0.25">
      <c r="B2547" s="98"/>
      <c r="C2547" s="87"/>
      <c r="D2547" s="87" t="s">
        <v>71</v>
      </c>
      <c r="E2547" s="87"/>
      <c r="F2547" s="22">
        <f>IFERROR(-VLOOKUP(B2546,'Lessor Calculations'!$G$10:$N$448,8,FALSE),0)</f>
        <v>0</v>
      </c>
      <c r="G2547" s="51"/>
      <c r="H2547" s="143"/>
      <c r="I2547" s="143"/>
      <c r="J2547" s="143"/>
      <c r="K2547" s="143"/>
      <c r="L2547" s="51"/>
      <c r="M2547" s="87"/>
      <c r="N2547" s="87" t="s">
        <v>71</v>
      </c>
      <c r="O2547" s="22"/>
      <c r="P2547" s="96">
        <f>F2547</f>
        <v>0</v>
      </c>
    </row>
    <row r="2548" spans="2:16" hidden="1" x14ac:dyDescent="0.25">
      <c r="B2548" s="98"/>
      <c r="C2548" s="66"/>
      <c r="D2548" s="87" t="s">
        <v>72</v>
      </c>
      <c r="E2548" s="87"/>
      <c r="F2548" s="22" t="str">
        <f>IFERROR(VLOOKUP(B2546,'Lessor Calculations'!$G$10:$M$448,7,FALSE),0)</f>
        <v xml:space="preserve">  </v>
      </c>
      <c r="G2548" s="51"/>
      <c r="H2548" s="143"/>
      <c r="I2548" s="143"/>
      <c r="J2548" s="143"/>
      <c r="K2548" s="143"/>
      <c r="L2548" s="51"/>
      <c r="M2548" s="66"/>
      <c r="N2548" s="87" t="s">
        <v>72</v>
      </c>
      <c r="O2548" s="22"/>
      <c r="P2548" s="96" t="str">
        <f>F2548</f>
        <v xml:space="preserve">  </v>
      </c>
    </row>
    <row r="2549" spans="2:16" hidden="1" x14ac:dyDescent="0.25">
      <c r="B2549" s="98"/>
      <c r="C2549" s="66"/>
      <c r="D2549" s="87"/>
      <c r="E2549" s="22"/>
      <c r="F2549" s="22"/>
      <c r="G2549" s="51"/>
      <c r="H2549" s="66"/>
      <c r="I2549" s="87"/>
      <c r="J2549" s="22"/>
      <c r="K2549" s="22"/>
      <c r="L2549" s="51"/>
      <c r="M2549" s="65"/>
      <c r="N2549" s="87"/>
      <c r="O2549" s="22"/>
      <c r="P2549" s="96"/>
    </row>
    <row r="2550" spans="2:16" ht="15.6" hidden="1" x14ac:dyDescent="0.3">
      <c r="B2550" s="62" t="str">
        <f>B2546</f>
        <v xml:space="preserve">  </v>
      </c>
      <c r="C2550" s="66" t="s">
        <v>70</v>
      </c>
      <c r="D2550" s="66"/>
      <c r="E2550" s="22" t="str">
        <f>IFERROR(VLOOKUP(B2550,'Lessor Calculations'!$Z$10:$AB$448,3,FALSE),0)</f>
        <v xml:space="preserve">  </v>
      </c>
      <c r="F2550" s="66"/>
      <c r="G2550" s="51"/>
      <c r="H2550" s="143" t="s">
        <v>37</v>
      </c>
      <c r="I2550" s="143"/>
      <c r="J2550" s="143"/>
      <c r="K2550" s="143"/>
      <c r="L2550" s="51"/>
      <c r="M2550" s="66" t="s">
        <v>70</v>
      </c>
      <c r="N2550" s="66"/>
      <c r="O2550" s="22" t="str">
        <f>E2550</f>
        <v xml:space="preserve">  </v>
      </c>
      <c r="P2550" s="96"/>
    </row>
    <row r="2551" spans="2:16" hidden="1" x14ac:dyDescent="0.25">
      <c r="B2551" s="98"/>
      <c r="C2551" s="66"/>
      <c r="D2551" s="87" t="s">
        <v>82</v>
      </c>
      <c r="E2551" s="66"/>
      <c r="F2551" s="77" t="str">
        <f>E2550</f>
        <v xml:space="preserve">  </v>
      </c>
      <c r="G2551" s="51"/>
      <c r="H2551" s="143"/>
      <c r="I2551" s="143"/>
      <c r="J2551" s="143"/>
      <c r="K2551" s="143"/>
      <c r="L2551" s="51"/>
      <c r="M2551" s="66"/>
      <c r="N2551" s="87" t="s">
        <v>82</v>
      </c>
      <c r="O2551" s="22"/>
      <c r="P2551" s="96" t="str">
        <f>O2550</f>
        <v xml:space="preserve">  </v>
      </c>
    </row>
    <row r="2552" spans="2:16" hidden="1" x14ac:dyDescent="0.25">
      <c r="B2552" s="98"/>
      <c r="C2552" s="66"/>
      <c r="D2552" s="87"/>
      <c r="E2552" s="22"/>
      <c r="F2552" s="22"/>
      <c r="G2552" s="51"/>
      <c r="H2552" s="66"/>
      <c r="I2552" s="87"/>
      <c r="J2552" s="22"/>
      <c r="K2552" s="22"/>
      <c r="L2552" s="51"/>
      <c r="M2552" s="65"/>
      <c r="N2552" s="87"/>
      <c r="O2552" s="22"/>
      <c r="P2552" s="96"/>
    </row>
    <row r="2553" spans="2:16" ht="15.6" hidden="1" x14ac:dyDescent="0.3">
      <c r="B2553" s="62" t="str">
        <f>B2550</f>
        <v xml:space="preserve">  </v>
      </c>
      <c r="C2553" s="144" t="s">
        <v>37</v>
      </c>
      <c r="D2553" s="144"/>
      <c r="E2553" s="144"/>
      <c r="F2553" s="144"/>
      <c r="G2553" s="51"/>
      <c r="H2553" s="87" t="s">
        <v>74</v>
      </c>
      <c r="I2553" s="66"/>
      <c r="J2553" s="22" t="str">
        <f>IFERROR(VLOOKUP(B2553,'Lessor Calculations'!$AE$10:$AG$448,3,FALSE),0)</f>
        <v xml:space="preserve">  </v>
      </c>
      <c r="K2553" s="22"/>
      <c r="L2553" s="51"/>
      <c r="M2553" s="87" t="s">
        <v>74</v>
      </c>
      <c r="N2553" s="66"/>
      <c r="O2553" s="22" t="str">
        <f>J2553</f>
        <v xml:space="preserve">  </v>
      </c>
      <c r="P2553" s="96"/>
    </row>
    <row r="2554" spans="2:16" ht="15.6" hidden="1" x14ac:dyDescent="0.3">
      <c r="B2554" s="74"/>
      <c r="C2554" s="144"/>
      <c r="D2554" s="144"/>
      <c r="E2554" s="144"/>
      <c r="F2554" s="144"/>
      <c r="G2554" s="51"/>
      <c r="H2554" s="52"/>
      <c r="I2554" s="87" t="s">
        <v>79</v>
      </c>
      <c r="J2554" s="22"/>
      <c r="K2554" s="22" t="str">
        <f>J2553</f>
        <v xml:space="preserve">  </v>
      </c>
      <c r="L2554" s="51"/>
      <c r="M2554" s="52"/>
      <c r="N2554" s="87" t="s">
        <v>79</v>
      </c>
      <c r="O2554" s="22"/>
      <c r="P2554" s="96" t="str">
        <f>O2553</f>
        <v xml:space="preserve">  </v>
      </c>
    </row>
    <row r="2555" spans="2:16" ht="15.6" hidden="1" x14ac:dyDescent="0.3">
      <c r="B2555" s="74"/>
      <c r="C2555" s="66"/>
      <c r="D2555" s="87"/>
      <c r="E2555" s="22"/>
      <c r="F2555" s="22"/>
      <c r="G2555" s="51"/>
      <c r="H2555" s="66"/>
      <c r="I2555" s="87"/>
      <c r="J2555" s="22"/>
      <c r="K2555" s="22"/>
      <c r="L2555" s="51"/>
      <c r="M2555" s="65"/>
      <c r="N2555" s="66"/>
      <c r="O2555" s="22"/>
      <c r="P2555" s="96"/>
    </row>
    <row r="2556" spans="2:16" ht="15.6" hidden="1" x14ac:dyDescent="0.3">
      <c r="B2556" s="62" t="str">
        <f>B2553</f>
        <v xml:space="preserve">  </v>
      </c>
      <c r="C2556" s="87" t="s">
        <v>36</v>
      </c>
      <c r="D2556" s="22"/>
      <c r="E2556" s="22" t="str">
        <f>F2557</f>
        <v xml:space="preserve">  </v>
      </c>
      <c r="F2556" s="22"/>
      <c r="G2556" s="51"/>
      <c r="H2556" s="143" t="s">
        <v>37</v>
      </c>
      <c r="I2556" s="143"/>
      <c r="J2556" s="143"/>
      <c r="K2556" s="143"/>
      <c r="L2556" s="51"/>
      <c r="M2556" s="87" t="s">
        <v>36</v>
      </c>
      <c r="N2556" s="22"/>
      <c r="O2556" s="22" t="str">
        <f>E2556</f>
        <v xml:space="preserve">  </v>
      </c>
      <c r="P2556" s="96"/>
    </row>
    <row r="2557" spans="2:16" ht="15.6" hidden="1" x14ac:dyDescent="0.3">
      <c r="B2557" s="75"/>
      <c r="C2557" s="79"/>
      <c r="D2557" s="90" t="s">
        <v>80</v>
      </c>
      <c r="E2557" s="90"/>
      <c r="F2557" s="91" t="str">
        <f>IFERROR(VLOOKUP(B2556,'Lessor Calculations'!$G$10:$W$448,17,FALSE),0)</f>
        <v xml:space="preserve">  </v>
      </c>
      <c r="G2557" s="70"/>
      <c r="H2557" s="146"/>
      <c r="I2557" s="146"/>
      <c r="J2557" s="146"/>
      <c r="K2557" s="146"/>
      <c r="L2557" s="70"/>
      <c r="M2557" s="79"/>
      <c r="N2557" s="90" t="s">
        <v>80</v>
      </c>
      <c r="O2557" s="91"/>
      <c r="P2557" s="94" t="str">
        <f>O2556</f>
        <v xml:space="preserve">  </v>
      </c>
    </row>
    <row r="2558" spans="2:16" ht="15.6" hidden="1" x14ac:dyDescent="0.3">
      <c r="B2558" s="59" t="str">
        <f>IFERROR(IF(EOMONTH(B2553,1)&gt;Questionnaire!$I$8,"  ",EOMONTH(B2553,1)),"  ")</f>
        <v xml:space="preserve">  </v>
      </c>
      <c r="C2558" s="82" t="s">
        <v>36</v>
      </c>
      <c r="D2558" s="83"/>
      <c r="E2558" s="83">
        <f>IFERROR(F2559+F2560,0)</f>
        <v>0</v>
      </c>
      <c r="F2558" s="83"/>
      <c r="G2558" s="61"/>
      <c r="H2558" s="142" t="s">
        <v>37</v>
      </c>
      <c r="I2558" s="142"/>
      <c r="J2558" s="142"/>
      <c r="K2558" s="142"/>
      <c r="L2558" s="61"/>
      <c r="M2558" s="82" t="s">
        <v>36</v>
      </c>
      <c r="N2558" s="83"/>
      <c r="O2558" s="83">
        <f>E2558</f>
        <v>0</v>
      </c>
      <c r="P2558" s="95"/>
    </row>
    <row r="2559" spans="2:16" hidden="1" x14ac:dyDescent="0.25">
      <c r="B2559" s="98"/>
      <c r="C2559" s="87"/>
      <c r="D2559" s="87" t="s">
        <v>71</v>
      </c>
      <c r="E2559" s="87"/>
      <c r="F2559" s="22">
        <f>IFERROR(-VLOOKUP(B2558,'Lessor Calculations'!$G$10:$N$448,8,FALSE),0)</f>
        <v>0</v>
      </c>
      <c r="G2559" s="51"/>
      <c r="H2559" s="143"/>
      <c r="I2559" s="143"/>
      <c r="J2559" s="143"/>
      <c r="K2559" s="143"/>
      <c r="L2559" s="51"/>
      <c r="M2559" s="87"/>
      <c r="N2559" s="87" t="s">
        <v>71</v>
      </c>
      <c r="O2559" s="22"/>
      <c r="P2559" s="96">
        <f>F2559</f>
        <v>0</v>
      </c>
    </row>
    <row r="2560" spans="2:16" hidden="1" x14ac:dyDescent="0.25">
      <c r="B2560" s="98"/>
      <c r="C2560" s="66"/>
      <c r="D2560" s="87" t="s">
        <v>72</v>
      </c>
      <c r="E2560" s="87"/>
      <c r="F2560" s="22" t="str">
        <f>IFERROR(VLOOKUP(B2558,'Lessor Calculations'!$G$10:$M$448,7,FALSE),0)</f>
        <v xml:space="preserve">  </v>
      </c>
      <c r="G2560" s="51"/>
      <c r="H2560" s="143"/>
      <c r="I2560" s="143"/>
      <c r="J2560" s="143"/>
      <c r="K2560" s="143"/>
      <c r="L2560" s="51"/>
      <c r="M2560" s="66"/>
      <c r="N2560" s="87" t="s">
        <v>72</v>
      </c>
      <c r="O2560" s="22"/>
      <c r="P2560" s="96" t="str">
        <f>F2560</f>
        <v xml:space="preserve">  </v>
      </c>
    </row>
    <row r="2561" spans="2:16" hidden="1" x14ac:dyDescent="0.25">
      <c r="B2561" s="98"/>
      <c r="C2561" s="66"/>
      <c r="D2561" s="87"/>
      <c r="E2561" s="22"/>
      <c r="F2561" s="22"/>
      <c r="G2561" s="51"/>
      <c r="H2561" s="66"/>
      <c r="I2561" s="87"/>
      <c r="J2561" s="22"/>
      <c r="K2561" s="22"/>
      <c r="L2561" s="51"/>
      <c r="M2561" s="65"/>
      <c r="N2561" s="87"/>
      <c r="O2561" s="22"/>
      <c r="P2561" s="96"/>
    </row>
    <row r="2562" spans="2:16" ht="15.6" hidden="1" x14ac:dyDescent="0.3">
      <c r="B2562" s="62" t="str">
        <f>B2558</f>
        <v xml:space="preserve">  </v>
      </c>
      <c r="C2562" s="66" t="s">
        <v>70</v>
      </c>
      <c r="D2562" s="66"/>
      <c r="E2562" s="22" t="str">
        <f>IFERROR(VLOOKUP(B2562,'Lessor Calculations'!$Z$10:$AB$448,3,FALSE),0)</f>
        <v xml:space="preserve">  </v>
      </c>
      <c r="F2562" s="66"/>
      <c r="G2562" s="51"/>
      <c r="H2562" s="143" t="s">
        <v>37</v>
      </c>
      <c r="I2562" s="143"/>
      <c r="J2562" s="143"/>
      <c r="K2562" s="143"/>
      <c r="L2562" s="51"/>
      <c r="M2562" s="66" t="s">
        <v>70</v>
      </c>
      <c r="N2562" s="66"/>
      <c r="O2562" s="22" t="str">
        <f>E2562</f>
        <v xml:space="preserve">  </v>
      </c>
      <c r="P2562" s="96"/>
    </row>
    <row r="2563" spans="2:16" hidden="1" x14ac:dyDescent="0.25">
      <c r="B2563" s="98"/>
      <c r="C2563" s="66"/>
      <c r="D2563" s="87" t="s">
        <v>82</v>
      </c>
      <c r="E2563" s="66"/>
      <c r="F2563" s="77" t="str">
        <f>E2562</f>
        <v xml:space="preserve">  </v>
      </c>
      <c r="G2563" s="51"/>
      <c r="H2563" s="143"/>
      <c r="I2563" s="143"/>
      <c r="J2563" s="143"/>
      <c r="K2563" s="143"/>
      <c r="L2563" s="51"/>
      <c r="M2563" s="66"/>
      <c r="N2563" s="87" t="s">
        <v>82</v>
      </c>
      <c r="O2563" s="22"/>
      <c r="P2563" s="96" t="str">
        <f>O2562</f>
        <v xml:space="preserve">  </v>
      </c>
    </row>
    <row r="2564" spans="2:16" hidden="1" x14ac:dyDescent="0.25">
      <c r="B2564" s="98"/>
      <c r="C2564" s="66"/>
      <c r="D2564" s="87"/>
      <c r="E2564" s="22"/>
      <c r="F2564" s="22"/>
      <c r="G2564" s="51"/>
      <c r="H2564" s="66"/>
      <c r="I2564" s="87"/>
      <c r="J2564" s="22"/>
      <c r="K2564" s="22"/>
      <c r="L2564" s="51"/>
      <c r="M2564" s="65"/>
      <c r="N2564" s="87"/>
      <c r="O2564" s="22"/>
      <c r="P2564" s="96"/>
    </row>
    <row r="2565" spans="2:16" ht="15.6" hidden="1" x14ac:dyDescent="0.3">
      <c r="B2565" s="62" t="str">
        <f>B2562</f>
        <v xml:space="preserve">  </v>
      </c>
      <c r="C2565" s="144" t="s">
        <v>37</v>
      </c>
      <c r="D2565" s="144"/>
      <c r="E2565" s="144"/>
      <c r="F2565" s="144"/>
      <c r="G2565" s="51"/>
      <c r="H2565" s="87" t="s">
        <v>74</v>
      </c>
      <c r="I2565" s="66"/>
      <c r="J2565" s="22" t="str">
        <f>IFERROR(VLOOKUP(B2565,'Lessor Calculations'!$AE$10:$AG$448,3,FALSE),0)</f>
        <v xml:space="preserve">  </v>
      </c>
      <c r="K2565" s="22"/>
      <c r="L2565" s="51"/>
      <c r="M2565" s="87" t="s">
        <v>74</v>
      </c>
      <c r="N2565" s="66"/>
      <c r="O2565" s="22" t="str">
        <f>J2565</f>
        <v xml:space="preserve">  </v>
      </c>
      <c r="P2565" s="96"/>
    </row>
    <row r="2566" spans="2:16" ht="15.6" hidden="1" x14ac:dyDescent="0.3">
      <c r="B2566" s="74"/>
      <c r="C2566" s="144"/>
      <c r="D2566" s="144"/>
      <c r="E2566" s="144"/>
      <c r="F2566" s="144"/>
      <c r="G2566" s="51"/>
      <c r="H2566" s="52"/>
      <c r="I2566" s="87" t="s">
        <v>79</v>
      </c>
      <c r="J2566" s="22"/>
      <c r="K2566" s="22" t="str">
        <f>J2565</f>
        <v xml:space="preserve">  </v>
      </c>
      <c r="L2566" s="51"/>
      <c r="M2566" s="52"/>
      <c r="N2566" s="87" t="s">
        <v>79</v>
      </c>
      <c r="O2566" s="22"/>
      <c r="P2566" s="96" t="str">
        <f>O2565</f>
        <v xml:space="preserve">  </v>
      </c>
    </row>
    <row r="2567" spans="2:16" ht="15.6" hidden="1" x14ac:dyDescent="0.3">
      <c r="B2567" s="74"/>
      <c r="C2567" s="66"/>
      <c r="D2567" s="87"/>
      <c r="E2567" s="22"/>
      <c r="F2567" s="22"/>
      <c r="G2567" s="51"/>
      <c r="H2567" s="66"/>
      <c r="I2567" s="87"/>
      <c r="J2567" s="22"/>
      <c r="K2567" s="22"/>
      <c r="L2567" s="51"/>
      <c r="M2567" s="65"/>
      <c r="N2567" s="66"/>
      <c r="O2567" s="22"/>
      <c r="P2567" s="96"/>
    </row>
    <row r="2568" spans="2:16" ht="15.6" hidden="1" x14ac:dyDescent="0.3">
      <c r="B2568" s="62" t="str">
        <f>B2565</f>
        <v xml:space="preserve">  </v>
      </c>
      <c r="C2568" s="87" t="s">
        <v>36</v>
      </c>
      <c r="D2568" s="22"/>
      <c r="E2568" s="22" t="str">
        <f>F2569</f>
        <v xml:space="preserve">  </v>
      </c>
      <c r="F2568" s="22"/>
      <c r="G2568" s="51"/>
      <c r="H2568" s="143" t="s">
        <v>37</v>
      </c>
      <c r="I2568" s="143"/>
      <c r="J2568" s="143"/>
      <c r="K2568" s="143"/>
      <c r="L2568" s="51"/>
      <c r="M2568" s="87" t="s">
        <v>36</v>
      </c>
      <c r="N2568" s="22"/>
      <c r="O2568" s="22" t="str">
        <f>E2568</f>
        <v xml:space="preserve">  </v>
      </c>
      <c r="P2568" s="96"/>
    </row>
    <row r="2569" spans="2:16" ht="15.6" hidden="1" x14ac:dyDescent="0.3">
      <c r="B2569" s="75"/>
      <c r="C2569" s="79"/>
      <c r="D2569" s="90" t="s">
        <v>80</v>
      </c>
      <c r="E2569" s="90"/>
      <c r="F2569" s="91" t="str">
        <f>IFERROR(VLOOKUP(B2568,'Lessor Calculations'!$G$10:$W$448,17,FALSE),0)</f>
        <v xml:space="preserve">  </v>
      </c>
      <c r="G2569" s="70"/>
      <c r="H2569" s="146"/>
      <c r="I2569" s="146"/>
      <c r="J2569" s="146"/>
      <c r="K2569" s="146"/>
      <c r="L2569" s="70"/>
      <c r="M2569" s="79"/>
      <c r="N2569" s="90" t="s">
        <v>80</v>
      </c>
      <c r="O2569" s="91"/>
      <c r="P2569" s="94" t="str">
        <f>O2568</f>
        <v xml:space="preserve">  </v>
      </c>
    </row>
    <row r="2570" spans="2:16" ht="15.6" hidden="1" x14ac:dyDescent="0.3">
      <c r="B2570" s="59" t="str">
        <f>IFERROR(IF(EOMONTH(B2565,1)&gt;Questionnaire!$I$8,"  ",EOMONTH(B2565,1)),"  ")</f>
        <v xml:space="preserve">  </v>
      </c>
      <c r="C2570" s="82" t="s">
        <v>36</v>
      </c>
      <c r="D2570" s="83"/>
      <c r="E2570" s="83">
        <f>IFERROR(F2571+F2572,0)</f>
        <v>0</v>
      </c>
      <c r="F2570" s="83"/>
      <c r="G2570" s="61"/>
      <c r="H2570" s="142" t="s">
        <v>37</v>
      </c>
      <c r="I2570" s="142"/>
      <c r="J2570" s="142"/>
      <c r="K2570" s="142"/>
      <c r="L2570" s="61"/>
      <c r="M2570" s="82" t="s">
        <v>36</v>
      </c>
      <c r="N2570" s="83"/>
      <c r="O2570" s="83">
        <f>E2570</f>
        <v>0</v>
      </c>
      <c r="P2570" s="95"/>
    </row>
    <row r="2571" spans="2:16" hidden="1" x14ac:dyDescent="0.25">
      <c r="B2571" s="98"/>
      <c r="C2571" s="87"/>
      <c r="D2571" s="87" t="s">
        <v>71</v>
      </c>
      <c r="E2571" s="87"/>
      <c r="F2571" s="22">
        <f>IFERROR(-VLOOKUP(B2570,'Lessor Calculations'!$G$10:$N$448,8,FALSE),0)</f>
        <v>0</v>
      </c>
      <c r="G2571" s="51"/>
      <c r="H2571" s="143"/>
      <c r="I2571" s="143"/>
      <c r="J2571" s="143"/>
      <c r="K2571" s="143"/>
      <c r="L2571" s="51"/>
      <c r="M2571" s="87"/>
      <c r="N2571" s="87" t="s">
        <v>71</v>
      </c>
      <c r="O2571" s="22"/>
      <c r="P2571" s="96">
        <f>F2571</f>
        <v>0</v>
      </c>
    </row>
    <row r="2572" spans="2:16" hidden="1" x14ac:dyDescent="0.25">
      <c r="B2572" s="98"/>
      <c r="C2572" s="66"/>
      <c r="D2572" s="87" t="s">
        <v>72</v>
      </c>
      <c r="E2572" s="87"/>
      <c r="F2572" s="22" t="str">
        <f>IFERROR(VLOOKUP(B2570,'Lessor Calculations'!$G$10:$M$448,7,FALSE),0)</f>
        <v xml:space="preserve">  </v>
      </c>
      <c r="G2572" s="51"/>
      <c r="H2572" s="143"/>
      <c r="I2572" s="143"/>
      <c r="J2572" s="143"/>
      <c r="K2572" s="143"/>
      <c r="L2572" s="51"/>
      <c r="M2572" s="66"/>
      <c r="N2572" s="87" t="s">
        <v>72</v>
      </c>
      <c r="O2572" s="22"/>
      <c r="P2572" s="96" t="str">
        <f>F2572</f>
        <v xml:space="preserve">  </v>
      </c>
    </row>
    <row r="2573" spans="2:16" hidden="1" x14ac:dyDescent="0.25">
      <c r="B2573" s="98"/>
      <c r="C2573" s="66"/>
      <c r="D2573" s="87"/>
      <c r="E2573" s="22"/>
      <c r="F2573" s="22"/>
      <c r="G2573" s="51"/>
      <c r="H2573" s="66"/>
      <c r="I2573" s="87"/>
      <c r="J2573" s="22"/>
      <c r="K2573" s="22"/>
      <c r="L2573" s="51"/>
      <c r="M2573" s="65"/>
      <c r="N2573" s="87"/>
      <c r="O2573" s="22"/>
      <c r="P2573" s="96"/>
    </row>
    <row r="2574" spans="2:16" ht="15.6" hidden="1" x14ac:dyDescent="0.3">
      <c r="B2574" s="62" t="str">
        <f>B2570</f>
        <v xml:space="preserve">  </v>
      </c>
      <c r="C2574" s="66" t="s">
        <v>70</v>
      </c>
      <c r="D2574" s="66"/>
      <c r="E2574" s="22" t="str">
        <f>IFERROR(VLOOKUP(B2574,'Lessor Calculations'!$Z$10:$AB$448,3,FALSE),0)</f>
        <v xml:space="preserve">  </v>
      </c>
      <c r="F2574" s="66"/>
      <c r="G2574" s="51"/>
      <c r="H2574" s="143" t="s">
        <v>37</v>
      </c>
      <c r="I2574" s="143"/>
      <c r="J2574" s="143"/>
      <c r="K2574" s="143"/>
      <c r="L2574" s="51"/>
      <c r="M2574" s="66" t="s">
        <v>70</v>
      </c>
      <c r="N2574" s="66"/>
      <c r="O2574" s="22" t="str">
        <f>E2574</f>
        <v xml:space="preserve">  </v>
      </c>
      <c r="P2574" s="96"/>
    </row>
    <row r="2575" spans="2:16" hidden="1" x14ac:dyDescent="0.25">
      <c r="B2575" s="98"/>
      <c r="C2575" s="66"/>
      <c r="D2575" s="87" t="s">
        <v>82</v>
      </c>
      <c r="E2575" s="66"/>
      <c r="F2575" s="77" t="str">
        <f>E2574</f>
        <v xml:space="preserve">  </v>
      </c>
      <c r="G2575" s="51"/>
      <c r="H2575" s="143"/>
      <c r="I2575" s="143"/>
      <c r="J2575" s="143"/>
      <c r="K2575" s="143"/>
      <c r="L2575" s="51"/>
      <c r="M2575" s="66"/>
      <c r="N2575" s="87" t="s">
        <v>82</v>
      </c>
      <c r="O2575" s="22"/>
      <c r="P2575" s="96" t="str">
        <f>O2574</f>
        <v xml:space="preserve">  </v>
      </c>
    </row>
    <row r="2576" spans="2:16" hidden="1" x14ac:dyDescent="0.25">
      <c r="B2576" s="98"/>
      <c r="C2576" s="66"/>
      <c r="D2576" s="87"/>
      <c r="E2576" s="22"/>
      <c r="F2576" s="22"/>
      <c r="G2576" s="51"/>
      <c r="H2576" s="66"/>
      <c r="I2576" s="87"/>
      <c r="J2576" s="22"/>
      <c r="K2576" s="22"/>
      <c r="L2576" s="51"/>
      <c r="M2576" s="65"/>
      <c r="N2576" s="87"/>
      <c r="O2576" s="22"/>
      <c r="P2576" s="96"/>
    </row>
    <row r="2577" spans="2:16" ht="15.6" hidden="1" x14ac:dyDescent="0.3">
      <c r="B2577" s="62" t="str">
        <f>B2574</f>
        <v xml:space="preserve">  </v>
      </c>
      <c r="C2577" s="144" t="s">
        <v>37</v>
      </c>
      <c r="D2577" s="144"/>
      <c r="E2577" s="144"/>
      <c r="F2577" s="144"/>
      <c r="G2577" s="51"/>
      <c r="H2577" s="87" t="s">
        <v>74</v>
      </c>
      <c r="I2577" s="66"/>
      <c r="J2577" s="22" t="str">
        <f>IFERROR(VLOOKUP(B2577,'Lessor Calculations'!$AE$10:$AG$448,3,FALSE),0)</f>
        <v xml:space="preserve">  </v>
      </c>
      <c r="K2577" s="22"/>
      <c r="L2577" s="51"/>
      <c r="M2577" s="87" t="s">
        <v>74</v>
      </c>
      <c r="N2577" s="66"/>
      <c r="O2577" s="22" t="str">
        <f>J2577</f>
        <v xml:space="preserve">  </v>
      </c>
      <c r="P2577" s="96"/>
    </row>
    <row r="2578" spans="2:16" ht="15.6" hidden="1" x14ac:dyDescent="0.3">
      <c r="B2578" s="74"/>
      <c r="C2578" s="144"/>
      <c r="D2578" s="144"/>
      <c r="E2578" s="144"/>
      <c r="F2578" s="144"/>
      <c r="G2578" s="51"/>
      <c r="H2578" s="52"/>
      <c r="I2578" s="87" t="s">
        <v>79</v>
      </c>
      <c r="J2578" s="22"/>
      <c r="K2578" s="22" t="str">
        <f>J2577</f>
        <v xml:space="preserve">  </v>
      </c>
      <c r="L2578" s="51"/>
      <c r="M2578" s="52"/>
      <c r="N2578" s="87" t="s">
        <v>79</v>
      </c>
      <c r="O2578" s="22"/>
      <c r="P2578" s="96" t="str">
        <f>O2577</f>
        <v xml:space="preserve">  </v>
      </c>
    </row>
    <row r="2579" spans="2:16" ht="15.6" hidden="1" x14ac:dyDescent="0.3">
      <c r="B2579" s="74"/>
      <c r="C2579" s="66"/>
      <c r="D2579" s="87"/>
      <c r="E2579" s="22"/>
      <c r="F2579" s="22"/>
      <c r="G2579" s="51"/>
      <c r="H2579" s="66"/>
      <c r="I2579" s="87"/>
      <c r="J2579" s="22"/>
      <c r="K2579" s="22"/>
      <c r="L2579" s="51"/>
      <c r="M2579" s="65"/>
      <c r="N2579" s="66"/>
      <c r="O2579" s="22"/>
      <c r="P2579" s="96"/>
    </row>
    <row r="2580" spans="2:16" ht="15.6" hidden="1" x14ac:dyDescent="0.3">
      <c r="B2580" s="62" t="str">
        <f>B2577</f>
        <v xml:space="preserve">  </v>
      </c>
      <c r="C2580" s="87" t="s">
        <v>36</v>
      </c>
      <c r="D2580" s="22"/>
      <c r="E2580" s="22" t="str">
        <f>F2581</f>
        <v xml:space="preserve">  </v>
      </c>
      <c r="F2580" s="22"/>
      <c r="G2580" s="51"/>
      <c r="H2580" s="143" t="s">
        <v>37</v>
      </c>
      <c r="I2580" s="143"/>
      <c r="J2580" s="143"/>
      <c r="K2580" s="143"/>
      <c r="L2580" s="51"/>
      <c r="M2580" s="87" t="s">
        <v>36</v>
      </c>
      <c r="N2580" s="22"/>
      <c r="O2580" s="22" t="str">
        <f>E2580</f>
        <v xml:space="preserve">  </v>
      </c>
      <c r="P2580" s="96"/>
    </row>
    <row r="2581" spans="2:16" ht="15.6" hidden="1" x14ac:dyDescent="0.3">
      <c r="B2581" s="75"/>
      <c r="C2581" s="79"/>
      <c r="D2581" s="90" t="s">
        <v>80</v>
      </c>
      <c r="E2581" s="90"/>
      <c r="F2581" s="91" t="str">
        <f>IFERROR(VLOOKUP(B2580,'Lessor Calculations'!$G$10:$W$448,17,FALSE),0)</f>
        <v xml:space="preserve">  </v>
      </c>
      <c r="G2581" s="70"/>
      <c r="H2581" s="146"/>
      <c r="I2581" s="146"/>
      <c r="J2581" s="146"/>
      <c r="K2581" s="146"/>
      <c r="L2581" s="70"/>
      <c r="M2581" s="79"/>
      <c r="N2581" s="90" t="s">
        <v>80</v>
      </c>
      <c r="O2581" s="91"/>
      <c r="P2581" s="94" t="str">
        <f>O2580</f>
        <v xml:space="preserve">  </v>
      </c>
    </row>
    <row r="2582" spans="2:16" ht="15.6" hidden="1" x14ac:dyDescent="0.3">
      <c r="B2582" s="59" t="str">
        <f>IFERROR(IF(EOMONTH(B2577,1)&gt;Questionnaire!$I$8,"  ",EOMONTH(B2577,1)),"  ")</f>
        <v xml:space="preserve">  </v>
      </c>
      <c r="C2582" s="82" t="s">
        <v>36</v>
      </c>
      <c r="D2582" s="83"/>
      <c r="E2582" s="83">
        <f>IFERROR(F2583+F2584,0)</f>
        <v>0</v>
      </c>
      <c r="F2582" s="83"/>
      <c r="G2582" s="61"/>
      <c r="H2582" s="142" t="s">
        <v>37</v>
      </c>
      <c r="I2582" s="142"/>
      <c r="J2582" s="142"/>
      <c r="K2582" s="142"/>
      <c r="L2582" s="61"/>
      <c r="M2582" s="82" t="s">
        <v>36</v>
      </c>
      <c r="N2582" s="83"/>
      <c r="O2582" s="83">
        <f>E2582</f>
        <v>0</v>
      </c>
      <c r="P2582" s="95"/>
    </row>
    <row r="2583" spans="2:16" hidden="1" x14ac:dyDescent="0.25">
      <c r="B2583" s="98"/>
      <c r="C2583" s="87"/>
      <c r="D2583" s="87" t="s">
        <v>71</v>
      </c>
      <c r="E2583" s="87"/>
      <c r="F2583" s="22">
        <f>IFERROR(-VLOOKUP(B2582,'Lessor Calculations'!$G$10:$N$448,8,FALSE),0)</f>
        <v>0</v>
      </c>
      <c r="G2583" s="51"/>
      <c r="H2583" s="143"/>
      <c r="I2583" s="143"/>
      <c r="J2583" s="143"/>
      <c r="K2583" s="143"/>
      <c r="L2583" s="51"/>
      <c r="M2583" s="87"/>
      <c r="N2583" s="87" t="s">
        <v>71</v>
      </c>
      <c r="O2583" s="22"/>
      <c r="P2583" s="96">
        <f>F2583</f>
        <v>0</v>
      </c>
    </row>
    <row r="2584" spans="2:16" hidden="1" x14ac:dyDescent="0.25">
      <c r="B2584" s="98"/>
      <c r="C2584" s="66"/>
      <c r="D2584" s="87" t="s">
        <v>72</v>
      </c>
      <c r="E2584" s="87"/>
      <c r="F2584" s="22" t="str">
        <f>IFERROR(VLOOKUP(B2582,'Lessor Calculations'!$G$10:$M$448,7,FALSE),0)</f>
        <v xml:space="preserve">  </v>
      </c>
      <c r="G2584" s="51"/>
      <c r="H2584" s="143"/>
      <c r="I2584" s="143"/>
      <c r="J2584" s="143"/>
      <c r="K2584" s="143"/>
      <c r="L2584" s="51"/>
      <c r="M2584" s="66"/>
      <c r="N2584" s="87" t="s">
        <v>72</v>
      </c>
      <c r="O2584" s="22"/>
      <c r="P2584" s="96" t="str">
        <f>F2584</f>
        <v xml:space="preserve">  </v>
      </c>
    </row>
    <row r="2585" spans="2:16" hidden="1" x14ac:dyDescent="0.25">
      <c r="B2585" s="98"/>
      <c r="C2585" s="66"/>
      <c r="D2585" s="87"/>
      <c r="E2585" s="22"/>
      <c r="F2585" s="22"/>
      <c r="G2585" s="51"/>
      <c r="H2585" s="66"/>
      <c r="I2585" s="87"/>
      <c r="J2585" s="22"/>
      <c r="K2585" s="22"/>
      <c r="L2585" s="51"/>
      <c r="M2585" s="65"/>
      <c r="N2585" s="87"/>
      <c r="O2585" s="22"/>
      <c r="P2585" s="96"/>
    </row>
    <row r="2586" spans="2:16" ht="15.6" hidden="1" x14ac:dyDescent="0.3">
      <c r="B2586" s="62" t="str">
        <f>B2582</f>
        <v xml:space="preserve">  </v>
      </c>
      <c r="C2586" s="66" t="s">
        <v>70</v>
      </c>
      <c r="D2586" s="66"/>
      <c r="E2586" s="22" t="str">
        <f>IFERROR(VLOOKUP(B2586,'Lessor Calculations'!$Z$10:$AB$448,3,FALSE),0)</f>
        <v xml:space="preserve">  </v>
      </c>
      <c r="F2586" s="66"/>
      <c r="G2586" s="51"/>
      <c r="H2586" s="143" t="s">
        <v>37</v>
      </c>
      <c r="I2586" s="143"/>
      <c r="J2586" s="143"/>
      <c r="K2586" s="143"/>
      <c r="L2586" s="51"/>
      <c r="M2586" s="66" t="s">
        <v>70</v>
      </c>
      <c r="N2586" s="66"/>
      <c r="O2586" s="22" t="str">
        <f>E2586</f>
        <v xml:space="preserve">  </v>
      </c>
      <c r="P2586" s="96"/>
    </row>
    <row r="2587" spans="2:16" hidden="1" x14ac:dyDescent="0.25">
      <c r="B2587" s="98"/>
      <c r="C2587" s="66"/>
      <c r="D2587" s="87" t="s">
        <v>82</v>
      </c>
      <c r="E2587" s="66"/>
      <c r="F2587" s="77" t="str">
        <f>E2586</f>
        <v xml:space="preserve">  </v>
      </c>
      <c r="G2587" s="51"/>
      <c r="H2587" s="143"/>
      <c r="I2587" s="143"/>
      <c r="J2587" s="143"/>
      <c r="K2587" s="143"/>
      <c r="L2587" s="51"/>
      <c r="M2587" s="66"/>
      <c r="N2587" s="87" t="s">
        <v>82</v>
      </c>
      <c r="O2587" s="22"/>
      <c r="P2587" s="96" t="str">
        <f>O2586</f>
        <v xml:space="preserve">  </v>
      </c>
    </row>
    <row r="2588" spans="2:16" hidden="1" x14ac:dyDescent="0.25">
      <c r="B2588" s="98"/>
      <c r="C2588" s="66"/>
      <c r="D2588" s="87"/>
      <c r="E2588" s="22"/>
      <c r="F2588" s="22"/>
      <c r="G2588" s="51"/>
      <c r="H2588" s="66"/>
      <c r="I2588" s="87"/>
      <c r="J2588" s="22"/>
      <c r="K2588" s="22"/>
      <c r="L2588" s="51"/>
      <c r="M2588" s="65"/>
      <c r="N2588" s="87"/>
      <c r="O2588" s="22"/>
      <c r="P2588" s="96"/>
    </row>
    <row r="2589" spans="2:16" ht="15.6" hidden="1" x14ac:dyDescent="0.3">
      <c r="B2589" s="62" t="str">
        <f>B2586</f>
        <v xml:space="preserve">  </v>
      </c>
      <c r="C2589" s="144" t="s">
        <v>37</v>
      </c>
      <c r="D2589" s="144"/>
      <c r="E2589" s="144"/>
      <c r="F2589" s="144"/>
      <c r="G2589" s="51"/>
      <c r="H2589" s="87" t="s">
        <v>74</v>
      </c>
      <c r="I2589" s="66"/>
      <c r="J2589" s="22" t="str">
        <f>IFERROR(VLOOKUP(B2589,'Lessor Calculations'!$AE$10:$AG$448,3,FALSE),0)</f>
        <v xml:space="preserve">  </v>
      </c>
      <c r="K2589" s="22"/>
      <c r="L2589" s="51"/>
      <c r="M2589" s="87" t="s">
        <v>74</v>
      </c>
      <c r="N2589" s="66"/>
      <c r="O2589" s="22" t="str">
        <f>J2589</f>
        <v xml:space="preserve">  </v>
      </c>
      <c r="P2589" s="96"/>
    </row>
    <row r="2590" spans="2:16" ht="15.6" hidden="1" x14ac:dyDescent="0.3">
      <c r="B2590" s="74"/>
      <c r="C2590" s="144"/>
      <c r="D2590" s="144"/>
      <c r="E2590" s="144"/>
      <c r="F2590" s="144"/>
      <c r="G2590" s="51"/>
      <c r="H2590" s="52"/>
      <c r="I2590" s="87" t="s">
        <v>79</v>
      </c>
      <c r="J2590" s="22"/>
      <c r="K2590" s="22" t="str">
        <f>J2589</f>
        <v xml:space="preserve">  </v>
      </c>
      <c r="L2590" s="51"/>
      <c r="M2590" s="52"/>
      <c r="N2590" s="87" t="s">
        <v>79</v>
      </c>
      <c r="O2590" s="22"/>
      <c r="P2590" s="96" t="str">
        <f>O2589</f>
        <v xml:space="preserve">  </v>
      </c>
    </row>
    <row r="2591" spans="2:16" ht="15.6" hidden="1" x14ac:dyDescent="0.3">
      <c r="B2591" s="74"/>
      <c r="C2591" s="66"/>
      <c r="D2591" s="87"/>
      <c r="E2591" s="22"/>
      <c r="F2591" s="22"/>
      <c r="G2591" s="51"/>
      <c r="H2591" s="66"/>
      <c r="I2591" s="87"/>
      <c r="J2591" s="22"/>
      <c r="K2591" s="22"/>
      <c r="L2591" s="51"/>
      <c r="M2591" s="65"/>
      <c r="N2591" s="66"/>
      <c r="O2591" s="22"/>
      <c r="P2591" s="96"/>
    </row>
    <row r="2592" spans="2:16" ht="15.6" hidden="1" x14ac:dyDescent="0.3">
      <c r="B2592" s="62" t="str">
        <f>B2589</f>
        <v xml:space="preserve">  </v>
      </c>
      <c r="C2592" s="87" t="s">
        <v>36</v>
      </c>
      <c r="D2592" s="22"/>
      <c r="E2592" s="22" t="str">
        <f>F2593</f>
        <v xml:space="preserve">  </v>
      </c>
      <c r="F2592" s="22"/>
      <c r="G2592" s="51"/>
      <c r="H2592" s="143" t="s">
        <v>37</v>
      </c>
      <c r="I2592" s="143"/>
      <c r="J2592" s="143"/>
      <c r="K2592" s="143"/>
      <c r="L2592" s="51"/>
      <c r="M2592" s="87" t="s">
        <v>36</v>
      </c>
      <c r="N2592" s="22"/>
      <c r="O2592" s="22" t="str">
        <f>E2592</f>
        <v xml:space="preserve">  </v>
      </c>
      <c r="P2592" s="96"/>
    </row>
    <row r="2593" spans="2:16" ht="15.6" hidden="1" x14ac:dyDescent="0.3">
      <c r="B2593" s="75"/>
      <c r="C2593" s="79"/>
      <c r="D2593" s="90" t="s">
        <v>80</v>
      </c>
      <c r="E2593" s="90"/>
      <c r="F2593" s="91" t="str">
        <f>IFERROR(VLOOKUP(B2592,'Lessor Calculations'!$G$10:$W$448,17,FALSE),0)</f>
        <v xml:space="preserve">  </v>
      </c>
      <c r="G2593" s="70"/>
      <c r="H2593" s="146"/>
      <c r="I2593" s="146"/>
      <c r="J2593" s="146"/>
      <c r="K2593" s="146"/>
      <c r="L2593" s="70"/>
      <c r="M2593" s="79"/>
      <c r="N2593" s="90" t="s">
        <v>80</v>
      </c>
      <c r="O2593" s="91"/>
      <c r="P2593" s="94" t="str">
        <f>O2592</f>
        <v xml:space="preserve">  </v>
      </c>
    </row>
    <row r="2594" spans="2:16" ht="15.6" hidden="1" x14ac:dyDescent="0.3">
      <c r="B2594" s="59" t="str">
        <f>IFERROR(IF(EOMONTH(B2589,1)&gt;Questionnaire!$I$8,"  ",EOMONTH(B2589,1)),"  ")</f>
        <v xml:space="preserve">  </v>
      </c>
      <c r="C2594" s="82" t="s">
        <v>36</v>
      </c>
      <c r="D2594" s="83"/>
      <c r="E2594" s="83">
        <f>IFERROR(F2595+F2596,0)</f>
        <v>0</v>
      </c>
      <c r="F2594" s="83"/>
      <c r="G2594" s="61"/>
      <c r="H2594" s="142" t="s">
        <v>37</v>
      </c>
      <c r="I2594" s="142"/>
      <c r="J2594" s="142"/>
      <c r="K2594" s="142"/>
      <c r="L2594" s="61"/>
      <c r="M2594" s="82" t="s">
        <v>36</v>
      </c>
      <c r="N2594" s="83"/>
      <c r="O2594" s="83">
        <f>E2594</f>
        <v>0</v>
      </c>
      <c r="P2594" s="95"/>
    </row>
    <row r="2595" spans="2:16" hidden="1" x14ac:dyDescent="0.25">
      <c r="B2595" s="98"/>
      <c r="C2595" s="87"/>
      <c r="D2595" s="87" t="s">
        <v>71</v>
      </c>
      <c r="E2595" s="87"/>
      <c r="F2595" s="22">
        <f>IFERROR(-VLOOKUP(B2594,'Lessor Calculations'!$G$10:$N$448,8,FALSE),0)</f>
        <v>0</v>
      </c>
      <c r="G2595" s="51"/>
      <c r="H2595" s="143"/>
      <c r="I2595" s="143"/>
      <c r="J2595" s="143"/>
      <c r="K2595" s="143"/>
      <c r="L2595" s="51"/>
      <c r="M2595" s="87"/>
      <c r="N2595" s="87" t="s">
        <v>71</v>
      </c>
      <c r="O2595" s="22"/>
      <c r="P2595" s="96">
        <f>F2595</f>
        <v>0</v>
      </c>
    </row>
    <row r="2596" spans="2:16" hidden="1" x14ac:dyDescent="0.25">
      <c r="B2596" s="98"/>
      <c r="C2596" s="66"/>
      <c r="D2596" s="87" t="s">
        <v>72</v>
      </c>
      <c r="E2596" s="87"/>
      <c r="F2596" s="22" t="str">
        <f>IFERROR(VLOOKUP(B2594,'Lessor Calculations'!$G$10:$M$448,7,FALSE),0)</f>
        <v xml:space="preserve">  </v>
      </c>
      <c r="G2596" s="51"/>
      <c r="H2596" s="143"/>
      <c r="I2596" s="143"/>
      <c r="J2596" s="143"/>
      <c r="K2596" s="143"/>
      <c r="L2596" s="51"/>
      <c r="M2596" s="66"/>
      <c r="N2596" s="87" t="s">
        <v>72</v>
      </c>
      <c r="O2596" s="22"/>
      <c r="P2596" s="96" t="str">
        <f>F2596</f>
        <v xml:space="preserve">  </v>
      </c>
    </row>
    <row r="2597" spans="2:16" hidden="1" x14ac:dyDescent="0.25">
      <c r="B2597" s="98"/>
      <c r="C2597" s="66"/>
      <c r="D2597" s="87"/>
      <c r="E2597" s="22"/>
      <c r="F2597" s="22"/>
      <c r="G2597" s="51"/>
      <c r="H2597" s="66"/>
      <c r="I2597" s="87"/>
      <c r="J2597" s="22"/>
      <c r="K2597" s="22"/>
      <c r="L2597" s="51"/>
      <c r="M2597" s="65"/>
      <c r="N2597" s="87"/>
      <c r="O2597" s="22"/>
      <c r="P2597" s="96"/>
    </row>
    <row r="2598" spans="2:16" ht="15.6" hidden="1" x14ac:dyDescent="0.3">
      <c r="B2598" s="62" t="str">
        <f>B2594</f>
        <v xml:space="preserve">  </v>
      </c>
      <c r="C2598" s="66" t="s">
        <v>70</v>
      </c>
      <c r="D2598" s="66"/>
      <c r="E2598" s="22" t="str">
        <f>IFERROR(VLOOKUP(B2598,'Lessor Calculations'!$Z$10:$AB$448,3,FALSE),0)</f>
        <v xml:space="preserve">  </v>
      </c>
      <c r="F2598" s="66"/>
      <c r="G2598" s="51"/>
      <c r="H2598" s="143" t="s">
        <v>37</v>
      </c>
      <c r="I2598" s="143"/>
      <c r="J2598" s="143"/>
      <c r="K2598" s="143"/>
      <c r="L2598" s="51"/>
      <c r="M2598" s="66" t="s">
        <v>70</v>
      </c>
      <c r="N2598" s="66"/>
      <c r="O2598" s="22" t="str">
        <f>E2598</f>
        <v xml:space="preserve">  </v>
      </c>
      <c r="P2598" s="96"/>
    </row>
    <row r="2599" spans="2:16" hidden="1" x14ac:dyDescent="0.25">
      <c r="B2599" s="98"/>
      <c r="C2599" s="66"/>
      <c r="D2599" s="87" t="s">
        <v>82</v>
      </c>
      <c r="E2599" s="66"/>
      <c r="F2599" s="77" t="str">
        <f>E2598</f>
        <v xml:space="preserve">  </v>
      </c>
      <c r="G2599" s="51"/>
      <c r="H2599" s="143"/>
      <c r="I2599" s="143"/>
      <c r="J2599" s="143"/>
      <c r="K2599" s="143"/>
      <c r="L2599" s="51"/>
      <c r="M2599" s="66"/>
      <c r="N2599" s="87" t="s">
        <v>82</v>
      </c>
      <c r="O2599" s="22"/>
      <c r="P2599" s="96" t="str">
        <f>O2598</f>
        <v xml:space="preserve">  </v>
      </c>
    </row>
    <row r="2600" spans="2:16" hidden="1" x14ac:dyDescent="0.25">
      <c r="B2600" s="98"/>
      <c r="C2600" s="66"/>
      <c r="D2600" s="87"/>
      <c r="E2600" s="22"/>
      <c r="F2600" s="22"/>
      <c r="G2600" s="51"/>
      <c r="H2600" s="66"/>
      <c r="I2600" s="87"/>
      <c r="J2600" s="22"/>
      <c r="K2600" s="22"/>
      <c r="L2600" s="51"/>
      <c r="M2600" s="65"/>
      <c r="N2600" s="87"/>
      <c r="O2600" s="22"/>
      <c r="P2600" s="96"/>
    </row>
    <row r="2601" spans="2:16" ht="15.6" hidden="1" x14ac:dyDescent="0.3">
      <c r="B2601" s="62" t="str">
        <f>B2598</f>
        <v xml:space="preserve">  </v>
      </c>
      <c r="C2601" s="144" t="s">
        <v>37</v>
      </c>
      <c r="D2601" s="144"/>
      <c r="E2601" s="144"/>
      <c r="F2601" s="144"/>
      <c r="G2601" s="51"/>
      <c r="H2601" s="87" t="s">
        <v>74</v>
      </c>
      <c r="I2601" s="66"/>
      <c r="J2601" s="22" t="str">
        <f>IFERROR(VLOOKUP(B2601,'Lessor Calculations'!$AE$10:$AG$448,3,FALSE),0)</f>
        <v xml:space="preserve">  </v>
      </c>
      <c r="K2601" s="22"/>
      <c r="L2601" s="51"/>
      <c r="M2601" s="87" t="s">
        <v>74</v>
      </c>
      <c r="N2601" s="66"/>
      <c r="O2601" s="22" t="str">
        <f>J2601</f>
        <v xml:space="preserve">  </v>
      </c>
      <c r="P2601" s="96"/>
    </row>
    <row r="2602" spans="2:16" ht="15.6" hidden="1" x14ac:dyDescent="0.3">
      <c r="B2602" s="74"/>
      <c r="C2602" s="144"/>
      <c r="D2602" s="144"/>
      <c r="E2602" s="144"/>
      <c r="F2602" s="144"/>
      <c r="G2602" s="51"/>
      <c r="H2602" s="52"/>
      <c r="I2602" s="87" t="s">
        <v>79</v>
      </c>
      <c r="J2602" s="22"/>
      <c r="K2602" s="22" t="str">
        <f>J2601</f>
        <v xml:space="preserve">  </v>
      </c>
      <c r="L2602" s="51"/>
      <c r="M2602" s="52"/>
      <c r="N2602" s="87" t="s">
        <v>79</v>
      </c>
      <c r="O2602" s="22"/>
      <c r="P2602" s="96" t="str">
        <f>O2601</f>
        <v xml:space="preserve">  </v>
      </c>
    </row>
    <row r="2603" spans="2:16" ht="15.6" hidden="1" x14ac:dyDescent="0.3">
      <c r="B2603" s="74"/>
      <c r="C2603" s="66"/>
      <c r="D2603" s="87"/>
      <c r="E2603" s="22"/>
      <c r="F2603" s="22"/>
      <c r="G2603" s="51"/>
      <c r="H2603" s="66"/>
      <c r="I2603" s="87"/>
      <c r="J2603" s="22"/>
      <c r="K2603" s="22"/>
      <c r="L2603" s="51"/>
      <c r="M2603" s="65"/>
      <c r="N2603" s="66"/>
      <c r="O2603" s="22"/>
      <c r="P2603" s="96"/>
    </row>
    <row r="2604" spans="2:16" ht="15.6" hidden="1" x14ac:dyDescent="0.3">
      <c r="B2604" s="62" t="str">
        <f>B2601</f>
        <v xml:space="preserve">  </v>
      </c>
      <c r="C2604" s="87" t="s">
        <v>36</v>
      </c>
      <c r="D2604" s="22"/>
      <c r="E2604" s="22" t="str">
        <f>F2605</f>
        <v xml:space="preserve">  </v>
      </c>
      <c r="F2604" s="22"/>
      <c r="G2604" s="51"/>
      <c r="H2604" s="143" t="s">
        <v>37</v>
      </c>
      <c r="I2604" s="143"/>
      <c r="J2604" s="143"/>
      <c r="K2604" s="143"/>
      <c r="L2604" s="51"/>
      <c r="M2604" s="87" t="s">
        <v>36</v>
      </c>
      <c r="N2604" s="22"/>
      <c r="O2604" s="22" t="str">
        <f>E2604</f>
        <v xml:space="preserve">  </v>
      </c>
      <c r="P2604" s="96"/>
    </row>
    <row r="2605" spans="2:16" ht="15.6" hidden="1" x14ac:dyDescent="0.3">
      <c r="B2605" s="75"/>
      <c r="C2605" s="79"/>
      <c r="D2605" s="90" t="s">
        <v>80</v>
      </c>
      <c r="E2605" s="90"/>
      <c r="F2605" s="91" t="str">
        <f>IFERROR(VLOOKUP(B2604,'Lessor Calculations'!$G$10:$W$448,17,FALSE),0)</f>
        <v xml:space="preserve">  </v>
      </c>
      <c r="G2605" s="70"/>
      <c r="H2605" s="146"/>
      <c r="I2605" s="146"/>
      <c r="J2605" s="146"/>
      <c r="K2605" s="146"/>
      <c r="L2605" s="70"/>
      <c r="M2605" s="79"/>
      <c r="N2605" s="90" t="s">
        <v>80</v>
      </c>
      <c r="O2605" s="91"/>
      <c r="P2605" s="94" t="str">
        <f>O2604</f>
        <v xml:space="preserve">  </v>
      </c>
    </row>
    <row r="2606" spans="2:16" ht="15.6" hidden="1" x14ac:dyDescent="0.3">
      <c r="B2606" s="59" t="str">
        <f>IFERROR(IF(EOMONTH(B2601,1)&gt;Questionnaire!$I$8,"  ",EOMONTH(B2601,1)),"  ")</f>
        <v xml:space="preserve">  </v>
      </c>
      <c r="C2606" s="82" t="s">
        <v>36</v>
      </c>
      <c r="D2606" s="83"/>
      <c r="E2606" s="83">
        <f>IFERROR(F2607+F2608,0)</f>
        <v>0</v>
      </c>
      <c r="F2606" s="83"/>
      <c r="G2606" s="61"/>
      <c r="H2606" s="142" t="s">
        <v>37</v>
      </c>
      <c r="I2606" s="142"/>
      <c r="J2606" s="142"/>
      <c r="K2606" s="142"/>
      <c r="L2606" s="61"/>
      <c r="M2606" s="82" t="s">
        <v>36</v>
      </c>
      <c r="N2606" s="83"/>
      <c r="O2606" s="83">
        <f>E2606</f>
        <v>0</v>
      </c>
      <c r="P2606" s="95"/>
    </row>
    <row r="2607" spans="2:16" hidden="1" x14ac:dyDescent="0.25">
      <c r="B2607" s="98"/>
      <c r="C2607" s="87"/>
      <c r="D2607" s="87" t="s">
        <v>71</v>
      </c>
      <c r="E2607" s="87"/>
      <c r="F2607" s="22">
        <f>IFERROR(-VLOOKUP(B2606,'Lessor Calculations'!$G$10:$N$448,8,FALSE),0)</f>
        <v>0</v>
      </c>
      <c r="G2607" s="51"/>
      <c r="H2607" s="143"/>
      <c r="I2607" s="143"/>
      <c r="J2607" s="143"/>
      <c r="K2607" s="143"/>
      <c r="L2607" s="51"/>
      <c r="M2607" s="87"/>
      <c r="N2607" s="87" t="s">
        <v>71</v>
      </c>
      <c r="O2607" s="22"/>
      <c r="P2607" s="96">
        <f>F2607</f>
        <v>0</v>
      </c>
    </row>
    <row r="2608" spans="2:16" hidden="1" x14ac:dyDescent="0.25">
      <c r="B2608" s="98"/>
      <c r="C2608" s="66"/>
      <c r="D2608" s="87" t="s">
        <v>72</v>
      </c>
      <c r="E2608" s="87"/>
      <c r="F2608" s="22" t="str">
        <f>IFERROR(VLOOKUP(B2606,'Lessor Calculations'!$G$10:$M$448,7,FALSE),0)</f>
        <v xml:space="preserve">  </v>
      </c>
      <c r="G2608" s="51"/>
      <c r="H2608" s="143"/>
      <c r="I2608" s="143"/>
      <c r="J2608" s="143"/>
      <c r="K2608" s="143"/>
      <c r="L2608" s="51"/>
      <c r="M2608" s="66"/>
      <c r="N2608" s="87" t="s">
        <v>72</v>
      </c>
      <c r="O2608" s="22"/>
      <c r="P2608" s="96" t="str">
        <f>F2608</f>
        <v xml:space="preserve">  </v>
      </c>
    </row>
    <row r="2609" spans="2:16" hidden="1" x14ac:dyDescent="0.25">
      <c r="B2609" s="98"/>
      <c r="C2609" s="66"/>
      <c r="D2609" s="87"/>
      <c r="E2609" s="22"/>
      <c r="F2609" s="22"/>
      <c r="G2609" s="51"/>
      <c r="H2609" s="66"/>
      <c r="I2609" s="87"/>
      <c r="J2609" s="22"/>
      <c r="K2609" s="22"/>
      <c r="L2609" s="51"/>
      <c r="M2609" s="65"/>
      <c r="N2609" s="87"/>
      <c r="O2609" s="22"/>
      <c r="P2609" s="96"/>
    </row>
    <row r="2610" spans="2:16" ht="15.6" hidden="1" x14ac:dyDescent="0.3">
      <c r="B2610" s="62" t="str">
        <f>B2606</f>
        <v xml:space="preserve">  </v>
      </c>
      <c r="C2610" s="66" t="s">
        <v>70</v>
      </c>
      <c r="D2610" s="66"/>
      <c r="E2610" s="22" t="str">
        <f>IFERROR(VLOOKUP(B2610,'Lessor Calculations'!$Z$10:$AB$448,3,FALSE),0)</f>
        <v xml:space="preserve">  </v>
      </c>
      <c r="F2610" s="66"/>
      <c r="G2610" s="51"/>
      <c r="H2610" s="143" t="s">
        <v>37</v>
      </c>
      <c r="I2610" s="143"/>
      <c r="J2610" s="143"/>
      <c r="K2610" s="143"/>
      <c r="L2610" s="51"/>
      <c r="M2610" s="66" t="s">
        <v>70</v>
      </c>
      <c r="N2610" s="66"/>
      <c r="O2610" s="22" t="str">
        <f>E2610</f>
        <v xml:space="preserve">  </v>
      </c>
      <c r="P2610" s="96"/>
    </row>
    <row r="2611" spans="2:16" hidden="1" x14ac:dyDescent="0.25">
      <c r="B2611" s="98"/>
      <c r="C2611" s="66"/>
      <c r="D2611" s="87" t="s">
        <v>82</v>
      </c>
      <c r="E2611" s="66"/>
      <c r="F2611" s="77" t="str">
        <f>E2610</f>
        <v xml:space="preserve">  </v>
      </c>
      <c r="G2611" s="51"/>
      <c r="H2611" s="143"/>
      <c r="I2611" s="143"/>
      <c r="J2611" s="143"/>
      <c r="K2611" s="143"/>
      <c r="L2611" s="51"/>
      <c r="M2611" s="66"/>
      <c r="N2611" s="87" t="s">
        <v>82</v>
      </c>
      <c r="O2611" s="22"/>
      <c r="P2611" s="96" t="str">
        <f>O2610</f>
        <v xml:space="preserve">  </v>
      </c>
    </row>
    <row r="2612" spans="2:16" hidden="1" x14ac:dyDescent="0.25">
      <c r="B2612" s="98"/>
      <c r="C2612" s="66"/>
      <c r="D2612" s="87"/>
      <c r="E2612" s="22"/>
      <c r="F2612" s="22"/>
      <c r="G2612" s="51"/>
      <c r="H2612" s="66"/>
      <c r="I2612" s="87"/>
      <c r="J2612" s="22"/>
      <c r="K2612" s="22"/>
      <c r="L2612" s="51"/>
      <c r="M2612" s="65"/>
      <c r="N2612" s="87"/>
      <c r="O2612" s="22"/>
      <c r="P2612" s="96"/>
    </row>
    <row r="2613" spans="2:16" ht="15.6" hidden="1" x14ac:dyDescent="0.3">
      <c r="B2613" s="62" t="str">
        <f>B2610</f>
        <v xml:space="preserve">  </v>
      </c>
      <c r="C2613" s="144" t="s">
        <v>37</v>
      </c>
      <c r="D2613" s="144"/>
      <c r="E2613" s="144"/>
      <c r="F2613" s="144"/>
      <c r="G2613" s="51"/>
      <c r="H2613" s="87" t="s">
        <v>74</v>
      </c>
      <c r="I2613" s="66"/>
      <c r="J2613" s="22" t="str">
        <f>IFERROR(VLOOKUP(B2613,'Lessor Calculations'!$AE$10:$AG$448,3,FALSE),0)</f>
        <v xml:space="preserve">  </v>
      </c>
      <c r="K2613" s="22"/>
      <c r="L2613" s="51"/>
      <c r="M2613" s="87" t="s">
        <v>74</v>
      </c>
      <c r="N2613" s="66"/>
      <c r="O2613" s="22" t="str">
        <f>J2613</f>
        <v xml:space="preserve">  </v>
      </c>
      <c r="P2613" s="96"/>
    </row>
    <row r="2614" spans="2:16" ht="15.6" hidden="1" x14ac:dyDescent="0.3">
      <c r="B2614" s="74"/>
      <c r="C2614" s="144"/>
      <c r="D2614" s="144"/>
      <c r="E2614" s="144"/>
      <c r="F2614" s="144"/>
      <c r="G2614" s="51"/>
      <c r="H2614" s="52"/>
      <c r="I2614" s="87" t="s">
        <v>79</v>
      </c>
      <c r="J2614" s="22"/>
      <c r="K2614" s="22" t="str">
        <f>J2613</f>
        <v xml:space="preserve">  </v>
      </c>
      <c r="L2614" s="51"/>
      <c r="M2614" s="52"/>
      <c r="N2614" s="87" t="s">
        <v>79</v>
      </c>
      <c r="O2614" s="22"/>
      <c r="P2614" s="96" t="str">
        <f>O2613</f>
        <v xml:space="preserve">  </v>
      </c>
    </row>
    <row r="2615" spans="2:16" ht="15.6" hidden="1" x14ac:dyDescent="0.3">
      <c r="B2615" s="74"/>
      <c r="C2615" s="66"/>
      <c r="D2615" s="87"/>
      <c r="E2615" s="22"/>
      <c r="F2615" s="22"/>
      <c r="G2615" s="51"/>
      <c r="H2615" s="66"/>
      <c r="I2615" s="87"/>
      <c r="J2615" s="22"/>
      <c r="K2615" s="22"/>
      <c r="L2615" s="51"/>
      <c r="M2615" s="65"/>
      <c r="N2615" s="66"/>
      <c r="O2615" s="22"/>
      <c r="P2615" s="96"/>
    </row>
    <row r="2616" spans="2:16" ht="15.6" hidden="1" x14ac:dyDescent="0.3">
      <c r="B2616" s="62" t="str">
        <f>B2613</f>
        <v xml:space="preserve">  </v>
      </c>
      <c r="C2616" s="87" t="s">
        <v>36</v>
      </c>
      <c r="D2616" s="22"/>
      <c r="E2616" s="22" t="str">
        <f>F2617</f>
        <v xml:space="preserve">  </v>
      </c>
      <c r="F2616" s="22"/>
      <c r="G2616" s="51"/>
      <c r="H2616" s="143" t="s">
        <v>37</v>
      </c>
      <c r="I2616" s="143"/>
      <c r="J2616" s="143"/>
      <c r="K2616" s="143"/>
      <c r="L2616" s="51"/>
      <c r="M2616" s="87" t="s">
        <v>36</v>
      </c>
      <c r="N2616" s="22"/>
      <c r="O2616" s="22" t="str">
        <f>E2616</f>
        <v xml:space="preserve">  </v>
      </c>
      <c r="P2616" s="96"/>
    </row>
    <row r="2617" spans="2:16" ht="15.6" hidden="1" x14ac:dyDescent="0.3">
      <c r="B2617" s="75"/>
      <c r="C2617" s="79"/>
      <c r="D2617" s="90" t="s">
        <v>80</v>
      </c>
      <c r="E2617" s="90"/>
      <c r="F2617" s="91" t="str">
        <f>IFERROR(VLOOKUP(B2616,'Lessor Calculations'!$G$10:$W$448,17,FALSE),0)</f>
        <v xml:space="preserve">  </v>
      </c>
      <c r="G2617" s="70"/>
      <c r="H2617" s="146"/>
      <c r="I2617" s="146"/>
      <c r="J2617" s="146"/>
      <c r="K2617" s="146"/>
      <c r="L2617" s="70"/>
      <c r="M2617" s="79"/>
      <c r="N2617" s="90" t="s">
        <v>80</v>
      </c>
      <c r="O2617" s="91"/>
      <c r="P2617" s="94" t="str">
        <f>O2616</f>
        <v xml:space="preserve">  </v>
      </c>
    </row>
    <row r="2618" spans="2:16" ht="15.6" hidden="1" x14ac:dyDescent="0.3">
      <c r="B2618" s="59" t="str">
        <f>IFERROR(IF(EOMONTH(B2613,1)&gt;Questionnaire!$I$8,"  ",EOMONTH(B2613,1)),"  ")</f>
        <v xml:space="preserve">  </v>
      </c>
      <c r="C2618" s="82" t="s">
        <v>36</v>
      </c>
      <c r="D2618" s="83"/>
      <c r="E2618" s="83">
        <f>IFERROR(F2619+F2620,0)</f>
        <v>0</v>
      </c>
      <c r="F2618" s="83"/>
      <c r="G2618" s="61"/>
      <c r="H2618" s="142" t="s">
        <v>37</v>
      </c>
      <c r="I2618" s="142"/>
      <c r="J2618" s="142"/>
      <c r="K2618" s="142"/>
      <c r="L2618" s="61"/>
      <c r="M2618" s="82" t="s">
        <v>36</v>
      </c>
      <c r="N2618" s="83"/>
      <c r="O2618" s="83">
        <f>E2618</f>
        <v>0</v>
      </c>
      <c r="P2618" s="95"/>
    </row>
    <row r="2619" spans="2:16" hidden="1" x14ac:dyDescent="0.25">
      <c r="B2619" s="98"/>
      <c r="C2619" s="87"/>
      <c r="D2619" s="87" t="s">
        <v>71</v>
      </c>
      <c r="E2619" s="87"/>
      <c r="F2619" s="22">
        <f>IFERROR(-VLOOKUP(B2618,'Lessor Calculations'!$G$10:$N$448,8,FALSE),0)</f>
        <v>0</v>
      </c>
      <c r="G2619" s="51"/>
      <c r="H2619" s="143"/>
      <c r="I2619" s="143"/>
      <c r="J2619" s="143"/>
      <c r="K2619" s="143"/>
      <c r="L2619" s="51"/>
      <c r="M2619" s="87"/>
      <c r="N2619" s="87" t="s">
        <v>71</v>
      </c>
      <c r="O2619" s="22"/>
      <c r="P2619" s="96">
        <f>F2619</f>
        <v>0</v>
      </c>
    </row>
    <row r="2620" spans="2:16" hidden="1" x14ac:dyDescent="0.25">
      <c r="B2620" s="98"/>
      <c r="C2620" s="66"/>
      <c r="D2620" s="87" t="s">
        <v>72</v>
      </c>
      <c r="E2620" s="87"/>
      <c r="F2620" s="22" t="str">
        <f>IFERROR(VLOOKUP(B2618,'Lessor Calculations'!$G$10:$M$448,7,FALSE),0)</f>
        <v xml:space="preserve">  </v>
      </c>
      <c r="G2620" s="51"/>
      <c r="H2620" s="143"/>
      <c r="I2620" s="143"/>
      <c r="J2620" s="143"/>
      <c r="K2620" s="143"/>
      <c r="L2620" s="51"/>
      <c r="M2620" s="66"/>
      <c r="N2620" s="87" t="s">
        <v>72</v>
      </c>
      <c r="O2620" s="22"/>
      <c r="P2620" s="96" t="str">
        <f>F2620</f>
        <v xml:space="preserve">  </v>
      </c>
    </row>
    <row r="2621" spans="2:16" hidden="1" x14ac:dyDescent="0.25">
      <c r="B2621" s="98"/>
      <c r="C2621" s="66"/>
      <c r="D2621" s="87"/>
      <c r="E2621" s="22"/>
      <c r="F2621" s="22"/>
      <c r="G2621" s="51"/>
      <c r="H2621" s="66"/>
      <c r="I2621" s="87"/>
      <c r="J2621" s="22"/>
      <c r="K2621" s="22"/>
      <c r="L2621" s="51"/>
      <c r="M2621" s="65"/>
      <c r="N2621" s="87"/>
      <c r="O2621" s="22"/>
      <c r="P2621" s="96"/>
    </row>
    <row r="2622" spans="2:16" ht="15.6" hidden="1" x14ac:dyDescent="0.3">
      <c r="B2622" s="62" t="str">
        <f>B2618</f>
        <v xml:space="preserve">  </v>
      </c>
      <c r="C2622" s="66" t="s">
        <v>70</v>
      </c>
      <c r="D2622" s="66"/>
      <c r="E2622" s="22" t="str">
        <f>IFERROR(VLOOKUP(B2622,'Lessor Calculations'!$Z$10:$AB$448,3,FALSE),0)</f>
        <v xml:space="preserve">  </v>
      </c>
      <c r="F2622" s="66"/>
      <c r="G2622" s="51"/>
      <c r="H2622" s="143" t="s">
        <v>37</v>
      </c>
      <c r="I2622" s="143"/>
      <c r="J2622" s="143"/>
      <c r="K2622" s="143"/>
      <c r="L2622" s="51"/>
      <c r="M2622" s="66" t="s">
        <v>70</v>
      </c>
      <c r="N2622" s="66"/>
      <c r="O2622" s="22" t="str">
        <f>E2622</f>
        <v xml:space="preserve">  </v>
      </c>
      <c r="P2622" s="96"/>
    </row>
    <row r="2623" spans="2:16" hidden="1" x14ac:dyDescent="0.25">
      <c r="B2623" s="98"/>
      <c r="C2623" s="66"/>
      <c r="D2623" s="87" t="s">
        <v>82</v>
      </c>
      <c r="E2623" s="66"/>
      <c r="F2623" s="77" t="str">
        <f>E2622</f>
        <v xml:space="preserve">  </v>
      </c>
      <c r="G2623" s="51"/>
      <c r="H2623" s="143"/>
      <c r="I2623" s="143"/>
      <c r="J2623" s="143"/>
      <c r="K2623" s="143"/>
      <c r="L2623" s="51"/>
      <c r="M2623" s="66"/>
      <c r="N2623" s="87" t="s">
        <v>82</v>
      </c>
      <c r="O2623" s="22"/>
      <c r="P2623" s="96" t="str">
        <f>O2622</f>
        <v xml:space="preserve">  </v>
      </c>
    </row>
    <row r="2624" spans="2:16" hidden="1" x14ac:dyDescent="0.25">
      <c r="B2624" s="98"/>
      <c r="C2624" s="66"/>
      <c r="D2624" s="87"/>
      <c r="E2624" s="22"/>
      <c r="F2624" s="22"/>
      <c r="G2624" s="51"/>
      <c r="H2624" s="66"/>
      <c r="I2624" s="87"/>
      <c r="J2624" s="22"/>
      <c r="K2624" s="22"/>
      <c r="L2624" s="51"/>
      <c r="M2624" s="65"/>
      <c r="N2624" s="87"/>
      <c r="O2624" s="22"/>
      <c r="P2624" s="96"/>
    </row>
    <row r="2625" spans="2:16" ht="15.6" hidden="1" x14ac:dyDescent="0.3">
      <c r="B2625" s="62" t="str">
        <f>B2622</f>
        <v xml:space="preserve">  </v>
      </c>
      <c r="C2625" s="144" t="s">
        <v>37</v>
      </c>
      <c r="D2625" s="144"/>
      <c r="E2625" s="144"/>
      <c r="F2625" s="144"/>
      <c r="G2625" s="51"/>
      <c r="H2625" s="87" t="s">
        <v>74</v>
      </c>
      <c r="I2625" s="66"/>
      <c r="J2625" s="22" t="str">
        <f>IFERROR(VLOOKUP(B2625,'Lessor Calculations'!$AE$10:$AG$448,3,FALSE),0)</f>
        <v xml:space="preserve">  </v>
      </c>
      <c r="K2625" s="22"/>
      <c r="L2625" s="51"/>
      <c r="M2625" s="87" t="s">
        <v>74</v>
      </c>
      <c r="N2625" s="66"/>
      <c r="O2625" s="22" t="str">
        <f>J2625</f>
        <v xml:space="preserve">  </v>
      </c>
      <c r="P2625" s="96"/>
    </row>
    <row r="2626" spans="2:16" ht="15.6" hidden="1" x14ac:dyDescent="0.3">
      <c r="B2626" s="74"/>
      <c r="C2626" s="144"/>
      <c r="D2626" s="144"/>
      <c r="E2626" s="144"/>
      <c r="F2626" s="144"/>
      <c r="G2626" s="51"/>
      <c r="H2626" s="52"/>
      <c r="I2626" s="87" t="s">
        <v>79</v>
      </c>
      <c r="J2626" s="22"/>
      <c r="K2626" s="22" t="str">
        <f>J2625</f>
        <v xml:space="preserve">  </v>
      </c>
      <c r="L2626" s="51"/>
      <c r="M2626" s="52"/>
      <c r="N2626" s="87" t="s">
        <v>79</v>
      </c>
      <c r="O2626" s="22"/>
      <c r="P2626" s="96" t="str">
        <f>O2625</f>
        <v xml:space="preserve">  </v>
      </c>
    </row>
    <row r="2627" spans="2:16" ht="15.6" hidden="1" x14ac:dyDescent="0.3">
      <c r="B2627" s="74"/>
      <c r="C2627" s="66"/>
      <c r="D2627" s="87"/>
      <c r="E2627" s="22"/>
      <c r="F2627" s="22"/>
      <c r="G2627" s="51"/>
      <c r="H2627" s="66"/>
      <c r="I2627" s="87"/>
      <c r="J2627" s="22"/>
      <c r="K2627" s="22"/>
      <c r="L2627" s="51"/>
      <c r="M2627" s="65"/>
      <c r="N2627" s="66"/>
      <c r="O2627" s="22"/>
      <c r="P2627" s="96"/>
    </row>
    <row r="2628" spans="2:16" ht="15.6" hidden="1" x14ac:dyDescent="0.3">
      <c r="B2628" s="62" t="str">
        <f>B2625</f>
        <v xml:space="preserve">  </v>
      </c>
      <c r="C2628" s="87" t="s">
        <v>36</v>
      </c>
      <c r="D2628" s="22"/>
      <c r="E2628" s="22" t="str">
        <f>F2629</f>
        <v xml:space="preserve">  </v>
      </c>
      <c r="F2628" s="22"/>
      <c r="G2628" s="51"/>
      <c r="H2628" s="143" t="s">
        <v>37</v>
      </c>
      <c r="I2628" s="143"/>
      <c r="J2628" s="143"/>
      <c r="K2628" s="143"/>
      <c r="L2628" s="51"/>
      <c r="M2628" s="87" t="s">
        <v>36</v>
      </c>
      <c r="N2628" s="22"/>
      <c r="O2628" s="22" t="str">
        <f>E2628</f>
        <v xml:space="preserve">  </v>
      </c>
      <c r="P2628" s="96"/>
    </row>
    <row r="2629" spans="2:16" ht="15.6" hidden="1" x14ac:dyDescent="0.3">
      <c r="B2629" s="75"/>
      <c r="C2629" s="79"/>
      <c r="D2629" s="90" t="s">
        <v>80</v>
      </c>
      <c r="E2629" s="90"/>
      <c r="F2629" s="91" t="str">
        <f>IFERROR(VLOOKUP(B2628,'Lessor Calculations'!$G$10:$W$448,17,FALSE),0)</f>
        <v xml:space="preserve">  </v>
      </c>
      <c r="G2629" s="70"/>
      <c r="H2629" s="146"/>
      <c r="I2629" s="146"/>
      <c r="J2629" s="146"/>
      <c r="K2629" s="146"/>
      <c r="L2629" s="70"/>
      <c r="M2629" s="79"/>
      <c r="N2629" s="90" t="s">
        <v>80</v>
      </c>
      <c r="O2629" s="91"/>
      <c r="P2629" s="94" t="str">
        <f>O2628</f>
        <v xml:space="preserve">  </v>
      </c>
    </row>
    <row r="2630" spans="2:16" ht="15.6" hidden="1" x14ac:dyDescent="0.3">
      <c r="B2630" s="59" t="str">
        <f>IFERROR(IF(EOMONTH(B2625,1)&gt;Questionnaire!$I$8,"  ",EOMONTH(B2625,1)),"  ")</f>
        <v xml:space="preserve">  </v>
      </c>
      <c r="C2630" s="82" t="s">
        <v>36</v>
      </c>
      <c r="D2630" s="83"/>
      <c r="E2630" s="83">
        <f>IFERROR(F2631+F2632,0)</f>
        <v>0</v>
      </c>
      <c r="F2630" s="83"/>
      <c r="G2630" s="61"/>
      <c r="H2630" s="142" t="s">
        <v>37</v>
      </c>
      <c r="I2630" s="142"/>
      <c r="J2630" s="142"/>
      <c r="K2630" s="142"/>
      <c r="L2630" s="61"/>
      <c r="M2630" s="82" t="s">
        <v>36</v>
      </c>
      <c r="N2630" s="83"/>
      <c r="O2630" s="83">
        <f>E2630</f>
        <v>0</v>
      </c>
      <c r="P2630" s="95"/>
    </row>
    <row r="2631" spans="2:16" hidden="1" x14ac:dyDescent="0.25">
      <c r="B2631" s="98"/>
      <c r="C2631" s="87"/>
      <c r="D2631" s="87" t="s">
        <v>71</v>
      </c>
      <c r="E2631" s="87"/>
      <c r="F2631" s="22">
        <f>IFERROR(-VLOOKUP(B2630,'Lessor Calculations'!$G$10:$N$448,8,FALSE),0)</f>
        <v>0</v>
      </c>
      <c r="G2631" s="51"/>
      <c r="H2631" s="143"/>
      <c r="I2631" s="143"/>
      <c r="J2631" s="143"/>
      <c r="K2631" s="143"/>
      <c r="L2631" s="51"/>
      <c r="M2631" s="87"/>
      <c r="N2631" s="87" t="s">
        <v>71</v>
      </c>
      <c r="O2631" s="22"/>
      <c r="P2631" s="96">
        <f>F2631</f>
        <v>0</v>
      </c>
    </row>
    <row r="2632" spans="2:16" hidden="1" x14ac:dyDescent="0.25">
      <c r="B2632" s="98"/>
      <c r="C2632" s="66"/>
      <c r="D2632" s="87" t="s">
        <v>72</v>
      </c>
      <c r="E2632" s="87"/>
      <c r="F2632" s="22" t="str">
        <f>IFERROR(VLOOKUP(B2630,'Lessor Calculations'!$G$10:$M$448,7,FALSE),0)</f>
        <v xml:space="preserve">  </v>
      </c>
      <c r="G2632" s="51"/>
      <c r="H2632" s="143"/>
      <c r="I2632" s="143"/>
      <c r="J2632" s="143"/>
      <c r="K2632" s="143"/>
      <c r="L2632" s="51"/>
      <c r="M2632" s="66"/>
      <c r="N2632" s="87" t="s">
        <v>72</v>
      </c>
      <c r="O2632" s="22"/>
      <c r="P2632" s="96" t="str">
        <f>F2632</f>
        <v xml:space="preserve">  </v>
      </c>
    </row>
    <row r="2633" spans="2:16" hidden="1" x14ac:dyDescent="0.25">
      <c r="B2633" s="98"/>
      <c r="C2633" s="66"/>
      <c r="D2633" s="87"/>
      <c r="E2633" s="22"/>
      <c r="F2633" s="22"/>
      <c r="G2633" s="51"/>
      <c r="H2633" s="66"/>
      <c r="I2633" s="87"/>
      <c r="J2633" s="22"/>
      <c r="K2633" s="22"/>
      <c r="L2633" s="51"/>
      <c r="M2633" s="65"/>
      <c r="N2633" s="87"/>
      <c r="O2633" s="22"/>
      <c r="P2633" s="96"/>
    </row>
    <row r="2634" spans="2:16" ht="15.6" hidden="1" x14ac:dyDescent="0.3">
      <c r="B2634" s="62" t="str">
        <f>B2630</f>
        <v xml:space="preserve">  </v>
      </c>
      <c r="C2634" s="66" t="s">
        <v>70</v>
      </c>
      <c r="D2634" s="66"/>
      <c r="E2634" s="22" t="str">
        <f>IFERROR(VLOOKUP(B2634,'Lessor Calculations'!$Z$10:$AB$448,3,FALSE),0)</f>
        <v xml:space="preserve">  </v>
      </c>
      <c r="F2634" s="66"/>
      <c r="G2634" s="51"/>
      <c r="H2634" s="143" t="s">
        <v>37</v>
      </c>
      <c r="I2634" s="143"/>
      <c r="J2634" s="143"/>
      <c r="K2634" s="143"/>
      <c r="L2634" s="51"/>
      <c r="M2634" s="66" t="s">
        <v>70</v>
      </c>
      <c r="N2634" s="66"/>
      <c r="O2634" s="22" t="str">
        <f>E2634</f>
        <v xml:space="preserve">  </v>
      </c>
      <c r="P2634" s="96"/>
    </row>
    <row r="2635" spans="2:16" hidden="1" x14ac:dyDescent="0.25">
      <c r="B2635" s="98"/>
      <c r="C2635" s="66"/>
      <c r="D2635" s="87" t="s">
        <v>82</v>
      </c>
      <c r="E2635" s="66"/>
      <c r="F2635" s="77" t="str">
        <f>E2634</f>
        <v xml:space="preserve">  </v>
      </c>
      <c r="G2635" s="51"/>
      <c r="H2635" s="143"/>
      <c r="I2635" s="143"/>
      <c r="J2635" s="143"/>
      <c r="K2635" s="143"/>
      <c r="L2635" s="51"/>
      <c r="M2635" s="66"/>
      <c r="N2635" s="87" t="s">
        <v>82</v>
      </c>
      <c r="O2635" s="22"/>
      <c r="P2635" s="96" t="str">
        <f>O2634</f>
        <v xml:space="preserve">  </v>
      </c>
    </row>
    <row r="2636" spans="2:16" hidden="1" x14ac:dyDescent="0.25">
      <c r="B2636" s="98"/>
      <c r="C2636" s="66"/>
      <c r="D2636" s="87"/>
      <c r="E2636" s="22"/>
      <c r="F2636" s="22"/>
      <c r="G2636" s="51"/>
      <c r="H2636" s="66"/>
      <c r="I2636" s="87"/>
      <c r="J2636" s="22"/>
      <c r="K2636" s="22"/>
      <c r="L2636" s="51"/>
      <c r="M2636" s="65"/>
      <c r="N2636" s="87"/>
      <c r="O2636" s="22"/>
      <c r="P2636" s="96"/>
    </row>
    <row r="2637" spans="2:16" ht="15.6" hidden="1" x14ac:dyDescent="0.3">
      <c r="B2637" s="62" t="str">
        <f>B2634</f>
        <v xml:space="preserve">  </v>
      </c>
      <c r="C2637" s="144" t="s">
        <v>37</v>
      </c>
      <c r="D2637" s="144"/>
      <c r="E2637" s="144"/>
      <c r="F2637" s="144"/>
      <c r="G2637" s="51"/>
      <c r="H2637" s="87" t="s">
        <v>74</v>
      </c>
      <c r="I2637" s="66"/>
      <c r="J2637" s="22" t="str">
        <f>IFERROR(VLOOKUP(B2637,'Lessor Calculations'!$AE$10:$AG$448,3,FALSE),0)</f>
        <v xml:space="preserve">  </v>
      </c>
      <c r="K2637" s="22"/>
      <c r="L2637" s="51"/>
      <c r="M2637" s="87" t="s">
        <v>74</v>
      </c>
      <c r="N2637" s="66"/>
      <c r="O2637" s="22" t="str">
        <f>J2637</f>
        <v xml:space="preserve">  </v>
      </c>
      <c r="P2637" s="96"/>
    </row>
    <row r="2638" spans="2:16" ht="15.6" hidden="1" x14ac:dyDescent="0.3">
      <c r="B2638" s="74"/>
      <c r="C2638" s="144"/>
      <c r="D2638" s="144"/>
      <c r="E2638" s="144"/>
      <c r="F2638" s="144"/>
      <c r="G2638" s="51"/>
      <c r="H2638" s="52"/>
      <c r="I2638" s="87" t="s">
        <v>79</v>
      </c>
      <c r="J2638" s="22"/>
      <c r="K2638" s="22" t="str">
        <f>J2637</f>
        <v xml:space="preserve">  </v>
      </c>
      <c r="L2638" s="51"/>
      <c r="M2638" s="52"/>
      <c r="N2638" s="87" t="s">
        <v>79</v>
      </c>
      <c r="O2638" s="22"/>
      <c r="P2638" s="96" t="str">
        <f>O2637</f>
        <v xml:space="preserve">  </v>
      </c>
    </row>
    <row r="2639" spans="2:16" ht="15.6" hidden="1" x14ac:dyDescent="0.3">
      <c r="B2639" s="74"/>
      <c r="C2639" s="66"/>
      <c r="D2639" s="87"/>
      <c r="E2639" s="22"/>
      <c r="F2639" s="22"/>
      <c r="G2639" s="51"/>
      <c r="H2639" s="66"/>
      <c r="I2639" s="87"/>
      <c r="J2639" s="22"/>
      <c r="K2639" s="22"/>
      <c r="L2639" s="51"/>
      <c r="M2639" s="65"/>
      <c r="N2639" s="66"/>
      <c r="O2639" s="22"/>
      <c r="P2639" s="96"/>
    </row>
    <row r="2640" spans="2:16" ht="15.6" hidden="1" x14ac:dyDescent="0.3">
      <c r="B2640" s="62" t="str">
        <f>B2637</f>
        <v xml:space="preserve">  </v>
      </c>
      <c r="C2640" s="87" t="s">
        <v>36</v>
      </c>
      <c r="D2640" s="22"/>
      <c r="E2640" s="22" t="str">
        <f>F2641</f>
        <v xml:space="preserve">  </v>
      </c>
      <c r="F2640" s="22"/>
      <c r="G2640" s="51"/>
      <c r="H2640" s="143" t="s">
        <v>37</v>
      </c>
      <c r="I2640" s="143"/>
      <c r="J2640" s="143"/>
      <c r="K2640" s="143"/>
      <c r="L2640" s="51"/>
      <c r="M2640" s="87" t="s">
        <v>36</v>
      </c>
      <c r="N2640" s="22"/>
      <c r="O2640" s="22" t="str">
        <f>E2640</f>
        <v xml:space="preserve">  </v>
      </c>
      <c r="P2640" s="96"/>
    </row>
    <row r="2641" spans="2:16" ht="15.6" hidden="1" x14ac:dyDescent="0.3">
      <c r="B2641" s="75"/>
      <c r="C2641" s="79"/>
      <c r="D2641" s="90" t="s">
        <v>80</v>
      </c>
      <c r="E2641" s="90"/>
      <c r="F2641" s="91" t="str">
        <f>IFERROR(VLOOKUP(B2640,'Lessor Calculations'!$G$10:$W$448,17,FALSE),0)</f>
        <v xml:space="preserve">  </v>
      </c>
      <c r="G2641" s="70"/>
      <c r="H2641" s="146"/>
      <c r="I2641" s="146"/>
      <c r="J2641" s="146"/>
      <c r="K2641" s="146"/>
      <c r="L2641" s="70"/>
      <c r="M2641" s="79"/>
      <c r="N2641" s="90" t="s">
        <v>80</v>
      </c>
      <c r="O2641" s="91"/>
      <c r="P2641" s="94" t="str">
        <f>O2640</f>
        <v xml:space="preserve">  </v>
      </c>
    </row>
    <row r="2642" spans="2:16" ht="15.6" hidden="1" x14ac:dyDescent="0.3">
      <c r="B2642" s="59" t="str">
        <f>IFERROR(IF(EOMONTH(B2637,1)&gt;Questionnaire!$I$8,"  ",EOMONTH(B2637,1)),"  ")</f>
        <v xml:space="preserve">  </v>
      </c>
      <c r="C2642" s="82" t="s">
        <v>36</v>
      </c>
      <c r="D2642" s="83"/>
      <c r="E2642" s="83">
        <f>IFERROR(F2643+F2644,0)</f>
        <v>0</v>
      </c>
      <c r="F2642" s="83"/>
      <c r="G2642" s="61"/>
      <c r="H2642" s="142" t="s">
        <v>37</v>
      </c>
      <c r="I2642" s="142"/>
      <c r="J2642" s="142"/>
      <c r="K2642" s="142"/>
      <c r="L2642" s="61"/>
      <c r="M2642" s="82" t="s">
        <v>36</v>
      </c>
      <c r="N2642" s="83"/>
      <c r="O2642" s="83">
        <f>E2642</f>
        <v>0</v>
      </c>
      <c r="P2642" s="95"/>
    </row>
    <row r="2643" spans="2:16" hidden="1" x14ac:dyDescent="0.25">
      <c r="B2643" s="98"/>
      <c r="C2643" s="87"/>
      <c r="D2643" s="87" t="s">
        <v>71</v>
      </c>
      <c r="E2643" s="87"/>
      <c r="F2643" s="22">
        <f>IFERROR(-VLOOKUP(B2642,'Lessor Calculations'!$G$10:$N$448,8,FALSE),0)</f>
        <v>0</v>
      </c>
      <c r="G2643" s="51"/>
      <c r="H2643" s="143"/>
      <c r="I2643" s="143"/>
      <c r="J2643" s="143"/>
      <c r="K2643" s="143"/>
      <c r="L2643" s="51"/>
      <c r="M2643" s="87"/>
      <c r="N2643" s="87" t="s">
        <v>71</v>
      </c>
      <c r="O2643" s="22"/>
      <c r="P2643" s="96">
        <f>F2643</f>
        <v>0</v>
      </c>
    </row>
    <row r="2644" spans="2:16" hidden="1" x14ac:dyDescent="0.25">
      <c r="B2644" s="98"/>
      <c r="C2644" s="66"/>
      <c r="D2644" s="87" t="s">
        <v>72</v>
      </c>
      <c r="E2644" s="87"/>
      <c r="F2644" s="22" t="str">
        <f>IFERROR(VLOOKUP(B2642,'Lessor Calculations'!$G$10:$M$448,7,FALSE),0)</f>
        <v xml:space="preserve">  </v>
      </c>
      <c r="G2644" s="51"/>
      <c r="H2644" s="143"/>
      <c r="I2644" s="143"/>
      <c r="J2644" s="143"/>
      <c r="K2644" s="143"/>
      <c r="L2644" s="51"/>
      <c r="M2644" s="66"/>
      <c r="N2644" s="87" t="s">
        <v>72</v>
      </c>
      <c r="O2644" s="22"/>
      <c r="P2644" s="96" t="str">
        <f>F2644</f>
        <v xml:space="preserve">  </v>
      </c>
    </row>
    <row r="2645" spans="2:16" hidden="1" x14ac:dyDescent="0.25">
      <c r="B2645" s="98"/>
      <c r="C2645" s="66"/>
      <c r="D2645" s="87"/>
      <c r="E2645" s="22"/>
      <c r="F2645" s="22"/>
      <c r="G2645" s="51"/>
      <c r="H2645" s="66"/>
      <c r="I2645" s="87"/>
      <c r="J2645" s="22"/>
      <c r="K2645" s="22"/>
      <c r="L2645" s="51"/>
      <c r="M2645" s="65"/>
      <c r="N2645" s="87"/>
      <c r="O2645" s="22"/>
      <c r="P2645" s="96"/>
    </row>
    <row r="2646" spans="2:16" ht="15.6" hidden="1" x14ac:dyDescent="0.3">
      <c r="B2646" s="62" t="str">
        <f>B2642</f>
        <v xml:space="preserve">  </v>
      </c>
      <c r="C2646" s="66" t="s">
        <v>70</v>
      </c>
      <c r="D2646" s="66"/>
      <c r="E2646" s="22" t="str">
        <f>IFERROR(VLOOKUP(B2646,'Lessor Calculations'!$Z$10:$AB$448,3,FALSE),0)</f>
        <v xml:space="preserve">  </v>
      </c>
      <c r="F2646" s="66"/>
      <c r="G2646" s="51"/>
      <c r="H2646" s="143" t="s">
        <v>37</v>
      </c>
      <c r="I2646" s="143"/>
      <c r="J2646" s="143"/>
      <c r="K2646" s="143"/>
      <c r="L2646" s="51"/>
      <c r="M2646" s="66" t="s">
        <v>70</v>
      </c>
      <c r="N2646" s="66"/>
      <c r="O2646" s="22" t="str">
        <f>E2646</f>
        <v xml:space="preserve">  </v>
      </c>
      <c r="P2646" s="96"/>
    </row>
    <row r="2647" spans="2:16" hidden="1" x14ac:dyDescent="0.25">
      <c r="B2647" s="98"/>
      <c r="C2647" s="66"/>
      <c r="D2647" s="87" t="s">
        <v>82</v>
      </c>
      <c r="E2647" s="66"/>
      <c r="F2647" s="77" t="str">
        <f>E2646</f>
        <v xml:space="preserve">  </v>
      </c>
      <c r="G2647" s="51"/>
      <c r="H2647" s="143"/>
      <c r="I2647" s="143"/>
      <c r="J2647" s="143"/>
      <c r="K2647" s="143"/>
      <c r="L2647" s="51"/>
      <c r="M2647" s="66"/>
      <c r="N2647" s="87" t="s">
        <v>82</v>
      </c>
      <c r="O2647" s="22"/>
      <c r="P2647" s="96" t="str">
        <f>O2646</f>
        <v xml:space="preserve">  </v>
      </c>
    </row>
    <row r="2648" spans="2:16" hidden="1" x14ac:dyDescent="0.25">
      <c r="B2648" s="98"/>
      <c r="C2648" s="66"/>
      <c r="D2648" s="87"/>
      <c r="E2648" s="22"/>
      <c r="F2648" s="22"/>
      <c r="G2648" s="51"/>
      <c r="H2648" s="66"/>
      <c r="I2648" s="87"/>
      <c r="J2648" s="22"/>
      <c r="K2648" s="22"/>
      <c r="L2648" s="51"/>
      <c r="M2648" s="65"/>
      <c r="N2648" s="87"/>
      <c r="O2648" s="22"/>
      <c r="P2648" s="96"/>
    </row>
    <row r="2649" spans="2:16" ht="15.6" hidden="1" x14ac:dyDescent="0.3">
      <c r="B2649" s="62" t="str">
        <f>B2646</f>
        <v xml:space="preserve">  </v>
      </c>
      <c r="C2649" s="144" t="s">
        <v>37</v>
      </c>
      <c r="D2649" s="144"/>
      <c r="E2649" s="144"/>
      <c r="F2649" s="144"/>
      <c r="G2649" s="51"/>
      <c r="H2649" s="87" t="s">
        <v>74</v>
      </c>
      <c r="I2649" s="66"/>
      <c r="J2649" s="22" t="str">
        <f>IFERROR(VLOOKUP(B2649,'Lessor Calculations'!$AE$10:$AG$448,3,FALSE),0)</f>
        <v xml:space="preserve">  </v>
      </c>
      <c r="K2649" s="22"/>
      <c r="L2649" s="51"/>
      <c r="M2649" s="87" t="s">
        <v>74</v>
      </c>
      <c r="N2649" s="66"/>
      <c r="O2649" s="22" t="str">
        <f>J2649</f>
        <v xml:space="preserve">  </v>
      </c>
      <c r="P2649" s="96"/>
    </row>
    <row r="2650" spans="2:16" ht="15.6" hidden="1" x14ac:dyDescent="0.3">
      <c r="B2650" s="74"/>
      <c r="C2650" s="144"/>
      <c r="D2650" s="144"/>
      <c r="E2650" s="144"/>
      <c r="F2650" s="144"/>
      <c r="G2650" s="51"/>
      <c r="H2650" s="52"/>
      <c r="I2650" s="87" t="s">
        <v>79</v>
      </c>
      <c r="J2650" s="22"/>
      <c r="K2650" s="22" t="str">
        <f>J2649</f>
        <v xml:space="preserve">  </v>
      </c>
      <c r="L2650" s="51"/>
      <c r="M2650" s="52"/>
      <c r="N2650" s="87" t="s">
        <v>79</v>
      </c>
      <c r="O2650" s="22"/>
      <c r="P2650" s="96" t="str">
        <f>O2649</f>
        <v xml:space="preserve">  </v>
      </c>
    </row>
    <row r="2651" spans="2:16" ht="15.6" hidden="1" x14ac:dyDescent="0.3">
      <c r="B2651" s="74"/>
      <c r="C2651" s="66"/>
      <c r="D2651" s="87"/>
      <c r="E2651" s="22"/>
      <c r="F2651" s="22"/>
      <c r="G2651" s="51"/>
      <c r="H2651" s="66"/>
      <c r="I2651" s="87"/>
      <c r="J2651" s="22"/>
      <c r="K2651" s="22"/>
      <c r="L2651" s="51"/>
      <c r="M2651" s="65"/>
      <c r="N2651" s="66"/>
      <c r="O2651" s="22"/>
      <c r="P2651" s="96"/>
    </row>
    <row r="2652" spans="2:16" ht="15.6" hidden="1" x14ac:dyDescent="0.3">
      <c r="B2652" s="62" t="str">
        <f>B2649</f>
        <v xml:space="preserve">  </v>
      </c>
      <c r="C2652" s="87" t="s">
        <v>36</v>
      </c>
      <c r="D2652" s="22"/>
      <c r="E2652" s="22" t="str">
        <f>F2653</f>
        <v xml:space="preserve">  </v>
      </c>
      <c r="F2652" s="22"/>
      <c r="G2652" s="51"/>
      <c r="H2652" s="143" t="s">
        <v>37</v>
      </c>
      <c r="I2652" s="143"/>
      <c r="J2652" s="143"/>
      <c r="K2652" s="143"/>
      <c r="L2652" s="51"/>
      <c r="M2652" s="87" t="s">
        <v>36</v>
      </c>
      <c r="N2652" s="22"/>
      <c r="O2652" s="22" t="str">
        <f>E2652</f>
        <v xml:space="preserve">  </v>
      </c>
      <c r="P2652" s="96"/>
    </row>
    <row r="2653" spans="2:16" ht="15.6" hidden="1" x14ac:dyDescent="0.3">
      <c r="B2653" s="75"/>
      <c r="C2653" s="79"/>
      <c r="D2653" s="90" t="s">
        <v>80</v>
      </c>
      <c r="E2653" s="90"/>
      <c r="F2653" s="91" t="str">
        <f>IFERROR(VLOOKUP(B2652,'Lessor Calculations'!$G$10:$W$448,17,FALSE),0)</f>
        <v xml:space="preserve">  </v>
      </c>
      <c r="G2653" s="70"/>
      <c r="H2653" s="146"/>
      <c r="I2653" s="146"/>
      <c r="J2653" s="146"/>
      <c r="K2653" s="146"/>
      <c r="L2653" s="70"/>
      <c r="M2653" s="79"/>
      <c r="N2653" s="90" t="s">
        <v>80</v>
      </c>
      <c r="O2653" s="91"/>
      <c r="P2653" s="94" t="str">
        <f>O2652</f>
        <v xml:space="preserve">  </v>
      </c>
    </row>
    <row r="2654" spans="2:16" ht="15.6" hidden="1" x14ac:dyDescent="0.3">
      <c r="B2654" s="59" t="str">
        <f>IFERROR(IF(EOMONTH(B2649,1)&gt;Questionnaire!$I$8,"  ",EOMONTH(B2649,1)),"  ")</f>
        <v xml:space="preserve">  </v>
      </c>
      <c r="C2654" s="82" t="s">
        <v>36</v>
      </c>
      <c r="D2654" s="83"/>
      <c r="E2654" s="83">
        <f>IFERROR(F2655+F2656,0)</f>
        <v>0</v>
      </c>
      <c r="F2654" s="83"/>
      <c r="G2654" s="61"/>
      <c r="H2654" s="142" t="s">
        <v>37</v>
      </c>
      <c r="I2654" s="142"/>
      <c r="J2654" s="142"/>
      <c r="K2654" s="142"/>
      <c r="L2654" s="61"/>
      <c r="M2654" s="82" t="s">
        <v>36</v>
      </c>
      <c r="N2654" s="83"/>
      <c r="O2654" s="83">
        <f>E2654</f>
        <v>0</v>
      </c>
      <c r="P2654" s="95"/>
    </row>
    <row r="2655" spans="2:16" hidden="1" x14ac:dyDescent="0.25">
      <c r="B2655" s="98"/>
      <c r="C2655" s="87"/>
      <c r="D2655" s="87" t="s">
        <v>71</v>
      </c>
      <c r="E2655" s="87"/>
      <c r="F2655" s="22">
        <f>IFERROR(-VLOOKUP(B2654,'Lessor Calculations'!$G$10:$N$448,8,FALSE),0)</f>
        <v>0</v>
      </c>
      <c r="G2655" s="51"/>
      <c r="H2655" s="143"/>
      <c r="I2655" s="143"/>
      <c r="J2655" s="143"/>
      <c r="K2655" s="143"/>
      <c r="L2655" s="51"/>
      <c r="M2655" s="87"/>
      <c r="N2655" s="87" t="s">
        <v>71</v>
      </c>
      <c r="O2655" s="22"/>
      <c r="P2655" s="96">
        <f>F2655</f>
        <v>0</v>
      </c>
    </row>
    <row r="2656" spans="2:16" hidden="1" x14ac:dyDescent="0.25">
      <c r="B2656" s="98"/>
      <c r="C2656" s="66"/>
      <c r="D2656" s="87" t="s">
        <v>72</v>
      </c>
      <c r="E2656" s="87"/>
      <c r="F2656" s="22" t="str">
        <f>IFERROR(VLOOKUP(B2654,'Lessor Calculations'!$G$10:$M$448,7,FALSE),0)</f>
        <v xml:space="preserve">  </v>
      </c>
      <c r="G2656" s="51"/>
      <c r="H2656" s="143"/>
      <c r="I2656" s="143"/>
      <c r="J2656" s="143"/>
      <c r="K2656" s="143"/>
      <c r="L2656" s="51"/>
      <c r="M2656" s="66"/>
      <c r="N2656" s="87" t="s">
        <v>72</v>
      </c>
      <c r="O2656" s="22"/>
      <c r="P2656" s="96" t="str">
        <f>F2656</f>
        <v xml:space="preserve">  </v>
      </c>
    </row>
    <row r="2657" spans="2:16" hidden="1" x14ac:dyDescent="0.25">
      <c r="B2657" s="98"/>
      <c r="C2657" s="66"/>
      <c r="D2657" s="87"/>
      <c r="E2657" s="22"/>
      <c r="F2657" s="22"/>
      <c r="G2657" s="51"/>
      <c r="H2657" s="66"/>
      <c r="I2657" s="87"/>
      <c r="J2657" s="22"/>
      <c r="K2657" s="22"/>
      <c r="L2657" s="51"/>
      <c r="M2657" s="65"/>
      <c r="N2657" s="87"/>
      <c r="O2657" s="22"/>
      <c r="P2657" s="96"/>
    </row>
    <row r="2658" spans="2:16" ht="15.6" hidden="1" x14ac:dyDescent="0.3">
      <c r="B2658" s="62" t="str">
        <f>B2654</f>
        <v xml:space="preserve">  </v>
      </c>
      <c r="C2658" s="66" t="s">
        <v>70</v>
      </c>
      <c r="D2658" s="66"/>
      <c r="E2658" s="22" t="str">
        <f>IFERROR(VLOOKUP(B2658,'Lessor Calculations'!$Z$10:$AB$448,3,FALSE),0)</f>
        <v xml:space="preserve">  </v>
      </c>
      <c r="F2658" s="66"/>
      <c r="G2658" s="51"/>
      <c r="H2658" s="143" t="s">
        <v>37</v>
      </c>
      <c r="I2658" s="143"/>
      <c r="J2658" s="143"/>
      <c r="K2658" s="143"/>
      <c r="L2658" s="51"/>
      <c r="M2658" s="66" t="s">
        <v>70</v>
      </c>
      <c r="N2658" s="66"/>
      <c r="O2658" s="22" t="str">
        <f>E2658</f>
        <v xml:space="preserve">  </v>
      </c>
      <c r="P2658" s="96"/>
    </row>
    <row r="2659" spans="2:16" hidden="1" x14ac:dyDescent="0.25">
      <c r="B2659" s="98"/>
      <c r="C2659" s="66"/>
      <c r="D2659" s="87" t="s">
        <v>82</v>
      </c>
      <c r="E2659" s="66"/>
      <c r="F2659" s="77" t="str">
        <f>E2658</f>
        <v xml:space="preserve">  </v>
      </c>
      <c r="G2659" s="51"/>
      <c r="H2659" s="143"/>
      <c r="I2659" s="143"/>
      <c r="J2659" s="143"/>
      <c r="K2659" s="143"/>
      <c r="L2659" s="51"/>
      <c r="M2659" s="66"/>
      <c r="N2659" s="87" t="s">
        <v>82</v>
      </c>
      <c r="O2659" s="22"/>
      <c r="P2659" s="96" t="str">
        <f>O2658</f>
        <v xml:space="preserve">  </v>
      </c>
    </row>
    <row r="2660" spans="2:16" hidden="1" x14ac:dyDescent="0.25">
      <c r="B2660" s="98"/>
      <c r="C2660" s="66"/>
      <c r="D2660" s="87"/>
      <c r="E2660" s="22"/>
      <c r="F2660" s="22"/>
      <c r="G2660" s="51"/>
      <c r="H2660" s="66"/>
      <c r="I2660" s="87"/>
      <c r="J2660" s="22"/>
      <c r="K2660" s="22"/>
      <c r="L2660" s="51"/>
      <c r="M2660" s="65"/>
      <c r="N2660" s="87"/>
      <c r="O2660" s="22"/>
      <c r="P2660" s="96"/>
    </row>
    <row r="2661" spans="2:16" ht="15.6" hidden="1" x14ac:dyDescent="0.3">
      <c r="B2661" s="62" t="str">
        <f>B2658</f>
        <v xml:space="preserve">  </v>
      </c>
      <c r="C2661" s="144" t="s">
        <v>37</v>
      </c>
      <c r="D2661" s="144"/>
      <c r="E2661" s="144"/>
      <c r="F2661" s="144"/>
      <c r="G2661" s="51"/>
      <c r="H2661" s="87" t="s">
        <v>74</v>
      </c>
      <c r="I2661" s="66"/>
      <c r="J2661" s="22" t="str">
        <f>IFERROR(VLOOKUP(B2661,'Lessor Calculations'!$AE$10:$AG$448,3,FALSE),0)</f>
        <v xml:space="preserve">  </v>
      </c>
      <c r="K2661" s="22"/>
      <c r="L2661" s="51"/>
      <c r="M2661" s="87" t="s">
        <v>74</v>
      </c>
      <c r="N2661" s="66"/>
      <c r="O2661" s="22" t="str">
        <f>J2661</f>
        <v xml:space="preserve">  </v>
      </c>
      <c r="P2661" s="96"/>
    </row>
    <row r="2662" spans="2:16" ht="15.6" hidden="1" x14ac:dyDescent="0.3">
      <c r="B2662" s="74"/>
      <c r="C2662" s="144"/>
      <c r="D2662" s="144"/>
      <c r="E2662" s="144"/>
      <c r="F2662" s="144"/>
      <c r="G2662" s="51"/>
      <c r="H2662" s="52"/>
      <c r="I2662" s="87" t="s">
        <v>79</v>
      </c>
      <c r="J2662" s="22"/>
      <c r="K2662" s="22" t="str">
        <f>J2661</f>
        <v xml:space="preserve">  </v>
      </c>
      <c r="L2662" s="51"/>
      <c r="M2662" s="52"/>
      <c r="N2662" s="87" t="s">
        <v>79</v>
      </c>
      <c r="O2662" s="22"/>
      <c r="P2662" s="96" t="str">
        <f>O2661</f>
        <v xml:space="preserve">  </v>
      </c>
    </row>
    <row r="2663" spans="2:16" ht="15.6" hidden="1" x14ac:dyDescent="0.3">
      <c r="B2663" s="74"/>
      <c r="C2663" s="66"/>
      <c r="D2663" s="87"/>
      <c r="E2663" s="22"/>
      <c r="F2663" s="22"/>
      <c r="G2663" s="51"/>
      <c r="H2663" s="66"/>
      <c r="I2663" s="87"/>
      <c r="J2663" s="22"/>
      <c r="K2663" s="22"/>
      <c r="L2663" s="51"/>
      <c r="M2663" s="65"/>
      <c r="N2663" s="66"/>
      <c r="O2663" s="22"/>
      <c r="P2663" s="96"/>
    </row>
    <row r="2664" spans="2:16" ht="15.6" hidden="1" x14ac:dyDescent="0.3">
      <c r="B2664" s="62" t="str">
        <f>B2661</f>
        <v xml:space="preserve">  </v>
      </c>
      <c r="C2664" s="87" t="s">
        <v>36</v>
      </c>
      <c r="D2664" s="22"/>
      <c r="E2664" s="22" t="str">
        <f>F2665</f>
        <v xml:space="preserve">  </v>
      </c>
      <c r="F2664" s="22"/>
      <c r="G2664" s="51"/>
      <c r="H2664" s="143" t="s">
        <v>37</v>
      </c>
      <c r="I2664" s="143"/>
      <c r="J2664" s="143"/>
      <c r="K2664" s="143"/>
      <c r="L2664" s="51"/>
      <c r="M2664" s="87" t="s">
        <v>36</v>
      </c>
      <c r="N2664" s="22"/>
      <c r="O2664" s="22" t="str">
        <f>E2664</f>
        <v xml:space="preserve">  </v>
      </c>
      <c r="P2664" s="96"/>
    </row>
    <row r="2665" spans="2:16" ht="15.6" hidden="1" x14ac:dyDescent="0.3">
      <c r="B2665" s="75"/>
      <c r="C2665" s="79"/>
      <c r="D2665" s="90" t="s">
        <v>80</v>
      </c>
      <c r="E2665" s="90"/>
      <c r="F2665" s="91" t="str">
        <f>IFERROR(VLOOKUP(B2664,'Lessor Calculations'!$G$10:$W$448,17,FALSE),0)</f>
        <v xml:space="preserve">  </v>
      </c>
      <c r="G2665" s="70"/>
      <c r="H2665" s="146"/>
      <c r="I2665" s="146"/>
      <c r="J2665" s="146"/>
      <c r="K2665" s="146"/>
      <c r="L2665" s="70"/>
      <c r="M2665" s="79"/>
      <c r="N2665" s="90" t="s">
        <v>80</v>
      </c>
      <c r="O2665" s="91"/>
      <c r="P2665" s="94" t="str">
        <f>O2664</f>
        <v xml:space="preserve">  </v>
      </c>
    </row>
    <row r="2666" spans="2:16" ht="15.6" hidden="1" x14ac:dyDescent="0.3">
      <c r="B2666" s="59" t="str">
        <f>IFERROR(IF(EOMONTH(B2661,1)&gt;Questionnaire!$I$8,"  ",EOMONTH(B2661,1)),"  ")</f>
        <v xml:space="preserve">  </v>
      </c>
      <c r="C2666" s="82" t="s">
        <v>36</v>
      </c>
      <c r="D2666" s="83"/>
      <c r="E2666" s="83">
        <f>IFERROR(F2667+F2668,0)</f>
        <v>0</v>
      </c>
      <c r="F2666" s="83"/>
      <c r="G2666" s="61"/>
      <c r="H2666" s="142" t="s">
        <v>37</v>
      </c>
      <c r="I2666" s="142"/>
      <c r="J2666" s="142"/>
      <c r="K2666" s="142"/>
      <c r="L2666" s="61"/>
      <c r="M2666" s="82" t="s">
        <v>36</v>
      </c>
      <c r="N2666" s="83"/>
      <c r="O2666" s="83">
        <f>E2666</f>
        <v>0</v>
      </c>
      <c r="P2666" s="95"/>
    </row>
    <row r="2667" spans="2:16" hidden="1" x14ac:dyDescent="0.25">
      <c r="B2667" s="98"/>
      <c r="C2667" s="87"/>
      <c r="D2667" s="87" t="s">
        <v>71</v>
      </c>
      <c r="E2667" s="87"/>
      <c r="F2667" s="22">
        <f>IFERROR(-VLOOKUP(B2666,'Lessor Calculations'!$G$10:$N$448,8,FALSE),0)</f>
        <v>0</v>
      </c>
      <c r="G2667" s="51"/>
      <c r="H2667" s="143"/>
      <c r="I2667" s="143"/>
      <c r="J2667" s="143"/>
      <c r="K2667" s="143"/>
      <c r="L2667" s="51"/>
      <c r="M2667" s="87"/>
      <c r="N2667" s="87" t="s">
        <v>71</v>
      </c>
      <c r="O2667" s="22"/>
      <c r="P2667" s="96">
        <f>F2667</f>
        <v>0</v>
      </c>
    </row>
    <row r="2668" spans="2:16" hidden="1" x14ac:dyDescent="0.25">
      <c r="B2668" s="98"/>
      <c r="C2668" s="66"/>
      <c r="D2668" s="87" t="s">
        <v>72</v>
      </c>
      <c r="E2668" s="87"/>
      <c r="F2668" s="22" t="str">
        <f>IFERROR(VLOOKUP(B2666,'Lessor Calculations'!$G$10:$M$448,7,FALSE),0)</f>
        <v xml:space="preserve">  </v>
      </c>
      <c r="G2668" s="51"/>
      <c r="H2668" s="143"/>
      <c r="I2668" s="143"/>
      <c r="J2668" s="143"/>
      <c r="K2668" s="143"/>
      <c r="L2668" s="51"/>
      <c r="M2668" s="66"/>
      <c r="N2668" s="87" t="s">
        <v>72</v>
      </c>
      <c r="O2668" s="22"/>
      <c r="P2668" s="96" t="str">
        <f>F2668</f>
        <v xml:space="preserve">  </v>
      </c>
    </row>
    <row r="2669" spans="2:16" hidden="1" x14ac:dyDescent="0.25">
      <c r="B2669" s="98"/>
      <c r="C2669" s="66"/>
      <c r="D2669" s="87"/>
      <c r="E2669" s="22"/>
      <c r="F2669" s="22"/>
      <c r="G2669" s="51"/>
      <c r="H2669" s="66"/>
      <c r="I2669" s="87"/>
      <c r="J2669" s="22"/>
      <c r="K2669" s="22"/>
      <c r="L2669" s="51"/>
      <c r="M2669" s="65"/>
      <c r="N2669" s="87"/>
      <c r="O2669" s="22"/>
      <c r="P2669" s="96"/>
    </row>
    <row r="2670" spans="2:16" ht="15.6" hidden="1" x14ac:dyDescent="0.3">
      <c r="B2670" s="62" t="str">
        <f>B2666</f>
        <v xml:space="preserve">  </v>
      </c>
      <c r="C2670" s="66" t="s">
        <v>70</v>
      </c>
      <c r="D2670" s="66"/>
      <c r="E2670" s="22" t="str">
        <f>IFERROR(VLOOKUP(B2670,'Lessor Calculations'!$Z$10:$AB$448,3,FALSE),0)</f>
        <v xml:space="preserve">  </v>
      </c>
      <c r="F2670" s="66"/>
      <c r="G2670" s="51"/>
      <c r="H2670" s="143" t="s">
        <v>37</v>
      </c>
      <c r="I2670" s="143"/>
      <c r="J2670" s="143"/>
      <c r="K2670" s="143"/>
      <c r="L2670" s="51"/>
      <c r="M2670" s="66" t="s">
        <v>70</v>
      </c>
      <c r="N2670" s="66"/>
      <c r="O2670" s="22" t="str">
        <f>E2670</f>
        <v xml:space="preserve">  </v>
      </c>
      <c r="P2670" s="96"/>
    </row>
    <row r="2671" spans="2:16" hidden="1" x14ac:dyDescent="0.25">
      <c r="B2671" s="98"/>
      <c r="C2671" s="66"/>
      <c r="D2671" s="87" t="s">
        <v>82</v>
      </c>
      <c r="E2671" s="66"/>
      <c r="F2671" s="77" t="str">
        <f>E2670</f>
        <v xml:space="preserve">  </v>
      </c>
      <c r="G2671" s="51"/>
      <c r="H2671" s="143"/>
      <c r="I2671" s="143"/>
      <c r="J2671" s="143"/>
      <c r="K2671" s="143"/>
      <c r="L2671" s="51"/>
      <c r="M2671" s="66"/>
      <c r="N2671" s="87" t="s">
        <v>82</v>
      </c>
      <c r="O2671" s="22"/>
      <c r="P2671" s="96" t="str">
        <f>O2670</f>
        <v xml:space="preserve">  </v>
      </c>
    </row>
    <row r="2672" spans="2:16" hidden="1" x14ac:dyDescent="0.25">
      <c r="B2672" s="98"/>
      <c r="C2672" s="66"/>
      <c r="D2672" s="87"/>
      <c r="E2672" s="22"/>
      <c r="F2672" s="22"/>
      <c r="G2672" s="51"/>
      <c r="H2672" s="66"/>
      <c r="I2672" s="87"/>
      <c r="J2672" s="22"/>
      <c r="K2672" s="22"/>
      <c r="L2672" s="51"/>
      <c r="M2672" s="65"/>
      <c r="N2672" s="87"/>
      <c r="O2672" s="22"/>
      <c r="P2672" s="96"/>
    </row>
    <row r="2673" spans="2:16" ht="15.6" hidden="1" x14ac:dyDescent="0.3">
      <c r="B2673" s="62" t="str">
        <f>B2670</f>
        <v xml:space="preserve">  </v>
      </c>
      <c r="C2673" s="144" t="s">
        <v>37</v>
      </c>
      <c r="D2673" s="144"/>
      <c r="E2673" s="144"/>
      <c r="F2673" s="144"/>
      <c r="G2673" s="51"/>
      <c r="H2673" s="87" t="s">
        <v>74</v>
      </c>
      <c r="I2673" s="66"/>
      <c r="J2673" s="22" t="str">
        <f>IFERROR(VLOOKUP(B2673,'Lessor Calculations'!$AE$10:$AG$448,3,FALSE),0)</f>
        <v xml:space="preserve">  </v>
      </c>
      <c r="K2673" s="22"/>
      <c r="L2673" s="51"/>
      <c r="M2673" s="87" t="s">
        <v>74</v>
      </c>
      <c r="N2673" s="66"/>
      <c r="O2673" s="22" t="str">
        <f>J2673</f>
        <v xml:space="preserve">  </v>
      </c>
      <c r="P2673" s="96"/>
    </row>
    <row r="2674" spans="2:16" ht="15.6" hidden="1" x14ac:dyDescent="0.3">
      <c r="B2674" s="74"/>
      <c r="C2674" s="144"/>
      <c r="D2674" s="144"/>
      <c r="E2674" s="144"/>
      <c r="F2674" s="144"/>
      <c r="G2674" s="51"/>
      <c r="H2674" s="52"/>
      <c r="I2674" s="87" t="s">
        <v>79</v>
      </c>
      <c r="J2674" s="22"/>
      <c r="K2674" s="22" t="str">
        <f>J2673</f>
        <v xml:space="preserve">  </v>
      </c>
      <c r="L2674" s="51"/>
      <c r="M2674" s="52"/>
      <c r="N2674" s="87" t="s">
        <v>79</v>
      </c>
      <c r="O2674" s="22"/>
      <c r="P2674" s="96" t="str">
        <f>O2673</f>
        <v xml:space="preserve">  </v>
      </c>
    </row>
    <row r="2675" spans="2:16" ht="15.6" hidden="1" x14ac:dyDescent="0.3">
      <c r="B2675" s="74"/>
      <c r="C2675" s="66"/>
      <c r="D2675" s="87"/>
      <c r="E2675" s="22"/>
      <c r="F2675" s="22"/>
      <c r="G2675" s="51"/>
      <c r="H2675" s="66"/>
      <c r="I2675" s="87"/>
      <c r="J2675" s="22"/>
      <c r="K2675" s="22"/>
      <c r="L2675" s="51"/>
      <c r="M2675" s="65"/>
      <c r="N2675" s="66"/>
      <c r="O2675" s="22"/>
      <c r="P2675" s="96"/>
    </row>
    <row r="2676" spans="2:16" ht="15.6" hidden="1" x14ac:dyDescent="0.3">
      <c r="B2676" s="62" t="str">
        <f>B2673</f>
        <v xml:space="preserve">  </v>
      </c>
      <c r="C2676" s="87" t="s">
        <v>36</v>
      </c>
      <c r="D2676" s="22"/>
      <c r="E2676" s="22" t="str">
        <f>F2677</f>
        <v xml:space="preserve">  </v>
      </c>
      <c r="F2676" s="22"/>
      <c r="G2676" s="51"/>
      <c r="H2676" s="143" t="s">
        <v>37</v>
      </c>
      <c r="I2676" s="143"/>
      <c r="J2676" s="143"/>
      <c r="K2676" s="143"/>
      <c r="L2676" s="51"/>
      <c r="M2676" s="87" t="s">
        <v>36</v>
      </c>
      <c r="N2676" s="22"/>
      <c r="O2676" s="22" t="str">
        <f>E2676</f>
        <v xml:space="preserve">  </v>
      </c>
      <c r="P2676" s="96"/>
    </row>
    <row r="2677" spans="2:16" ht="15.6" hidden="1" x14ac:dyDescent="0.3">
      <c r="B2677" s="75"/>
      <c r="C2677" s="79"/>
      <c r="D2677" s="90" t="s">
        <v>80</v>
      </c>
      <c r="E2677" s="90"/>
      <c r="F2677" s="91" t="str">
        <f>IFERROR(VLOOKUP(B2676,'Lessor Calculations'!$G$10:$W$448,17,FALSE),0)</f>
        <v xml:space="preserve">  </v>
      </c>
      <c r="G2677" s="70"/>
      <c r="H2677" s="146"/>
      <c r="I2677" s="146"/>
      <c r="J2677" s="146"/>
      <c r="K2677" s="146"/>
      <c r="L2677" s="70"/>
      <c r="M2677" s="79"/>
      <c r="N2677" s="90" t="s">
        <v>80</v>
      </c>
      <c r="O2677" s="91"/>
      <c r="P2677" s="94" t="str">
        <f>O2676</f>
        <v xml:space="preserve">  </v>
      </c>
    </row>
    <row r="2678" spans="2:16" ht="15.6" hidden="1" x14ac:dyDescent="0.3">
      <c r="B2678" s="59" t="str">
        <f>IFERROR(IF(EOMONTH(B2673,1)&gt;Questionnaire!$I$8,"  ",EOMONTH(B2673,1)),"  ")</f>
        <v xml:space="preserve">  </v>
      </c>
      <c r="C2678" s="82" t="s">
        <v>36</v>
      </c>
      <c r="D2678" s="83"/>
      <c r="E2678" s="83">
        <f>IFERROR(F2679+F2680,0)</f>
        <v>0</v>
      </c>
      <c r="F2678" s="83"/>
      <c r="G2678" s="61"/>
      <c r="H2678" s="142" t="s">
        <v>37</v>
      </c>
      <c r="I2678" s="142"/>
      <c r="J2678" s="142"/>
      <c r="K2678" s="142"/>
      <c r="L2678" s="61"/>
      <c r="M2678" s="82" t="s">
        <v>36</v>
      </c>
      <c r="N2678" s="83"/>
      <c r="O2678" s="83">
        <f>E2678</f>
        <v>0</v>
      </c>
      <c r="P2678" s="95"/>
    </row>
    <row r="2679" spans="2:16" hidden="1" x14ac:dyDescent="0.25">
      <c r="B2679" s="98"/>
      <c r="C2679" s="87"/>
      <c r="D2679" s="87" t="s">
        <v>71</v>
      </c>
      <c r="E2679" s="87"/>
      <c r="F2679" s="22">
        <f>IFERROR(-VLOOKUP(B2678,'Lessor Calculations'!$G$10:$N$448,8,FALSE),0)</f>
        <v>0</v>
      </c>
      <c r="G2679" s="51"/>
      <c r="H2679" s="143"/>
      <c r="I2679" s="143"/>
      <c r="J2679" s="143"/>
      <c r="K2679" s="143"/>
      <c r="L2679" s="51"/>
      <c r="M2679" s="87"/>
      <c r="N2679" s="87" t="s">
        <v>71</v>
      </c>
      <c r="O2679" s="22"/>
      <c r="P2679" s="96">
        <f>F2679</f>
        <v>0</v>
      </c>
    </row>
    <row r="2680" spans="2:16" hidden="1" x14ac:dyDescent="0.25">
      <c r="B2680" s="98"/>
      <c r="C2680" s="66"/>
      <c r="D2680" s="87" t="s">
        <v>72</v>
      </c>
      <c r="E2680" s="87"/>
      <c r="F2680" s="22" t="str">
        <f>IFERROR(VLOOKUP(B2678,'Lessor Calculations'!$G$10:$M$448,7,FALSE),0)</f>
        <v xml:space="preserve">  </v>
      </c>
      <c r="G2680" s="51"/>
      <c r="H2680" s="143"/>
      <c r="I2680" s="143"/>
      <c r="J2680" s="143"/>
      <c r="K2680" s="143"/>
      <c r="L2680" s="51"/>
      <c r="M2680" s="66"/>
      <c r="N2680" s="87" t="s">
        <v>72</v>
      </c>
      <c r="O2680" s="22"/>
      <c r="P2680" s="96" t="str">
        <f>F2680</f>
        <v xml:space="preserve">  </v>
      </c>
    </row>
    <row r="2681" spans="2:16" hidden="1" x14ac:dyDescent="0.25">
      <c r="B2681" s="98"/>
      <c r="C2681" s="66"/>
      <c r="D2681" s="87"/>
      <c r="E2681" s="22"/>
      <c r="F2681" s="22"/>
      <c r="G2681" s="51"/>
      <c r="H2681" s="66"/>
      <c r="I2681" s="87"/>
      <c r="J2681" s="22"/>
      <c r="K2681" s="22"/>
      <c r="L2681" s="51"/>
      <c r="M2681" s="65"/>
      <c r="N2681" s="87"/>
      <c r="O2681" s="22"/>
      <c r="P2681" s="96"/>
    </row>
    <row r="2682" spans="2:16" ht="15.6" hidden="1" x14ac:dyDescent="0.3">
      <c r="B2682" s="62" t="str">
        <f>B2678</f>
        <v xml:space="preserve">  </v>
      </c>
      <c r="C2682" s="66" t="s">
        <v>70</v>
      </c>
      <c r="D2682" s="66"/>
      <c r="E2682" s="22" t="str">
        <f>IFERROR(VLOOKUP(B2682,'Lessor Calculations'!$Z$10:$AB$448,3,FALSE),0)</f>
        <v xml:space="preserve">  </v>
      </c>
      <c r="F2682" s="66"/>
      <c r="G2682" s="51"/>
      <c r="H2682" s="143" t="s">
        <v>37</v>
      </c>
      <c r="I2682" s="143"/>
      <c r="J2682" s="143"/>
      <c r="K2682" s="143"/>
      <c r="L2682" s="51"/>
      <c r="M2682" s="66" t="s">
        <v>70</v>
      </c>
      <c r="N2682" s="66"/>
      <c r="O2682" s="22" t="str">
        <f>E2682</f>
        <v xml:space="preserve">  </v>
      </c>
      <c r="P2682" s="96"/>
    </row>
    <row r="2683" spans="2:16" hidden="1" x14ac:dyDescent="0.25">
      <c r="B2683" s="98"/>
      <c r="C2683" s="66"/>
      <c r="D2683" s="87" t="s">
        <v>82</v>
      </c>
      <c r="E2683" s="66"/>
      <c r="F2683" s="77" t="str">
        <f>E2682</f>
        <v xml:space="preserve">  </v>
      </c>
      <c r="G2683" s="51"/>
      <c r="H2683" s="143"/>
      <c r="I2683" s="143"/>
      <c r="J2683" s="143"/>
      <c r="K2683" s="143"/>
      <c r="L2683" s="51"/>
      <c r="M2683" s="66"/>
      <c r="N2683" s="87" t="s">
        <v>82</v>
      </c>
      <c r="O2683" s="22"/>
      <c r="P2683" s="96" t="str">
        <f>O2682</f>
        <v xml:space="preserve">  </v>
      </c>
    </row>
    <row r="2684" spans="2:16" hidden="1" x14ac:dyDescent="0.25">
      <c r="B2684" s="98"/>
      <c r="C2684" s="66"/>
      <c r="D2684" s="87"/>
      <c r="E2684" s="22"/>
      <c r="F2684" s="22"/>
      <c r="G2684" s="51"/>
      <c r="H2684" s="66"/>
      <c r="I2684" s="87"/>
      <c r="J2684" s="22"/>
      <c r="K2684" s="22"/>
      <c r="L2684" s="51"/>
      <c r="M2684" s="65"/>
      <c r="N2684" s="87"/>
      <c r="O2684" s="22"/>
      <c r="P2684" s="96"/>
    </row>
    <row r="2685" spans="2:16" ht="15.6" hidden="1" x14ac:dyDescent="0.3">
      <c r="B2685" s="62" t="str">
        <f>B2682</f>
        <v xml:space="preserve">  </v>
      </c>
      <c r="C2685" s="144" t="s">
        <v>37</v>
      </c>
      <c r="D2685" s="144"/>
      <c r="E2685" s="144"/>
      <c r="F2685" s="144"/>
      <c r="G2685" s="51"/>
      <c r="H2685" s="87" t="s">
        <v>74</v>
      </c>
      <c r="I2685" s="66"/>
      <c r="J2685" s="22" t="str">
        <f>IFERROR(VLOOKUP(B2685,'Lessor Calculations'!$AE$10:$AG$448,3,FALSE),0)</f>
        <v xml:space="preserve">  </v>
      </c>
      <c r="K2685" s="22"/>
      <c r="L2685" s="51"/>
      <c r="M2685" s="87" t="s">
        <v>74</v>
      </c>
      <c r="N2685" s="66"/>
      <c r="O2685" s="22" t="str">
        <f>J2685</f>
        <v xml:space="preserve">  </v>
      </c>
      <c r="P2685" s="96"/>
    </row>
    <row r="2686" spans="2:16" ht="15.6" hidden="1" x14ac:dyDescent="0.3">
      <c r="B2686" s="74"/>
      <c r="C2686" s="144"/>
      <c r="D2686" s="144"/>
      <c r="E2686" s="144"/>
      <c r="F2686" s="144"/>
      <c r="G2686" s="51"/>
      <c r="H2686" s="52"/>
      <c r="I2686" s="87" t="s">
        <v>79</v>
      </c>
      <c r="J2686" s="22"/>
      <c r="K2686" s="22" t="str">
        <f>J2685</f>
        <v xml:space="preserve">  </v>
      </c>
      <c r="L2686" s="51"/>
      <c r="M2686" s="52"/>
      <c r="N2686" s="87" t="s">
        <v>79</v>
      </c>
      <c r="O2686" s="22"/>
      <c r="P2686" s="96" t="str">
        <f>O2685</f>
        <v xml:space="preserve">  </v>
      </c>
    </row>
    <row r="2687" spans="2:16" ht="15.6" hidden="1" x14ac:dyDescent="0.3">
      <c r="B2687" s="74"/>
      <c r="C2687" s="66"/>
      <c r="D2687" s="87"/>
      <c r="E2687" s="22"/>
      <c r="F2687" s="22"/>
      <c r="G2687" s="51"/>
      <c r="H2687" s="66"/>
      <c r="I2687" s="87"/>
      <c r="J2687" s="22"/>
      <c r="K2687" s="22"/>
      <c r="L2687" s="51"/>
      <c r="M2687" s="65"/>
      <c r="N2687" s="66"/>
      <c r="O2687" s="22"/>
      <c r="P2687" s="96"/>
    </row>
    <row r="2688" spans="2:16" ht="15.6" hidden="1" x14ac:dyDescent="0.3">
      <c r="B2688" s="62" t="str">
        <f>B2685</f>
        <v xml:space="preserve">  </v>
      </c>
      <c r="C2688" s="87" t="s">
        <v>36</v>
      </c>
      <c r="D2688" s="22"/>
      <c r="E2688" s="22" t="str">
        <f>F2689</f>
        <v xml:space="preserve">  </v>
      </c>
      <c r="F2688" s="22"/>
      <c r="G2688" s="51"/>
      <c r="H2688" s="143" t="s">
        <v>37</v>
      </c>
      <c r="I2688" s="143"/>
      <c r="J2688" s="143"/>
      <c r="K2688" s="143"/>
      <c r="L2688" s="51"/>
      <c r="M2688" s="87" t="s">
        <v>36</v>
      </c>
      <c r="N2688" s="22"/>
      <c r="O2688" s="22" t="str">
        <f>E2688</f>
        <v xml:space="preserve">  </v>
      </c>
      <c r="P2688" s="96"/>
    </row>
    <row r="2689" spans="2:16" ht="15.6" hidden="1" x14ac:dyDescent="0.3">
      <c r="B2689" s="75"/>
      <c r="C2689" s="79"/>
      <c r="D2689" s="90" t="s">
        <v>80</v>
      </c>
      <c r="E2689" s="90"/>
      <c r="F2689" s="91" t="str">
        <f>IFERROR(VLOOKUP(B2688,'Lessor Calculations'!$G$10:$W$448,17,FALSE),0)</f>
        <v xml:space="preserve">  </v>
      </c>
      <c r="G2689" s="70"/>
      <c r="H2689" s="146"/>
      <c r="I2689" s="146"/>
      <c r="J2689" s="146"/>
      <c r="K2689" s="146"/>
      <c r="L2689" s="70"/>
      <c r="M2689" s="79"/>
      <c r="N2689" s="90" t="s">
        <v>80</v>
      </c>
      <c r="O2689" s="91"/>
      <c r="P2689" s="94" t="str">
        <f>O2688</f>
        <v xml:space="preserve">  </v>
      </c>
    </row>
    <row r="2690" spans="2:16" ht="15.6" hidden="1" x14ac:dyDescent="0.3">
      <c r="B2690" s="59" t="str">
        <f>IFERROR(IF(EOMONTH(B2685,1)&gt;Questionnaire!$I$8,"  ",EOMONTH(B2685,1)),"  ")</f>
        <v xml:space="preserve">  </v>
      </c>
      <c r="C2690" s="82" t="s">
        <v>36</v>
      </c>
      <c r="D2690" s="83"/>
      <c r="E2690" s="83">
        <f>IFERROR(F2691+F2692,0)</f>
        <v>0</v>
      </c>
      <c r="F2690" s="83"/>
      <c r="G2690" s="61"/>
      <c r="H2690" s="142" t="s">
        <v>37</v>
      </c>
      <c r="I2690" s="142"/>
      <c r="J2690" s="142"/>
      <c r="K2690" s="142"/>
      <c r="L2690" s="61"/>
      <c r="M2690" s="82" t="s">
        <v>36</v>
      </c>
      <c r="N2690" s="83"/>
      <c r="O2690" s="83">
        <f>E2690</f>
        <v>0</v>
      </c>
      <c r="P2690" s="95"/>
    </row>
    <row r="2691" spans="2:16" hidden="1" x14ac:dyDescent="0.25">
      <c r="B2691" s="98"/>
      <c r="C2691" s="87"/>
      <c r="D2691" s="87" t="s">
        <v>71</v>
      </c>
      <c r="E2691" s="87"/>
      <c r="F2691" s="22">
        <f>IFERROR(-VLOOKUP(B2690,'Lessor Calculations'!$G$10:$N$448,8,FALSE),0)</f>
        <v>0</v>
      </c>
      <c r="G2691" s="51"/>
      <c r="H2691" s="143"/>
      <c r="I2691" s="143"/>
      <c r="J2691" s="143"/>
      <c r="K2691" s="143"/>
      <c r="L2691" s="51"/>
      <c r="M2691" s="87"/>
      <c r="N2691" s="87" t="s">
        <v>71</v>
      </c>
      <c r="O2691" s="22"/>
      <c r="P2691" s="96">
        <f>F2691</f>
        <v>0</v>
      </c>
    </row>
    <row r="2692" spans="2:16" hidden="1" x14ac:dyDescent="0.25">
      <c r="B2692" s="98"/>
      <c r="C2692" s="66"/>
      <c r="D2692" s="87" t="s">
        <v>72</v>
      </c>
      <c r="E2692" s="87"/>
      <c r="F2692" s="22" t="str">
        <f>IFERROR(VLOOKUP(B2690,'Lessor Calculations'!$G$10:$M$448,7,FALSE),0)</f>
        <v xml:space="preserve">  </v>
      </c>
      <c r="G2692" s="51"/>
      <c r="H2692" s="143"/>
      <c r="I2692" s="143"/>
      <c r="J2692" s="143"/>
      <c r="K2692" s="143"/>
      <c r="L2692" s="51"/>
      <c r="M2692" s="66"/>
      <c r="N2692" s="87" t="s">
        <v>72</v>
      </c>
      <c r="O2692" s="22"/>
      <c r="P2692" s="96" t="str">
        <f>F2692</f>
        <v xml:space="preserve">  </v>
      </c>
    </row>
    <row r="2693" spans="2:16" hidden="1" x14ac:dyDescent="0.25">
      <c r="B2693" s="98"/>
      <c r="C2693" s="66"/>
      <c r="D2693" s="87"/>
      <c r="E2693" s="22"/>
      <c r="F2693" s="22"/>
      <c r="G2693" s="51"/>
      <c r="H2693" s="66"/>
      <c r="I2693" s="87"/>
      <c r="J2693" s="22"/>
      <c r="K2693" s="22"/>
      <c r="L2693" s="51"/>
      <c r="M2693" s="65"/>
      <c r="N2693" s="87"/>
      <c r="O2693" s="22"/>
      <c r="P2693" s="96"/>
    </row>
    <row r="2694" spans="2:16" ht="15.6" hidden="1" x14ac:dyDescent="0.3">
      <c r="B2694" s="62" t="str">
        <f>B2690</f>
        <v xml:space="preserve">  </v>
      </c>
      <c r="C2694" s="66" t="s">
        <v>70</v>
      </c>
      <c r="D2694" s="66"/>
      <c r="E2694" s="22" t="str">
        <f>IFERROR(VLOOKUP(B2694,'Lessor Calculations'!$Z$10:$AB$448,3,FALSE),0)</f>
        <v xml:space="preserve">  </v>
      </c>
      <c r="F2694" s="66"/>
      <c r="G2694" s="51"/>
      <c r="H2694" s="143" t="s">
        <v>37</v>
      </c>
      <c r="I2694" s="143"/>
      <c r="J2694" s="143"/>
      <c r="K2694" s="143"/>
      <c r="L2694" s="51"/>
      <c r="M2694" s="66" t="s">
        <v>70</v>
      </c>
      <c r="N2694" s="66"/>
      <c r="O2694" s="22" t="str">
        <f>E2694</f>
        <v xml:space="preserve">  </v>
      </c>
      <c r="P2694" s="96"/>
    </row>
    <row r="2695" spans="2:16" hidden="1" x14ac:dyDescent="0.25">
      <c r="B2695" s="98"/>
      <c r="C2695" s="66"/>
      <c r="D2695" s="87" t="s">
        <v>82</v>
      </c>
      <c r="E2695" s="66"/>
      <c r="F2695" s="77" t="str">
        <f>E2694</f>
        <v xml:space="preserve">  </v>
      </c>
      <c r="G2695" s="51"/>
      <c r="H2695" s="143"/>
      <c r="I2695" s="143"/>
      <c r="J2695" s="143"/>
      <c r="K2695" s="143"/>
      <c r="L2695" s="51"/>
      <c r="M2695" s="66"/>
      <c r="N2695" s="87" t="s">
        <v>82</v>
      </c>
      <c r="O2695" s="22"/>
      <c r="P2695" s="96" t="str">
        <f>O2694</f>
        <v xml:space="preserve">  </v>
      </c>
    </row>
    <row r="2696" spans="2:16" hidden="1" x14ac:dyDescent="0.25">
      <c r="B2696" s="98"/>
      <c r="C2696" s="66"/>
      <c r="D2696" s="87"/>
      <c r="E2696" s="22"/>
      <c r="F2696" s="22"/>
      <c r="G2696" s="51"/>
      <c r="H2696" s="66"/>
      <c r="I2696" s="87"/>
      <c r="J2696" s="22"/>
      <c r="K2696" s="22"/>
      <c r="L2696" s="51"/>
      <c r="M2696" s="65"/>
      <c r="N2696" s="87"/>
      <c r="O2696" s="22"/>
      <c r="P2696" s="96"/>
    </row>
    <row r="2697" spans="2:16" ht="15.6" hidden="1" x14ac:dyDescent="0.3">
      <c r="B2697" s="62" t="str">
        <f>B2694</f>
        <v xml:space="preserve">  </v>
      </c>
      <c r="C2697" s="144" t="s">
        <v>37</v>
      </c>
      <c r="D2697" s="144"/>
      <c r="E2697" s="144"/>
      <c r="F2697" s="144"/>
      <c r="G2697" s="51"/>
      <c r="H2697" s="87" t="s">
        <v>74</v>
      </c>
      <c r="I2697" s="66"/>
      <c r="J2697" s="22" t="str">
        <f>IFERROR(VLOOKUP(B2697,'Lessor Calculations'!$AE$10:$AG$448,3,FALSE),0)</f>
        <v xml:space="preserve">  </v>
      </c>
      <c r="K2697" s="22"/>
      <c r="L2697" s="51"/>
      <c r="M2697" s="87" t="s">
        <v>74</v>
      </c>
      <c r="N2697" s="66"/>
      <c r="O2697" s="22" t="str">
        <f>J2697</f>
        <v xml:space="preserve">  </v>
      </c>
      <c r="P2697" s="96"/>
    </row>
    <row r="2698" spans="2:16" ht="15.6" hidden="1" x14ac:dyDescent="0.3">
      <c r="B2698" s="74"/>
      <c r="C2698" s="144"/>
      <c r="D2698" s="144"/>
      <c r="E2698" s="144"/>
      <c r="F2698" s="144"/>
      <c r="G2698" s="51"/>
      <c r="H2698" s="52"/>
      <c r="I2698" s="87" t="s">
        <v>79</v>
      </c>
      <c r="J2698" s="22"/>
      <c r="K2698" s="22" t="str">
        <f>J2697</f>
        <v xml:space="preserve">  </v>
      </c>
      <c r="L2698" s="51"/>
      <c r="M2698" s="52"/>
      <c r="N2698" s="87" t="s">
        <v>79</v>
      </c>
      <c r="O2698" s="22"/>
      <c r="P2698" s="96" t="str">
        <f>O2697</f>
        <v xml:space="preserve">  </v>
      </c>
    </row>
    <row r="2699" spans="2:16" ht="15.6" hidden="1" x14ac:dyDescent="0.3">
      <c r="B2699" s="74"/>
      <c r="C2699" s="66"/>
      <c r="D2699" s="87"/>
      <c r="E2699" s="22"/>
      <c r="F2699" s="22"/>
      <c r="G2699" s="51"/>
      <c r="H2699" s="66"/>
      <c r="I2699" s="87"/>
      <c r="J2699" s="22"/>
      <c r="K2699" s="22"/>
      <c r="L2699" s="51"/>
      <c r="M2699" s="65"/>
      <c r="N2699" s="66"/>
      <c r="O2699" s="22"/>
      <c r="P2699" s="96"/>
    </row>
    <row r="2700" spans="2:16" ht="15.6" hidden="1" x14ac:dyDescent="0.3">
      <c r="B2700" s="62" t="str">
        <f>B2697</f>
        <v xml:space="preserve">  </v>
      </c>
      <c r="C2700" s="87" t="s">
        <v>36</v>
      </c>
      <c r="D2700" s="22"/>
      <c r="E2700" s="22" t="str">
        <f>F2701</f>
        <v xml:space="preserve">  </v>
      </c>
      <c r="F2700" s="22"/>
      <c r="G2700" s="51"/>
      <c r="H2700" s="143" t="s">
        <v>37</v>
      </c>
      <c r="I2700" s="143"/>
      <c r="J2700" s="143"/>
      <c r="K2700" s="143"/>
      <c r="L2700" s="51"/>
      <c r="M2700" s="87" t="s">
        <v>36</v>
      </c>
      <c r="N2700" s="22"/>
      <c r="O2700" s="22" t="str">
        <f>E2700</f>
        <v xml:space="preserve">  </v>
      </c>
      <c r="P2700" s="96"/>
    </row>
    <row r="2701" spans="2:16" ht="15.6" hidden="1" x14ac:dyDescent="0.3">
      <c r="B2701" s="75"/>
      <c r="C2701" s="79"/>
      <c r="D2701" s="90" t="s">
        <v>80</v>
      </c>
      <c r="E2701" s="90"/>
      <c r="F2701" s="91" t="str">
        <f>IFERROR(VLOOKUP(B2700,'Lessor Calculations'!$G$10:$W$448,17,FALSE),0)</f>
        <v xml:space="preserve">  </v>
      </c>
      <c r="G2701" s="70"/>
      <c r="H2701" s="146"/>
      <c r="I2701" s="146"/>
      <c r="J2701" s="146"/>
      <c r="K2701" s="146"/>
      <c r="L2701" s="70"/>
      <c r="M2701" s="79"/>
      <c r="N2701" s="90" t="s">
        <v>80</v>
      </c>
      <c r="O2701" s="91"/>
      <c r="P2701" s="94" t="str">
        <f>O2700</f>
        <v xml:space="preserve">  </v>
      </c>
    </row>
    <row r="2702" spans="2:16" ht="15.6" hidden="1" x14ac:dyDescent="0.3">
      <c r="B2702" s="59" t="str">
        <f>IFERROR(IF(EOMONTH(B2697,1)&gt;Questionnaire!$I$8,"  ",EOMONTH(B2697,1)),"  ")</f>
        <v xml:space="preserve">  </v>
      </c>
      <c r="C2702" s="82" t="s">
        <v>36</v>
      </c>
      <c r="D2702" s="83"/>
      <c r="E2702" s="83">
        <f>IFERROR(F2703+F2704,0)</f>
        <v>0</v>
      </c>
      <c r="F2702" s="83"/>
      <c r="G2702" s="61"/>
      <c r="H2702" s="142" t="s">
        <v>37</v>
      </c>
      <c r="I2702" s="142"/>
      <c r="J2702" s="142"/>
      <c r="K2702" s="142"/>
      <c r="L2702" s="61"/>
      <c r="M2702" s="82" t="s">
        <v>36</v>
      </c>
      <c r="N2702" s="83"/>
      <c r="O2702" s="83">
        <f>E2702</f>
        <v>0</v>
      </c>
      <c r="P2702" s="95"/>
    </row>
    <row r="2703" spans="2:16" hidden="1" x14ac:dyDescent="0.25">
      <c r="B2703" s="98"/>
      <c r="C2703" s="87"/>
      <c r="D2703" s="87" t="s">
        <v>71</v>
      </c>
      <c r="E2703" s="87"/>
      <c r="F2703" s="22">
        <f>IFERROR(-VLOOKUP(B2702,'Lessor Calculations'!$G$10:$N$448,8,FALSE),0)</f>
        <v>0</v>
      </c>
      <c r="G2703" s="51"/>
      <c r="H2703" s="143"/>
      <c r="I2703" s="143"/>
      <c r="J2703" s="143"/>
      <c r="K2703" s="143"/>
      <c r="L2703" s="51"/>
      <c r="M2703" s="87"/>
      <c r="N2703" s="87" t="s">
        <v>71</v>
      </c>
      <c r="O2703" s="22"/>
      <c r="P2703" s="96">
        <f>F2703</f>
        <v>0</v>
      </c>
    </row>
    <row r="2704" spans="2:16" hidden="1" x14ac:dyDescent="0.25">
      <c r="B2704" s="98"/>
      <c r="C2704" s="66"/>
      <c r="D2704" s="87" t="s">
        <v>72</v>
      </c>
      <c r="E2704" s="87"/>
      <c r="F2704" s="22" t="str">
        <f>IFERROR(VLOOKUP(B2702,'Lessor Calculations'!$G$10:$M$448,7,FALSE),0)</f>
        <v xml:space="preserve">  </v>
      </c>
      <c r="G2704" s="51"/>
      <c r="H2704" s="143"/>
      <c r="I2704" s="143"/>
      <c r="J2704" s="143"/>
      <c r="K2704" s="143"/>
      <c r="L2704" s="51"/>
      <c r="M2704" s="66"/>
      <c r="N2704" s="87" t="s">
        <v>72</v>
      </c>
      <c r="O2704" s="22"/>
      <c r="P2704" s="96" t="str">
        <f>F2704</f>
        <v xml:space="preserve">  </v>
      </c>
    </row>
    <row r="2705" spans="2:16" hidden="1" x14ac:dyDescent="0.25">
      <c r="B2705" s="98"/>
      <c r="C2705" s="66"/>
      <c r="D2705" s="87"/>
      <c r="E2705" s="22"/>
      <c r="F2705" s="22"/>
      <c r="G2705" s="51"/>
      <c r="H2705" s="66"/>
      <c r="I2705" s="87"/>
      <c r="J2705" s="22"/>
      <c r="K2705" s="22"/>
      <c r="L2705" s="51"/>
      <c r="M2705" s="65"/>
      <c r="N2705" s="87"/>
      <c r="O2705" s="22"/>
      <c r="P2705" s="96"/>
    </row>
    <row r="2706" spans="2:16" ht="15.6" hidden="1" x14ac:dyDescent="0.3">
      <c r="B2706" s="62" t="str">
        <f>B2702</f>
        <v xml:space="preserve">  </v>
      </c>
      <c r="C2706" s="66" t="s">
        <v>70</v>
      </c>
      <c r="D2706" s="66"/>
      <c r="E2706" s="22" t="str">
        <f>IFERROR(VLOOKUP(B2706,'Lessor Calculations'!$Z$10:$AB$448,3,FALSE),0)</f>
        <v xml:space="preserve">  </v>
      </c>
      <c r="F2706" s="66"/>
      <c r="G2706" s="51"/>
      <c r="H2706" s="143" t="s">
        <v>37</v>
      </c>
      <c r="I2706" s="143"/>
      <c r="J2706" s="143"/>
      <c r="K2706" s="143"/>
      <c r="L2706" s="51"/>
      <c r="M2706" s="66" t="s">
        <v>70</v>
      </c>
      <c r="N2706" s="66"/>
      <c r="O2706" s="22" t="str">
        <f>E2706</f>
        <v xml:space="preserve">  </v>
      </c>
      <c r="P2706" s="96"/>
    </row>
    <row r="2707" spans="2:16" hidden="1" x14ac:dyDescent="0.25">
      <c r="B2707" s="98"/>
      <c r="C2707" s="66"/>
      <c r="D2707" s="87" t="s">
        <v>82</v>
      </c>
      <c r="E2707" s="66"/>
      <c r="F2707" s="77" t="str">
        <f>E2706</f>
        <v xml:space="preserve">  </v>
      </c>
      <c r="G2707" s="51"/>
      <c r="H2707" s="143"/>
      <c r="I2707" s="143"/>
      <c r="J2707" s="143"/>
      <c r="K2707" s="143"/>
      <c r="L2707" s="51"/>
      <c r="M2707" s="66"/>
      <c r="N2707" s="87" t="s">
        <v>82</v>
      </c>
      <c r="O2707" s="22"/>
      <c r="P2707" s="96" t="str">
        <f>O2706</f>
        <v xml:space="preserve">  </v>
      </c>
    </row>
    <row r="2708" spans="2:16" hidden="1" x14ac:dyDescent="0.25">
      <c r="B2708" s="98"/>
      <c r="C2708" s="66"/>
      <c r="D2708" s="87"/>
      <c r="E2708" s="22"/>
      <c r="F2708" s="22"/>
      <c r="G2708" s="51"/>
      <c r="H2708" s="66"/>
      <c r="I2708" s="87"/>
      <c r="J2708" s="22"/>
      <c r="K2708" s="22"/>
      <c r="L2708" s="51"/>
      <c r="M2708" s="65"/>
      <c r="N2708" s="87"/>
      <c r="O2708" s="22"/>
      <c r="P2708" s="96"/>
    </row>
    <row r="2709" spans="2:16" ht="15.6" hidden="1" x14ac:dyDescent="0.3">
      <c r="B2709" s="62" t="str">
        <f>B2706</f>
        <v xml:space="preserve">  </v>
      </c>
      <c r="C2709" s="144" t="s">
        <v>37</v>
      </c>
      <c r="D2709" s="144"/>
      <c r="E2709" s="144"/>
      <c r="F2709" s="144"/>
      <c r="G2709" s="51"/>
      <c r="H2709" s="87" t="s">
        <v>74</v>
      </c>
      <c r="I2709" s="66"/>
      <c r="J2709" s="22" t="str">
        <f>IFERROR(VLOOKUP(B2709,'Lessor Calculations'!$AE$10:$AG$448,3,FALSE),0)</f>
        <v xml:space="preserve">  </v>
      </c>
      <c r="K2709" s="22"/>
      <c r="L2709" s="51"/>
      <c r="M2709" s="87" t="s">
        <v>74</v>
      </c>
      <c r="N2709" s="66"/>
      <c r="O2709" s="22" t="str">
        <f>J2709</f>
        <v xml:space="preserve">  </v>
      </c>
      <c r="P2709" s="96"/>
    </row>
    <row r="2710" spans="2:16" ht="15.6" hidden="1" x14ac:dyDescent="0.3">
      <c r="B2710" s="74"/>
      <c r="C2710" s="144"/>
      <c r="D2710" s="144"/>
      <c r="E2710" s="144"/>
      <c r="F2710" s="144"/>
      <c r="G2710" s="51"/>
      <c r="H2710" s="52"/>
      <c r="I2710" s="87" t="s">
        <v>79</v>
      </c>
      <c r="J2710" s="22"/>
      <c r="K2710" s="22" t="str">
        <f>J2709</f>
        <v xml:space="preserve">  </v>
      </c>
      <c r="L2710" s="51"/>
      <c r="M2710" s="52"/>
      <c r="N2710" s="87" t="s">
        <v>79</v>
      </c>
      <c r="O2710" s="22"/>
      <c r="P2710" s="96" t="str">
        <f>O2709</f>
        <v xml:space="preserve">  </v>
      </c>
    </row>
    <row r="2711" spans="2:16" ht="15.6" hidden="1" x14ac:dyDescent="0.3">
      <c r="B2711" s="74"/>
      <c r="C2711" s="66"/>
      <c r="D2711" s="87"/>
      <c r="E2711" s="22"/>
      <c r="F2711" s="22"/>
      <c r="G2711" s="51"/>
      <c r="H2711" s="66"/>
      <c r="I2711" s="87"/>
      <c r="J2711" s="22"/>
      <c r="K2711" s="22"/>
      <c r="L2711" s="51"/>
      <c r="M2711" s="65"/>
      <c r="N2711" s="66"/>
      <c r="O2711" s="22"/>
      <c r="P2711" s="96"/>
    </row>
    <row r="2712" spans="2:16" ht="15.6" hidden="1" x14ac:dyDescent="0.3">
      <c r="B2712" s="62" t="str">
        <f>B2709</f>
        <v xml:space="preserve">  </v>
      </c>
      <c r="C2712" s="87" t="s">
        <v>36</v>
      </c>
      <c r="D2712" s="22"/>
      <c r="E2712" s="22" t="str">
        <f>F2713</f>
        <v xml:space="preserve">  </v>
      </c>
      <c r="F2712" s="22"/>
      <c r="G2712" s="51"/>
      <c r="H2712" s="143" t="s">
        <v>37</v>
      </c>
      <c r="I2712" s="143"/>
      <c r="J2712" s="143"/>
      <c r="K2712" s="143"/>
      <c r="L2712" s="51"/>
      <c r="M2712" s="87" t="s">
        <v>36</v>
      </c>
      <c r="N2712" s="22"/>
      <c r="O2712" s="22" t="str">
        <f>E2712</f>
        <v xml:space="preserve">  </v>
      </c>
      <c r="P2712" s="96"/>
    </row>
    <row r="2713" spans="2:16" ht="15.6" hidden="1" x14ac:dyDescent="0.3">
      <c r="B2713" s="75"/>
      <c r="C2713" s="79"/>
      <c r="D2713" s="90" t="s">
        <v>80</v>
      </c>
      <c r="E2713" s="90"/>
      <c r="F2713" s="91" t="str">
        <f>IFERROR(VLOOKUP(B2712,'Lessor Calculations'!$G$10:$W$448,17,FALSE),0)</f>
        <v xml:space="preserve">  </v>
      </c>
      <c r="G2713" s="70"/>
      <c r="H2713" s="146"/>
      <c r="I2713" s="146"/>
      <c r="J2713" s="146"/>
      <c r="K2713" s="146"/>
      <c r="L2713" s="70"/>
      <c r="M2713" s="79"/>
      <c r="N2713" s="90" t="s">
        <v>80</v>
      </c>
      <c r="O2713" s="91"/>
      <c r="P2713" s="94" t="str">
        <f>O2712</f>
        <v xml:space="preserve">  </v>
      </c>
    </row>
    <row r="2714" spans="2:16" ht="15.6" hidden="1" x14ac:dyDescent="0.3">
      <c r="B2714" s="59" t="str">
        <f>IFERROR(IF(EOMONTH(B2709,1)&gt;Questionnaire!$I$8,"  ",EOMONTH(B2709,1)),"  ")</f>
        <v xml:space="preserve">  </v>
      </c>
      <c r="C2714" s="82" t="s">
        <v>36</v>
      </c>
      <c r="D2714" s="83"/>
      <c r="E2714" s="83">
        <f>IFERROR(F2715+F2716,0)</f>
        <v>0</v>
      </c>
      <c r="F2714" s="83"/>
      <c r="G2714" s="61"/>
      <c r="H2714" s="142" t="s">
        <v>37</v>
      </c>
      <c r="I2714" s="142"/>
      <c r="J2714" s="142"/>
      <c r="K2714" s="142"/>
      <c r="L2714" s="61"/>
      <c r="M2714" s="82" t="s">
        <v>36</v>
      </c>
      <c r="N2714" s="83"/>
      <c r="O2714" s="83">
        <f>E2714</f>
        <v>0</v>
      </c>
      <c r="P2714" s="95"/>
    </row>
    <row r="2715" spans="2:16" hidden="1" x14ac:dyDescent="0.25">
      <c r="B2715" s="98"/>
      <c r="C2715" s="87"/>
      <c r="D2715" s="87" t="s">
        <v>71</v>
      </c>
      <c r="E2715" s="87"/>
      <c r="F2715" s="22">
        <f>IFERROR(-VLOOKUP(B2714,'Lessor Calculations'!$G$10:$N$448,8,FALSE),0)</f>
        <v>0</v>
      </c>
      <c r="G2715" s="51"/>
      <c r="H2715" s="143"/>
      <c r="I2715" s="143"/>
      <c r="J2715" s="143"/>
      <c r="K2715" s="143"/>
      <c r="L2715" s="51"/>
      <c r="M2715" s="87"/>
      <c r="N2715" s="87" t="s">
        <v>71</v>
      </c>
      <c r="O2715" s="22"/>
      <c r="P2715" s="96">
        <f>F2715</f>
        <v>0</v>
      </c>
    </row>
    <row r="2716" spans="2:16" hidden="1" x14ac:dyDescent="0.25">
      <c r="B2716" s="98"/>
      <c r="C2716" s="66"/>
      <c r="D2716" s="87" t="s">
        <v>72</v>
      </c>
      <c r="E2716" s="87"/>
      <c r="F2716" s="22" t="str">
        <f>IFERROR(VLOOKUP(B2714,'Lessor Calculations'!$G$10:$M$448,7,FALSE),0)</f>
        <v xml:space="preserve">  </v>
      </c>
      <c r="G2716" s="51"/>
      <c r="H2716" s="143"/>
      <c r="I2716" s="143"/>
      <c r="J2716" s="143"/>
      <c r="K2716" s="143"/>
      <c r="L2716" s="51"/>
      <c r="M2716" s="66"/>
      <c r="N2716" s="87" t="s">
        <v>72</v>
      </c>
      <c r="O2716" s="22"/>
      <c r="P2716" s="96" t="str">
        <f>F2716</f>
        <v xml:space="preserve">  </v>
      </c>
    </row>
    <row r="2717" spans="2:16" hidden="1" x14ac:dyDescent="0.25">
      <c r="B2717" s="98"/>
      <c r="C2717" s="66"/>
      <c r="D2717" s="87"/>
      <c r="E2717" s="22"/>
      <c r="F2717" s="22"/>
      <c r="G2717" s="51"/>
      <c r="H2717" s="66"/>
      <c r="I2717" s="87"/>
      <c r="J2717" s="22"/>
      <c r="K2717" s="22"/>
      <c r="L2717" s="51"/>
      <c r="M2717" s="65"/>
      <c r="N2717" s="87"/>
      <c r="O2717" s="22"/>
      <c r="P2717" s="96"/>
    </row>
    <row r="2718" spans="2:16" ht="15.6" hidden="1" x14ac:dyDescent="0.3">
      <c r="B2718" s="62" t="str">
        <f>B2714</f>
        <v xml:space="preserve">  </v>
      </c>
      <c r="C2718" s="66" t="s">
        <v>70</v>
      </c>
      <c r="D2718" s="66"/>
      <c r="E2718" s="22" t="str">
        <f>IFERROR(VLOOKUP(B2718,'Lessor Calculations'!$Z$10:$AB$448,3,FALSE),0)</f>
        <v xml:space="preserve">  </v>
      </c>
      <c r="F2718" s="66"/>
      <c r="G2718" s="51"/>
      <c r="H2718" s="143" t="s">
        <v>37</v>
      </c>
      <c r="I2718" s="143"/>
      <c r="J2718" s="143"/>
      <c r="K2718" s="143"/>
      <c r="L2718" s="51"/>
      <c r="M2718" s="66" t="s">
        <v>70</v>
      </c>
      <c r="N2718" s="66"/>
      <c r="O2718" s="22" t="str">
        <f>E2718</f>
        <v xml:space="preserve">  </v>
      </c>
      <c r="P2718" s="96"/>
    </row>
    <row r="2719" spans="2:16" hidden="1" x14ac:dyDescent="0.25">
      <c r="B2719" s="98"/>
      <c r="C2719" s="66"/>
      <c r="D2719" s="87" t="s">
        <v>82</v>
      </c>
      <c r="E2719" s="66"/>
      <c r="F2719" s="77" t="str">
        <f>E2718</f>
        <v xml:space="preserve">  </v>
      </c>
      <c r="G2719" s="51"/>
      <c r="H2719" s="143"/>
      <c r="I2719" s="143"/>
      <c r="J2719" s="143"/>
      <c r="K2719" s="143"/>
      <c r="L2719" s="51"/>
      <c r="M2719" s="66"/>
      <c r="N2719" s="87" t="s">
        <v>82</v>
      </c>
      <c r="O2719" s="22"/>
      <c r="P2719" s="96" t="str">
        <f>O2718</f>
        <v xml:space="preserve">  </v>
      </c>
    </row>
    <row r="2720" spans="2:16" hidden="1" x14ac:dyDescent="0.25">
      <c r="B2720" s="98"/>
      <c r="C2720" s="66"/>
      <c r="D2720" s="87"/>
      <c r="E2720" s="22"/>
      <c r="F2720" s="22"/>
      <c r="G2720" s="51"/>
      <c r="H2720" s="66"/>
      <c r="I2720" s="87"/>
      <c r="J2720" s="22"/>
      <c r="K2720" s="22"/>
      <c r="L2720" s="51"/>
      <c r="M2720" s="65"/>
      <c r="N2720" s="87"/>
      <c r="O2720" s="22"/>
      <c r="P2720" s="96"/>
    </row>
    <row r="2721" spans="2:16" ht="15.6" hidden="1" x14ac:dyDescent="0.3">
      <c r="B2721" s="62" t="str">
        <f>B2718</f>
        <v xml:space="preserve">  </v>
      </c>
      <c r="C2721" s="144" t="s">
        <v>37</v>
      </c>
      <c r="D2721" s="144"/>
      <c r="E2721" s="144"/>
      <c r="F2721" s="144"/>
      <c r="G2721" s="51"/>
      <c r="H2721" s="87" t="s">
        <v>74</v>
      </c>
      <c r="I2721" s="66"/>
      <c r="J2721" s="22" t="str">
        <f>IFERROR(VLOOKUP(B2721,'Lessor Calculations'!$AE$10:$AG$448,3,FALSE),0)</f>
        <v xml:space="preserve">  </v>
      </c>
      <c r="K2721" s="22"/>
      <c r="L2721" s="51"/>
      <c r="M2721" s="87" t="s">
        <v>74</v>
      </c>
      <c r="N2721" s="66"/>
      <c r="O2721" s="22" t="str">
        <f>J2721</f>
        <v xml:space="preserve">  </v>
      </c>
      <c r="P2721" s="96"/>
    </row>
    <row r="2722" spans="2:16" ht="15.6" hidden="1" x14ac:dyDescent="0.3">
      <c r="B2722" s="74"/>
      <c r="C2722" s="144"/>
      <c r="D2722" s="144"/>
      <c r="E2722" s="144"/>
      <c r="F2722" s="144"/>
      <c r="G2722" s="51"/>
      <c r="H2722" s="52"/>
      <c r="I2722" s="87" t="s">
        <v>79</v>
      </c>
      <c r="J2722" s="22"/>
      <c r="K2722" s="22" t="str">
        <f>J2721</f>
        <v xml:space="preserve">  </v>
      </c>
      <c r="L2722" s="51"/>
      <c r="M2722" s="52"/>
      <c r="N2722" s="87" t="s">
        <v>79</v>
      </c>
      <c r="O2722" s="22"/>
      <c r="P2722" s="96" t="str">
        <f>O2721</f>
        <v xml:space="preserve">  </v>
      </c>
    </row>
    <row r="2723" spans="2:16" ht="15.6" hidden="1" x14ac:dyDescent="0.3">
      <c r="B2723" s="74"/>
      <c r="C2723" s="66"/>
      <c r="D2723" s="87"/>
      <c r="E2723" s="22"/>
      <c r="F2723" s="22"/>
      <c r="G2723" s="51"/>
      <c r="H2723" s="66"/>
      <c r="I2723" s="87"/>
      <c r="J2723" s="22"/>
      <c r="K2723" s="22"/>
      <c r="L2723" s="51"/>
      <c r="M2723" s="65"/>
      <c r="N2723" s="66"/>
      <c r="O2723" s="22"/>
      <c r="P2723" s="96"/>
    </row>
    <row r="2724" spans="2:16" ht="15.6" hidden="1" x14ac:dyDescent="0.3">
      <c r="B2724" s="62" t="str">
        <f>B2721</f>
        <v xml:space="preserve">  </v>
      </c>
      <c r="C2724" s="87" t="s">
        <v>36</v>
      </c>
      <c r="D2724" s="22"/>
      <c r="E2724" s="22" t="str">
        <f>F2725</f>
        <v xml:space="preserve">  </v>
      </c>
      <c r="F2724" s="22"/>
      <c r="G2724" s="51"/>
      <c r="H2724" s="143" t="s">
        <v>37</v>
      </c>
      <c r="I2724" s="143"/>
      <c r="J2724" s="143"/>
      <c r="K2724" s="143"/>
      <c r="L2724" s="51"/>
      <c r="M2724" s="87" t="s">
        <v>36</v>
      </c>
      <c r="N2724" s="22"/>
      <c r="O2724" s="22" t="str">
        <f>E2724</f>
        <v xml:space="preserve">  </v>
      </c>
      <c r="P2724" s="96"/>
    </row>
    <row r="2725" spans="2:16" ht="15.6" hidden="1" x14ac:dyDescent="0.3">
      <c r="B2725" s="75"/>
      <c r="C2725" s="79"/>
      <c r="D2725" s="90" t="s">
        <v>80</v>
      </c>
      <c r="E2725" s="90"/>
      <c r="F2725" s="91" t="str">
        <f>IFERROR(VLOOKUP(B2724,'Lessor Calculations'!$G$10:$W$448,17,FALSE),0)</f>
        <v xml:space="preserve">  </v>
      </c>
      <c r="G2725" s="70"/>
      <c r="H2725" s="146"/>
      <c r="I2725" s="146"/>
      <c r="J2725" s="146"/>
      <c r="K2725" s="146"/>
      <c r="L2725" s="70"/>
      <c r="M2725" s="79"/>
      <c r="N2725" s="90" t="s">
        <v>80</v>
      </c>
      <c r="O2725" s="91"/>
      <c r="P2725" s="94" t="str">
        <f>O2724</f>
        <v xml:space="preserve">  </v>
      </c>
    </row>
    <row r="2726" spans="2:16" ht="15.6" hidden="1" x14ac:dyDescent="0.3">
      <c r="B2726" s="59" t="str">
        <f>IFERROR(IF(EOMONTH(B2721,1)&gt;Questionnaire!$I$8,"  ",EOMONTH(B2721,1)),"  ")</f>
        <v xml:space="preserve">  </v>
      </c>
      <c r="C2726" s="82" t="s">
        <v>36</v>
      </c>
      <c r="D2726" s="83"/>
      <c r="E2726" s="83">
        <f>IFERROR(F2727+F2728,0)</f>
        <v>0</v>
      </c>
      <c r="F2726" s="83"/>
      <c r="G2726" s="61"/>
      <c r="H2726" s="142" t="s">
        <v>37</v>
      </c>
      <c r="I2726" s="142"/>
      <c r="J2726" s="142"/>
      <c r="K2726" s="142"/>
      <c r="L2726" s="61"/>
      <c r="M2726" s="82" t="s">
        <v>36</v>
      </c>
      <c r="N2726" s="83"/>
      <c r="O2726" s="83">
        <f>E2726</f>
        <v>0</v>
      </c>
      <c r="P2726" s="95"/>
    </row>
    <row r="2727" spans="2:16" hidden="1" x14ac:dyDescent="0.25">
      <c r="B2727" s="98"/>
      <c r="C2727" s="87"/>
      <c r="D2727" s="87" t="s">
        <v>71</v>
      </c>
      <c r="E2727" s="87"/>
      <c r="F2727" s="22">
        <f>IFERROR(-VLOOKUP(B2726,'Lessor Calculations'!$G$10:$N$448,8,FALSE),0)</f>
        <v>0</v>
      </c>
      <c r="G2727" s="51"/>
      <c r="H2727" s="143"/>
      <c r="I2727" s="143"/>
      <c r="J2727" s="143"/>
      <c r="K2727" s="143"/>
      <c r="L2727" s="51"/>
      <c r="M2727" s="87"/>
      <c r="N2727" s="87" t="s">
        <v>71</v>
      </c>
      <c r="O2727" s="22"/>
      <c r="P2727" s="96">
        <f>F2727</f>
        <v>0</v>
      </c>
    </row>
    <row r="2728" spans="2:16" hidden="1" x14ac:dyDescent="0.25">
      <c r="B2728" s="98"/>
      <c r="C2728" s="66"/>
      <c r="D2728" s="87" t="s">
        <v>72</v>
      </c>
      <c r="E2728" s="87"/>
      <c r="F2728" s="22" t="str">
        <f>IFERROR(VLOOKUP(B2726,'Lessor Calculations'!$G$10:$M$448,7,FALSE),0)</f>
        <v xml:space="preserve">  </v>
      </c>
      <c r="G2728" s="51"/>
      <c r="H2728" s="143"/>
      <c r="I2728" s="143"/>
      <c r="J2728" s="143"/>
      <c r="K2728" s="143"/>
      <c r="L2728" s="51"/>
      <c r="M2728" s="66"/>
      <c r="N2728" s="87" t="s">
        <v>72</v>
      </c>
      <c r="O2728" s="22"/>
      <c r="P2728" s="96" t="str">
        <f>F2728</f>
        <v xml:space="preserve">  </v>
      </c>
    </row>
    <row r="2729" spans="2:16" hidden="1" x14ac:dyDescent="0.25">
      <c r="B2729" s="98"/>
      <c r="C2729" s="66"/>
      <c r="D2729" s="87"/>
      <c r="E2729" s="22"/>
      <c r="F2729" s="22"/>
      <c r="G2729" s="51"/>
      <c r="H2729" s="66"/>
      <c r="I2729" s="87"/>
      <c r="J2729" s="22"/>
      <c r="K2729" s="22"/>
      <c r="L2729" s="51"/>
      <c r="M2729" s="65"/>
      <c r="N2729" s="87"/>
      <c r="O2729" s="22"/>
      <c r="P2729" s="96"/>
    </row>
    <row r="2730" spans="2:16" ht="15.6" hidden="1" x14ac:dyDescent="0.3">
      <c r="B2730" s="62" t="str">
        <f>B2726</f>
        <v xml:space="preserve">  </v>
      </c>
      <c r="C2730" s="66" t="s">
        <v>70</v>
      </c>
      <c r="D2730" s="66"/>
      <c r="E2730" s="22" t="str">
        <f>IFERROR(VLOOKUP(B2730,'Lessor Calculations'!$Z$10:$AB$448,3,FALSE),0)</f>
        <v xml:space="preserve">  </v>
      </c>
      <c r="F2730" s="66"/>
      <c r="G2730" s="51"/>
      <c r="H2730" s="143" t="s">
        <v>37</v>
      </c>
      <c r="I2730" s="143"/>
      <c r="J2730" s="143"/>
      <c r="K2730" s="143"/>
      <c r="L2730" s="51"/>
      <c r="M2730" s="66" t="s">
        <v>70</v>
      </c>
      <c r="N2730" s="66"/>
      <c r="O2730" s="22" t="str">
        <f>E2730</f>
        <v xml:space="preserve">  </v>
      </c>
      <c r="P2730" s="96"/>
    </row>
    <row r="2731" spans="2:16" hidden="1" x14ac:dyDescent="0.25">
      <c r="B2731" s="98"/>
      <c r="C2731" s="66"/>
      <c r="D2731" s="87" t="s">
        <v>82</v>
      </c>
      <c r="E2731" s="66"/>
      <c r="F2731" s="77" t="str">
        <f>E2730</f>
        <v xml:space="preserve">  </v>
      </c>
      <c r="G2731" s="51"/>
      <c r="H2731" s="143"/>
      <c r="I2731" s="143"/>
      <c r="J2731" s="143"/>
      <c r="K2731" s="143"/>
      <c r="L2731" s="51"/>
      <c r="M2731" s="66"/>
      <c r="N2731" s="87" t="s">
        <v>82</v>
      </c>
      <c r="O2731" s="22"/>
      <c r="P2731" s="96" t="str">
        <f>O2730</f>
        <v xml:space="preserve">  </v>
      </c>
    </row>
    <row r="2732" spans="2:16" hidden="1" x14ac:dyDescent="0.25">
      <c r="B2732" s="98"/>
      <c r="C2732" s="66"/>
      <c r="D2732" s="87"/>
      <c r="E2732" s="22"/>
      <c r="F2732" s="22"/>
      <c r="G2732" s="51"/>
      <c r="H2732" s="66"/>
      <c r="I2732" s="87"/>
      <c r="J2732" s="22"/>
      <c r="K2732" s="22"/>
      <c r="L2732" s="51"/>
      <c r="M2732" s="65"/>
      <c r="N2732" s="87"/>
      <c r="O2732" s="22"/>
      <c r="P2732" s="96"/>
    </row>
    <row r="2733" spans="2:16" ht="15.6" hidden="1" x14ac:dyDescent="0.3">
      <c r="B2733" s="62" t="str">
        <f>B2730</f>
        <v xml:space="preserve">  </v>
      </c>
      <c r="C2733" s="144" t="s">
        <v>37</v>
      </c>
      <c r="D2733" s="144"/>
      <c r="E2733" s="144"/>
      <c r="F2733" s="144"/>
      <c r="G2733" s="51"/>
      <c r="H2733" s="87" t="s">
        <v>74</v>
      </c>
      <c r="I2733" s="66"/>
      <c r="J2733" s="22" t="str">
        <f>IFERROR(VLOOKUP(B2733,'Lessor Calculations'!$AE$10:$AG$448,3,FALSE),0)</f>
        <v xml:space="preserve">  </v>
      </c>
      <c r="K2733" s="22"/>
      <c r="L2733" s="51"/>
      <c r="M2733" s="87" t="s">
        <v>74</v>
      </c>
      <c r="N2733" s="66"/>
      <c r="O2733" s="22" t="str">
        <f>J2733</f>
        <v xml:space="preserve">  </v>
      </c>
      <c r="P2733" s="96"/>
    </row>
    <row r="2734" spans="2:16" ht="15.6" hidden="1" x14ac:dyDescent="0.3">
      <c r="B2734" s="74"/>
      <c r="C2734" s="144"/>
      <c r="D2734" s="144"/>
      <c r="E2734" s="144"/>
      <c r="F2734" s="144"/>
      <c r="G2734" s="51"/>
      <c r="H2734" s="52"/>
      <c r="I2734" s="87" t="s">
        <v>79</v>
      </c>
      <c r="J2734" s="22"/>
      <c r="K2734" s="22" t="str">
        <f>J2733</f>
        <v xml:space="preserve">  </v>
      </c>
      <c r="L2734" s="51"/>
      <c r="M2734" s="52"/>
      <c r="N2734" s="87" t="s">
        <v>79</v>
      </c>
      <c r="O2734" s="22"/>
      <c r="P2734" s="96" t="str">
        <f>O2733</f>
        <v xml:space="preserve">  </v>
      </c>
    </row>
    <row r="2735" spans="2:16" ht="15.6" hidden="1" x14ac:dyDescent="0.3">
      <c r="B2735" s="74"/>
      <c r="C2735" s="66"/>
      <c r="D2735" s="87"/>
      <c r="E2735" s="22"/>
      <c r="F2735" s="22"/>
      <c r="G2735" s="51"/>
      <c r="H2735" s="66"/>
      <c r="I2735" s="87"/>
      <c r="J2735" s="22"/>
      <c r="K2735" s="22"/>
      <c r="L2735" s="51"/>
      <c r="M2735" s="65"/>
      <c r="N2735" s="66"/>
      <c r="O2735" s="22"/>
      <c r="P2735" s="96"/>
    </row>
    <row r="2736" spans="2:16" ht="15.6" hidden="1" x14ac:dyDescent="0.3">
      <c r="B2736" s="62" t="str">
        <f>B2733</f>
        <v xml:space="preserve">  </v>
      </c>
      <c r="C2736" s="87" t="s">
        <v>36</v>
      </c>
      <c r="D2736" s="22"/>
      <c r="E2736" s="22" t="str">
        <f>F2737</f>
        <v xml:space="preserve">  </v>
      </c>
      <c r="F2736" s="22"/>
      <c r="G2736" s="51"/>
      <c r="H2736" s="143" t="s">
        <v>37</v>
      </c>
      <c r="I2736" s="143"/>
      <c r="J2736" s="143"/>
      <c r="K2736" s="143"/>
      <c r="L2736" s="51"/>
      <c r="M2736" s="87" t="s">
        <v>36</v>
      </c>
      <c r="N2736" s="22"/>
      <c r="O2736" s="22" t="str">
        <f>E2736</f>
        <v xml:space="preserve">  </v>
      </c>
      <c r="P2736" s="96"/>
    </row>
    <row r="2737" spans="2:16" ht="15.6" hidden="1" x14ac:dyDescent="0.3">
      <c r="B2737" s="75"/>
      <c r="C2737" s="79"/>
      <c r="D2737" s="90" t="s">
        <v>80</v>
      </c>
      <c r="E2737" s="90"/>
      <c r="F2737" s="91" t="str">
        <f>IFERROR(VLOOKUP(B2736,'Lessor Calculations'!$G$10:$W$448,17,FALSE),0)</f>
        <v xml:space="preserve">  </v>
      </c>
      <c r="G2737" s="70"/>
      <c r="H2737" s="146"/>
      <c r="I2737" s="146"/>
      <c r="J2737" s="146"/>
      <c r="K2737" s="146"/>
      <c r="L2737" s="70"/>
      <c r="M2737" s="79"/>
      <c r="N2737" s="90" t="s">
        <v>80</v>
      </c>
      <c r="O2737" s="91"/>
      <c r="P2737" s="94" t="str">
        <f>O2736</f>
        <v xml:space="preserve">  </v>
      </c>
    </row>
    <row r="2738" spans="2:16" ht="15.6" hidden="1" x14ac:dyDescent="0.3">
      <c r="B2738" s="59" t="str">
        <f>IFERROR(IF(EOMONTH(B2733,1)&gt;Questionnaire!$I$8,"  ",EOMONTH(B2733,1)),"  ")</f>
        <v xml:space="preserve">  </v>
      </c>
      <c r="C2738" s="82" t="s">
        <v>36</v>
      </c>
      <c r="D2738" s="83"/>
      <c r="E2738" s="83">
        <f>IFERROR(F2739+F2740,0)</f>
        <v>0</v>
      </c>
      <c r="F2738" s="83"/>
      <c r="G2738" s="61"/>
      <c r="H2738" s="142" t="s">
        <v>37</v>
      </c>
      <c r="I2738" s="142"/>
      <c r="J2738" s="142"/>
      <c r="K2738" s="142"/>
      <c r="L2738" s="61"/>
      <c r="M2738" s="82" t="s">
        <v>36</v>
      </c>
      <c r="N2738" s="83"/>
      <c r="O2738" s="83">
        <f>E2738</f>
        <v>0</v>
      </c>
      <c r="P2738" s="95"/>
    </row>
    <row r="2739" spans="2:16" hidden="1" x14ac:dyDescent="0.25">
      <c r="B2739" s="98"/>
      <c r="C2739" s="87"/>
      <c r="D2739" s="87" t="s">
        <v>71</v>
      </c>
      <c r="E2739" s="87"/>
      <c r="F2739" s="22">
        <f>IFERROR(-VLOOKUP(B2738,'Lessor Calculations'!$G$10:$N$448,8,FALSE),0)</f>
        <v>0</v>
      </c>
      <c r="G2739" s="51"/>
      <c r="H2739" s="143"/>
      <c r="I2739" s="143"/>
      <c r="J2739" s="143"/>
      <c r="K2739" s="143"/>
      <c r="L2739" s="51"/>
      <c r="M2739" s="87"/>
      <c r="N2739" s="87" t="s">
        <v>71</v>
      </c>
      <c r="O2739" s="22"/>
      <c r="P2739" s="96">
        <f>F2739</f>
        <v>0</v>
      </c>
    </row>
    <row r="2740" spans="2:16" hidden="1" x14ac:dyDescent="0.25">
      <c r="B2740" s="98"/>
      <c r="C2740" s="66"/>
      <c r="D2740" s="87" t="s">
        <v>72</v>
      </c>
      <c r="E2740" s="87"/>
      <c r="F2740" s="22" t="str">
        <f>IFERROR(VLOOKUP(B2738,'Lessor Calculations'!$G$10:$M$448,7,FALSE),0)</f>
        <v xml:space="preserve">  </v>
      </c>
      <c r="G2740" s="51"/>
      <c r="H2740" s="143"/>
      <c r="I2740" s="143"/>
      <c r="J2740" s="143"/>
      <c r="K2740" s="143"/>
      <c r="L2740" s="51"/>
      <c r="M2740" s="66"/>
      <c r="N2740" s="87" t="s">
        <v>72</v>
      </c>
      <c r="O2740" s="22"/>
      <c r="P2740" s="96" t="str">
        <f>F2740</f>
        <v xml:space="preserve">  </v>
      </c>
    </row>
    <row r="2741" spans="2:16" hidden="1" x14ac:dyDescent="0.25">
      <c r="B2741" s="98"/>
      <c r="C2741" s="66"/>
      <c r="D2741" s="87"/>
      <c r="E2741" s="22"/>
      <c r="F2741" s="22"/>
      <c r="G2741" s="51"/>
      <c r="H2741" s="66"/>
      <c r="I2741" s="87"/>
      <c r="J2741" s="22"/>
      <c r="K2741" s="22"/>
      <c r="L2741" s="51"/>
      <c r="M2741" s="65"/>
      <c r="N2741" s="87"/>
      <c r="O2741" s="22"/>
      <c r="P2741" s="96"/>
    </row>
    <row r="2742" spans="2:16" ht="15.6" hidden="1" x14ac:dyDescent="0.3">
      <c r="B2742" s="62" t="str">
        <f>B2738</f>
        <v xml:space="preserve">  </v>
      </c>
      <c r="C2742" s="66" t="s">
        <v>70</v>
      </c>
      <c r="D2742" s="66"/>
      <c r="E2742" s="22" t="str">
        <f>IFERROR(VLOOKUP(B2742,'Lessor Calculations'!$Z$10:$AB$448,3,FALSE),0)</f>
        <v xml:space="preserve">  </v>
      </c>
      <c r="F2742" s="66"/>
      <c r="G2742" s="51"/>
      <c r="H2742" s="143" t="s">
        <v>37</v>
      </c>
      <c r="I2742" s="143"/>
      <c r="J2742" s="143"/>
      <c r="K2742" s="143"/>
      <c r="L2742" s="51"/>
      <c r="M2742" s="66" t="s">
        <v>70</v>
      </c>
      <c r="N2742" s="66"/>
      <c r="O2742" s="22" t="str">
        <f>E2742</f>
        <v xml:space="preserve">  </v>
      </c>
      <c r="P2742" s="96"/>
    </row>
    <row r="2743" spans="2:16" hidden="1" x14ac:dyDescent="0.25">
      <c r="B2743" s="98"/>
      <c r="C2743" s="66"/>
      <c r="D2743" s="87" t="s">
        <v>82</v>
      </c>
      <c r="E2743" s="66"/>
      <c r="F2743" s="77" t="str">
        <f>E2742</f>
        <v xml:space="preserve">  </v>
      </c>
      <c r="G2743" s="51"/>
      <c r="H2743" s="143"/>
      <c r="I2743" s="143"/>
      <c r="J2743" s="143"/>
      <c r="K2743" s="143"/>
      <c r="L2743" s="51"/>
      <c r="M2743" s="66"/>
      <c r="N2743" s="87" t="s">
        <v>82</v>
      </c>
      <c r="O2743" s="22"/>
      <c r="P2743" s="96" t="str">
        <f>O2742</f>
        <v xml:space="preserve">  </v>
      </c>
    </row>
    <row r="2744" spans="2:16" hidden="1" x14ac:dyDescent="0.25">
      <c r="B2744" s="98"/>
      <c r="C2744" s="66"/>
      <c r="D2744" s="87"/>
      <c r="E2744" s="22"/>
      <c r="F2744" s="22"/>
      <c r="G2744" s="51"/>
      <c r="H2744" s="66"/>
      <c r="I2744" s="87"/>
      <c r="J2744" s="22"/>
      <c r="K2744" s="22"/>
      <c r="L2744" s="51"/>
      <c r="M2744" s="65"/>
      <c r="N2744" s="87"/>
      <c r="O2744" s="22"/>
      <c r="P2744" s="96"/>
    </row>
    <row r="2745" spans="2:16" ht="15.6" hidden="1" x14ac:dyDescent="0.3">
      <c r="B2745" s="62" t="str">
        <f>B2742</f>
        <v xml:space="preserve">  </v>
      </c>
      <c r="C2745" s="144" t="s">
        <v>37</v>
      </c>
      <c r="D2745" s="144"/>
      <c r="E2745" s="144"/>
      <c r="F2745" s="144"/>
      <c r="G2745" s="51"/>
      <c r="H2745" s="87" t="s">
        <v>74</v>
      </c>
      <c r="I2745" s="66"/>
      <c r="J2745" s="22" t="str">
        <f>IFERROR(VLOOKUP(B2745,'Lessor Calculations'!$AE$10:$AG$448,3,FALSE),0)</f>
        <v xml:space="preserve">  </v>
      </c>
      <c r="K2745" s="22"/>
      <c r="L2745" s="51"/>
      <c r="M2745" s="87" t="s">
        <v>74</v>
      </c>
      <c r="N2745" s="66"/>
      <c r="O2745" s="22" t="str">
        <f>J2745</f>
        <v xml:space="preserve">  </v>
      </c>
      <c r="P2745" s="96"/>
    </row>
    <row r="2746" spans="2:16" ht="15.6" hidden="1" x14ac:dyDescent="0.3">
      <c r="B2746" s="74"/>
      <c r="C2746" s="144"/>
      <c r="D2746" s="144"/>
      <c r="E2746" s="144"/>
      <c r="F2746" s="144"/>
      <c r="G2746" s="51"/>
      <c r="H2746" s="52"/>
      <c r="I2746" s="87" t="s">
        <v>79</v>
      </c>
      <c r="J2746" s="22"/>
      <c r="K2746" s="22" t="str">
        <f>J2745</f>
        <v xml:space="preserve">  </v>
      </c>
      <c r="L2746" s="51"/>
      <c r="M2746" s="52"/>
      <c r="N2746" s="87" t="s">
        <v>79</v>
      </c>
      <c r="O2746" s="22"/>
      <c r="P2746" s="96" t="str">
        <f>O2745</f>
        <v xml:space="preserve">  </v>
      </c>
    </row>
    <row r="2747" spans="2:16" ht="15.6" hidden="1" x14ac:dyDescent="0.3">
      <c r="B2747" s="74"/>
      <c r="C2747" s="66"/>
      <c r="D2747" s="87"/>
      <c r="E2747" s="22"/>
      <c r="F2747" s="22"/>
      <c r="G2747" s="51"/>
      <c r="H2747" s="66"/>
      <c r="I2747" s="87"/>
      <c r="J2747" s="22"/>
      <c r="K2747" s="22"/>
      <c r="L2747" s="51"/>
      <c r="M2747" s="65"/>
      <c r="N2747" s="66"/>
      <c r="O2747" s="22"/>
      <c r="P2747" s="96"/>
    </row>
    <row r="2748" spans="2:16" ht="15.6" hidden="1" x14ac:dyDescent="0.3">
      <c r="B2748" s="62" t="str">
        <f>B2745</f>
        <v xml:space="preserve">  </v>
      </c>
      <c r="C2748" s="87" t="s">
        <v>36</v>
      </c>
      <c r="D2748" s="22"/>
      <c r="E2748" s="22" t="str">
        <f>F2749</f>
        <v xml:space="preserve">  </v>
      </c>
      <c r="F2748" s="22"/>
      <c r="G2748" s="51"/>
      <c r="H2748" s="143" t="s">
        <v>37</v>
      </c>
      <c r="I2748" s="143"/>
      <c r="J2748" s="143"/>
      <c r="K2748" s="143"/>
      <c r="L2748" s="51"/>
      <c r="M2748" s="87" t="s">
        <v>36</v>
      </c>
      <c r="N2748" s="22"/>
      <c r="O2748" s="22" t="str">
        <f>E2748</f>
        <v xml:space="preserve">  </v>
      </c>
      <c r="P2748" s="96"/>
    </row>
    <row r="2749" spans="2:16" ht="15.6" hidden="1" x14ac:dyDescent="0.3">
      <c r="B2749" s="75"/>
      <c r="C2749" s="79"/>
      <c r="D2749" s="90" t="s">
        <v>80</v>
      </c>
      <c r="E2749" s="90"/>
      <c r="F2749" s="91" t="str">
        <f>IFERROR(VLOOKUP(B2748,'Lessor Calculations'!$G$10:$W$448,17,FALSE),0)</f>
        <v xml:space="preserve">  </v>
      </c>
      <c r="G2749" s="70"/>
      <c r="H2749" s="146"/>
      <c r="I2749" s="146"/>
      <c r="J2749" s="146"/>
      <c r="K2749" s="146"/>
      <c r="L2749" s="70"/>
      <c r="M2749" s="79"/>
      <c r="N2749" s="90" t="s">
        <v>80</v>
      </c>
      <c r="O2749" s="91"/>
      <c r="P2749" s="94" t="str">
        <f>O2748</f>
        <v xml:space="preserve">  </v>
      </c>
    </row>
    <row r="2750" spans="2:16" ht="15.6" hidden="1" x14ac:dyDescent="0.3">
      <c r="B2750" s="59" t="str">
        <f>IFERROR(IF(EOMONTH(B2745,1)&gt;Questionnaire!$I$8,"  ",EOMONTH(B2745,1)),"  ")</f>
        <v xml:space="preserve">  </v>
      </c>
      <c r="C2750" s="82" t="s">
        <v>36</v>
      </c>
      <c r="D2750" s="83"/>
      <c r="E2750" s="83">
        <f>IFERROR(F2751+F2752,0)</f>
        <v>0</v>
      </c>
      <c r="F2750" s="83"/>
      <c r="G2750" s="61"/>
      <c r="H2750" s="142" t="s">
        <v>37</v>
      </c>
      <c r="I2750" s="142"/>
      <c r="J2750" s="142"/>
      <c r="K2750" s="142"/>
      <c r="L2750" s="61"/>
      <c r="M2750" s="82" t="s">
        <v>36</v>
      </c>
      <c r="N2750" s="83"/>
      <c r="O2750" s="83">
        <f>E2750</f>
        <v>0</v>
      </c>
      <c r="P2750" s="95"/>
    </row>
    <row r="2751" spans="2:16" hidden="1" x14ac:dyDescent="0.25">
      <c r="B2751" s="98"/>
      <c r="C2751" s="87"/>
      <c r="D2751" s="87" t="s">
        <v>71</v>
      </c>
      <c r="E2751" s="87"/>
      <c r="F2751" s="22">
        <f>IFERROR(-VLOOKUP(B2750,'Lessor Calculations'!$G$10:$N$448,8,FALSE),0)</f>
        <v>0</v>
      </c>
      <c r="G2751" s="51"/>
      <c r="H2751" s="143"/>
      <c r="I2751" s="143"/>
      <c r="J2751" s="143"/>
      <c r="K2751" s="143"/>
      <c r="L2751" s="51"/>
      <c r="M2751" s="87"/>
      <c r="N2751" s="87" t="s">
        <v>71</v>
      </c>
      <c r="O2751" s="22"/>
      <c r="P2751" s="96">
        <f>F2751</f>
        <v>0</v>
      </c>
    </row>
    <row r="2752" spans="2:16" hidden="1" x14ac:dyDescent="0.25">
      <c r="B2752" s="98"/>
      <c r="C2752" s="66"/>
      <c r="D2752" s="87" t="s">
        <v>72</v>
      </c>
      <c r="E2752" s="87"/>
      <c r="F2752" s="22" t="str">
        <f>IFERROR(VLOOKUP(B2750,'Lessor Calculations'!$G$10:$M$448,7,FALSE),0)</f>
        <v xml:space="preserve">  </v>
      </c>
      <c r="G2752" s="51"/>
      <c r="H2752" s="143"/>
      <c r="I2752" s="143"/>
      <c r="J2752" s="143"/>
      <c r="K2752" s="143"/>
      <c r="L2752" s="51"/>
      <c r="M2752" s="66"/>
      <c r="N2752" s="87" t="s">
        <v>72</v>
      </c>
      <c r="O2752" s="22"/>
      <c r="P2752" s="96" t="str">
        <f>F2752</f>
        <v xml:space="preserve">  </v>
      </c>
    </row>
    <row r="2753" spans="2:16" hidden="1" x14ac:dyDescent="0.25">
      <c r="B2753" s="98"/>
      <c r="C2753" s="66"/>
      <c r="D2753" s="87"/>
      <c r="E2753" s="22"/>
      <c r="F2753" s="22"/>
      <c r="G2753" s="51"/>
      <c r="H2753" s="66"/>
      <c r="I2753" s="87"/>
      <c r="J2753" s="22"/>
      <c r="K2753" s="22"/>
      <c r="L2753" s="51"/>
      <c r="M2753" s="65"/>
      <c r="N2753" s="87"/>
      <c r="O2753" s="22"/>
      <c r="P2753" s="96"/>
    </row>
    <row r="2754" spans="2:16" ht="15.6" hidden="1" x14ac:dyDescent="0.3">
      <c r="B2754" s="62" t="str">
        <f>B2750</f>
        <v xml:space="preserve">  </v>
      </c>
      <c r="C2754" s="66" t="s">
        <v>70</v>
      </c>
      <c r="D2754" s="66"/>
      <c r="E2754" s="22" t="str">
        <f>IFERROR(VLOOKUP(B2754,'Lessor Calculations'!$Z$10:$AB$448,3,FALSE),0)</f>
        <v xml:space="preserve">  </v>
      </c>
      <c r="F2754" s="66"/>
      <c r="G2754" s="51"/>
      <c r="H2754" s="143" t="s">
        <v>37</v>
      </c>
      <c r="I2754" s="143"/>
      <c r="J2754" s="143"/>
      <c r="K2754" s="143"/>
      <c r="L2754" s="51"/>
      <c r="M2754" s="66" t="s">
        <v>70</v>
      </c>
      <c r="N2754" s="66"/>
      <c r="O2754" s="22" t="str">
        <f>E2754</f>
        <v xml:space="preserve">  </v>
      </c>
      <c r="P2754" s="96"/>
    </row>
    <row r="2755" spans="2:16" hidden="1" x14ac:dyDescent="0.25">
      <c r="B2755" s="98"/>
      <c r="C2755" s="66"/>
      <c r="D2755" s="87" t="s">
        <v>82</v>
      </c>
      <c r="E2755" s="66"/>
      <c r="F2755" s="77" t="str">
        <f>E2754</f>
        <v xml:space="preserve">  </v>
      </c>
      <c r="G2755" s="51"/>
      <c r="H2755" s="143"/>
      <c r="I2755" s="143"/>
      <c r="J2755" s="143"/>
      <c r="K2755" s="143"/>
      <c r="L2755" s="51"/>
      <c r="M2755" s="66"/>
      <c r="N2755" s="87" t="s">
        <v>82</v>
      </c>
      <c r="O2755" s="22"/>
      <c r="P2755" s="96" t="str">
        <f>O2754</f>
        <v xml:space="preserve">  </v>
      </c>
    </row>
    <row r="2756" spans="2:16" hidden="1" x14ac:dyDescent="0.25">
      <c r="B2756" s="98"/>
      <c r="C2756" s="66"/>
      <c r="D2756" s="87"/>
      <c r="E2756" s="22"/>
      <c r="F2756" s="22"/>
      <c r="G2756" s="51"/>
      <c r="H2756" s="66"/>
      <c r="I2756" s="87"/>
      <c r="J2756" s="22"/>
      <c r="K2756" s="22"/>
      <c r="L2756" s="51"/>
      <c r="M2756" s="65"/>
      <c r="N2756" s="87"/>
      <c r="O2756" s="22"/>
      <c r="P2756" s="96"/>
    </row>
    <row r="2757" spans="2:16" ht="15.6" hidden="1" x14ac:dyDescent="0.3">
      <c r="B2757" s="62" t="str">
        <f>B2754</f>
        <v xml:space="preserve">  </v>
      </c>
      <c r="C2757" s="144" t="s">
        <v>37</v>
      </c>
      <c r="D2757" s="144"/>
      <c r="E2757" s="144"/>
      <c r="F2757" s="144"/>
      <c r="G2757" s="51"/>
      <c r="H2757" s="87" t="s">
        <v>74</v>
      </c>
      <c r="I2757" s="66"/>
      <c r="J2757" s="22" t="str">
        <f>IFERROR(VLOOKUP(B2757,'Lessor Calculations'!$AE$10:$AG$448,3,FALSE),0)</f>
        <v xml:space="preserve">  </v>
      </c>
      <c r="K2757" s="22"/>
      <c r="L2757" s="51"/>
      <c r="M2757" s="87" t="s">
        <v>74</v>
      </c>
      <c r="N2757" s="66"/>
      <c r="O2757" s="22" t="str">
        <f>J2757</f>
        <v xml:space="preserve">  </v>
      </c>
      <c r="P2757" s="96"/>
    </row>
    <row r="2758" spans="2:16" ht="15.6" hidden="1" x14ac:dyDescent="0.3">
      <c r="B2758" s="74"/>
      <c r="C2758" s="144"/>
      <c r="D2758" s="144"/>
      <c r="E2758" s="144"/>
      <c r="F2758" s="144"/>
      <c r="G2758" s="51"/>
      <c r="H2758" s="52"/>
      <c r="I2758" s="87" t="s">
        <v>79</v>
      </c>
      <c r="J2758" s="22"/>
      <c r="K2758" s="22" t="str">
        <f>J2757</f>
        <v xml:space="preserve">  </v>
      </c>
      <c r="L2758" s="51"/>
      <c r="M2758" s="52"/>
      <c r="N2758" s="87" t="s">
        <v>79</v>
      </c>
      <c r="O2758" s="22"/>
      <c r="P2758" s="96" t="str">
        <f>O2757</f>
        <v xml:space="preserve">  </v>
      </c>
    </row>
    <row r="2759" spans="2:16" ht="15.6" hidden="1" x14ac:dyDescent="0.3">
      <c r="B2759" s="74"/>
      <c r="C2759" s="66"/>
      <c r="D2759" s="87"/>
      <c r="E2759" s="22"/>
      <c r="F2759" s="22"/>
      <c r="G2759" s="51"/>
      <c r="H2759" s="66"/>
      <c r="I2759" s="87"/>
      <c r="J2759" s="22"/>
      <c r="K2759" s="22"/>
      <c r="L2759" s="51"/>
      <c r="M2759" s="65"/>
      <c r="N2759" s="66"/>
      <c r="O2759" s="22"/>
      <c r="P2759" s="96"/>
    </row>
    <row r="2760" spans="2:16" ht="15.6" hidden="1" x14ac:dyDescent="0.3">
      <c r="B2760" s="62" t="str">
        <f>B2757</f>
        <v xml:space="preserve">  </v>
      </c>
      <c r="C2760" s="87" t="s">
        <v>36</v>
      </c>
      <c r="D2760" s="22"/>
      <c r="E2760" s="22" t="str">
        <f>F2761</f>
        <v xml:space="preserve">  </v>
      </c>
      <c r="F2760" s="22"/>
      <c r="G2760" s="51"/>
      <c r="H2760" s="143" t="s">
        <v>37</v>
      </c>
      <c r="I2760" s="143"/>
      <c r="J2760" s="143"/>
      <c r="K2760" s="143"/>
      <c r="L2760" s="51"/>
      <c r="M2760" s="87" t="s">
        <v>36</v>
      </c>
      <c r="N2760" s="22"/>
      <c r="O2760" s="22" t="str">
        <f>E2760</f>
        <v xml:space="preserve">  </v>
      </c>
      <c r="P2760" s="96"/>
    </row>
    <row r="2761" spans="2:16" ht="15.6" hidden="1" x14ac:dyDescent="0.3">
      <c r="B2761" s="75"/>
      <c r="C2761" s="79"/>
      <c r="D2761" s="90" t="s">
        <v>80</v>
      </c>
      <c r="E2761" s="90"/>
      <c r="F2761" s="91" t="str">
        <f>IFERROR(VLOOKUP(B2760,'Lessor Calculations'!$G$10:$W$448,17,FALSE),0)</f>
        <v xml:space="preserve">  </v>
      </c>
      <c r="G2761" s="70"/>
      <c r="H2761" s="146"/>
      <c r="I2761" s="146"/>
      <c r="J2761" s="146"/>
      <c r="K2761" s="146"/>
      <c r="L2761" s="70"/>
      <c r="M2761" s="79"/>
      <c r="N2761" s="90" t="s">
        <v>80</v>
      </c>
      <c r="O2761" s="91"/>
      <c r="P2761" s="94" t="str">
        <f>O2760</f>
        <v xml:space="preserve">  </v>
      </c>
    </row>
    <row r="2762" spans="2:16" ht="15.6" hidden="1" x14ac:dyDescent="0.3">
      <c r="B2762" s="59" t="str">
        <f>IFERROR(IF(EOMONTH(B2757,1)&gt;Questionnaire!$I$8,"  ",EOMONTH(B2757,1)),"  ")</f>
        <v xml:space="preserve">  </v>
      </c>
      <c r="C2762" s="82" t="s">
        <v>36</v>
      </c>
      <c r="D2762" s="83"/>
      <c r="E2762" s="83">
        <f>IFERROR(F2763+F2764,0)</f>
        <v>0</v>
      </c>
      <c r="F2762" s="83"/>
      <c r="G2762" s="61"/>
      <c r="H2762" s="142" t="s">
        <v>37</v>
      </c>
      <c r="I2762" s="142"/>
      <c r="J2762" s="142"/>
      <c r="K2762" s="142"/>
      <c r="L2762" s="61"/>
      <c r="M2762" s="82" t="s">
        <v>36</v>
      </c>
      <c r="N2762" s="83"/>
      <c r="O2762" s="83">
        <f>E2762</f>
        <v>0</v>
      </c>
      <c r="P2762" s="95"/>
    </row>
    <row r="2763" spans="2:16" hidden="1" x14ac:dyDescent="0.25">
      <c r="B2763" s="98"/>
      <c r="C2763" s="87"/>
      <c r="D2763" s="87" t="s">
        <v>71</v>
      </c>
      <c r="E2763" s="87"/>
      <c r="F2763" s="22">
        <f>IFERROR(-VLOOKUP(B2762,'Lessor Calculations'!$G$10:$N$448,8,FALSE),0)</f>
        <v>0</v>
      </c>
      <c r="G2763" s="51"/>
      <c r="H2763" s="143"/>
      <c r="I2763" s="143"/>
      <c r="J2763" s="143"/>
      <c r="K2763" s="143"/>
      <c r="L2763" s="51"/>
      <c r="M2763" s="87"/>
      <c r="N2763" s="87" t="s">
        <v>71</v>
      </c>
      <c r="O2763" s="22"/>
      <c r="P2763" s="96">
        <f>F2763</f>
        <v>0</v>
      </c>
    </row>
    <row r="2764" spans="2:16" hidden="1" x14ac:dyDescent="0.25">
      <c r="B2764" s="98"/>
      <c r="C2764" s="66"/>
      <c r="D2764" s="87" t="s">
        <v>72</v>
      </c>
      <c r="E2764" s="87"/>
      <c r="F2764" s="22" t="str">
        <f>IFERROR(VLOOKUP(B2762,'Lessor Calculations'!$G$10:$M$448,7,FALSE),0)</f>
        <v xml:space="preserve">  </v>
      </c>
      <c r="G2764" s="51"/>
      <c r="H2764" s="143"/>
      <c r="I2764" s="143"/>
      <c r="J2764" s="143"/>
      <c r="K2764" s="143"/>
      <c r="L2764" s="51"/>
      <c r="M2764" s="66"/>
      <c r="N2764" s="87" t="s">
        <v>72</v>
      </c>
      <c r="O2764" s="22"/>
      <c r="P2764" s="96" t="str">
        <f>F2764</f>
        <v xml:space="preserve">  </v>
      </c>
    </row>
    <row r="2765" spans="2:16" hidden="1" x14ac:dyDescent="0.25">
      <c r="B2765" s="98"/>
      <c r="C2765" s="66"/>
      <c r="D2765" s="87"/>
      <c r="E2765" s="22"/>
      <c r="F2765" s="22"/>
      <c r="G2765" s="51"/>
      <c r="H2765" s="66"/>
      <c r="I2765" s="87"/>
      <c r="J2765" s="22"/>
      <c r="K2765" s="22"/>
      <c r="L2765" s="51"/>
      <c r="M2765" s="65"/>
      <c r="N2765" s="87"/>
      <c r="O2765" s="22"/>
      <c r="P2765" s="96"/>
    </row>
    <row r="2766" spans="2:16" ht="15.6" hidden="1" x14ac:dyDescent="0.3">
      <c r="B2766" s="62" t="str">
        <f>B2762</f>
        <v xml:space="preserve">  </v>
      </c>
      <c r="C2766" s="66" t="s">
        <v>70</v>
      </c>
      <c r="D2766" s="66"/>
      <c r="E2766" s="22" t="str">
        <f>IFERROR(VLOOKUP(B2766,'Lessor Calculations'!$Z$10:$AB$448,3,FALSE),0)</f>
        <v xml:space="preserve">  </v>
      </c>
      <c r="F2766" s="66"/>
      <c r="G2766" s="51"/>
      <c r="H2766" s="143" t="s">
        <v>37</v>
      </c>
      <c r="I2766" s="143"/>
      <c r="J2766" s="143"/>
      <c r="K2766" s="143"/>
      <c r="L2766" s="51"/>
      <c r="M2766" s="66" t="s">
        <v>70</v>
      </c>
      <c r="N2766" s="66"/>
      <c r="O2766" s="22" t="str">
        <f>E2766</f>
        <v xml:space="preserve">  </v>
      </c>
      <c r="P2766" s="96"/>
    </row>
    <row r="2767" spans="2:16" hidden="1" x14ac:dyDescent="0.25">
      <c r="B2767" s="98"/>
      <c r="C2767" s="66"/>
      <c r="D2767" s="87" t="s">
        <v>82</v>
      </c>
      <c r="E2767" s="66"/>
      <c r="F2767" s="77" t="str">
        <f>E2766</f>
        <v xml:space="preserve">  </v>
      </c>
      <c r="G2767" s="51"/>
      <c r="H2767" s="143"/>
      <c r="I2767" s="143"/>
      <c r="J2767" s="143"/>
      <c r="K2767" s="143"/>
      <c r="L2767" s="51"/>
      <c r="M2767" s="66"/>
      <c r="N2767" s="87" t="s">
        <v>82</v>
      </c>
      <c r="O2767" s="22"/>
      <c r="P2767" s="96" t="str">
        <f>O2766</f>
        <v xml:space="preserve">  </v>
      </c>
    </row>
    <row r="2768" spans="2:16" hidden="1" x14ac:dyDescent="0.25">
      <c r="B2768" s="98"/>
      <c r="C2768" s="66"/>
      <c r="D2768" s="87"/>
      <c r="E2768" s="22"/>
      <c r="F2768" s="22"/>
      <c r="G2768" s="51"/>
      <c r="H2768" s="66"/>
      <c r="I2768" s="87"/>
      <c r="J2768" s="22"/>
      <c r="K2768" s="22"/>
      <c r="L2768" s="51"/>
      <c r="M2768" s="65"/>
      <c r="N2768" s="87"/>
      <c r="O2768" s="22"/>
      <c r="P2768" s="96"/>
    </row>
    <row r="2769" spans="2:16" ht="15.6" hidden="1" x14ac:dyDescent="0.3">
      <c r="B2769" s="62" t="str">
        <f>B2766</f>
        <v xml:space="preserve">  </v>
      </c>
      <c r="C2769" s="144" t="s">
        <v>37</v>
      </c>
      <c r="D2769" s="144"/>
      <c r="E2769" s="144"/>
      <c r="F2769" s="144"/>
      <c r="G2769" s="51"/>
      <c r="H2769" s="87" t="s">
        <v>74</v>
      </c>
      <c r="I2769" s="66"/>
      <c r="J2769" s="22" t="str">
        <f>IFERROR(VLOOKUP(B2769,'Lessor Calculations'!$AE$10:$AG$448,3,FALSE),0)</f>
        <v xml:space="preserve">  </v>
      </c>
      <c r="K2769" s="22"/>
      <c r="L2769" s="51"/>
      <c r="M2769" s="87" t="s">
        <v>74</v>
      </c>
      <c r="N2769" s="66"/>
      <c r="O2769" s="22" t="str">
        <f>J2769</f>
        <v xml:space="preserve">  </v>
      </c>
      <c r="P2769" s="96"/>
    </row>
    <row r="2770" spans="2:16" ht="15.6" hidden="1" x14ac:dyDescent="0.3">
      <c r="B2770" s="74"/>
      <c r="C2770" s="144"/>
      <c r="D2770" s="144"/>
      <c r="E2770" s="144"/>
      <c r="F2770" s="144"/>
      <c r="G2770" s="51"/>
      <c r="H2770" s="52"/>
      <c r="I2770" s="87" t="s">
        <v>79</v>
      </c>
      <c r="J2770" s="22"/>
      <c r="K2770" s="22" t="str">
        <f>J2769</f>
        <v xml:space="preserve">  </v>
      </c>
      <c r="L2770" s="51"/>
      <c r="M2770" s="52"/>
      <c r="N2770" s="87" t="s">
        <v>79</v>
      </c>
      <c r="O2770" s="22"/>
      <c r="P2770" s="96" t="str">
        <f>O2769</f>
        <v xml:space="preserve">  </v>
      </c>
    </row>
    <row r="2771" spans="2:16" ht="15.6" hidden="1" x14ac:dyDescent="0.3">
      <c r="B2771" s="74"/>
      <c r="C2771" s="66"/>
      <c r="D2771" s="87"/>
      <c r="E2771" s="22"/>
      <c r="F2771" s="22"/>
      <c r="G2771" s="51"/>
      <c r="H2771" s="66"/>
      <c r="I2771" s="87"/>
      <c r="J2771" s="22"/>
      <c r="K2771" s="22"/>
      <c r="L2771" s="51"/>
      <c r="M2771" s="65"/>
      <c r="N2771" s="66"/>
      <c r="O2771" s="22"/>
      <c r="P2771" s="96"/>
    </row>
    <row r="2772" spans="2:16" ht="15.6" hidden="1" x14ac:dyDescent="0.3">
      <c r="B2772" s="62" t="str">
        <f>B2769</f>
        <v xml:space="preserve">  </v>
      </c>
      <c r="C2772" s="87" t="s">
        <v>36</v>
      </c>
      <c r="D2772" s="22"/>
      <c r="E2772" s="22" t="str">
        <f>F2773</f>
        <v xml:space="preserve">  </v>
      </c>
      <c r="F2772" s="22"/>
      <c r="G2772" s="51"/>
      <c r="H2772" s="143" t="s">
        <v>37</v>
      </c>
      <c r="I2772" s="143"/>
      <c r="J2772" s="143"/>
      <c r="K2772" s="143"/>
      <c r="L2772" s="51"/>
      <c r="M2772" s="87" t="s">
        <v>36</v>
      </c>
      <c r="N2772" s="22"/>
      <c r="O2772" s="22" t="str">
        <f>E2772</f>
        <v xml:space="preserve">  </v>
      </c>
      <c r="P2772" s="96"/>
    </row>
    <row r="2773" spans="2:16" ht="15.6" hidden="1" x14ac:dyDescent="0.3">
      <c r="B2773" s="75"/>
      <c r="C2773" s="79"/>
      <c r="D2773" s="90" t="s">
        <v>80</v>
      </c>
      <c r="E2773" s="90"/>
      <c r="F2773" s="91" t="str">
        <f>IFERROR(VLOOKUP(B2772,'Lessor Calculations'!$G$10:$W$448,17,FALSE),0)</f>
        <v xml:space="preserve">  </v>
      </c>
      <c r="G2773" s="70"/>
      <c r="H2773" s="146"/>
      <c r="I2773" s="146"/>
      <c r="J2773" s="146"/>
      <c r="K2773" s="146"/>
      <c r="L2773" s="70"/>
      <c r="M2773" s="79"/>
      <c r="N2773" s="90" t="s">
        <v>80</v>
      </c>
      <c r="O2773" s="91"/>
      <c r="P2773" s="94" t="str">
        <f>O2772</f>
        <v xml:space="preserve">  </v>
      </c>
    </row>
    <row r="2774" spans="2:16" ht="15.6" hidden="1" x14ac:dyDescent="0.3">
      <c r="B2774" s="59" t="str">
        <f>IFERROR(IF(EOMONTH(B2769,1)&gt;Questionnaire!$I$8,"  ",EOMONTH(B2769,1)),"  ")</f>
        <v xml:space="preserve">  </v>
      </c>
      <c r="C2774" s="82" t="s">
        <v>36</v>
      </c>
      <c r="D2774" s="83"/>
      <c r="E2774" s="83">
        <f>IFERROR(F2775+F2776,0)</f>
        <v>0</v>
      </c>
      <c r="F2774" s="83"/>
      <c r="G2774" s="61"/>
      <c r="H2774" s="142" t="s">
        <v>37</v>
      </c>
      <c r="I2774" s="142"/>
      <c r="J2774" s="142"/>
      <c r="K2774" s="142"/>
      <c r="L2774" s="61"/>
      <c r="M2774" s="82" t="s">
        <v>36</v>
      </c>
      <c r="N2774" s="83"/>
      <c r="O2774" s="83">
        <f>E2774</f>
        <v>0</v>
      </c>
      <c r="P2774" s="95"/>
    </row>
    <row r="2775" spans="2:16" hidden="1" x14ac:dyDescent="0.25">
      <c r="B2775" s="98"/>
      <c r="C2775" s="87"/>
      <c r="D2775" s="87" t="s">
        <v>71</v>
      </c>
      <c r="E2775" s="87"/>
      <c r="F2775" s="22">
        <f>IFERROR(-VLOOKUP(B2774,'Lessor Calculations'!$G$10:$N$448,8,FALSE),0)</f>
        <v>0</v>
      </c>
      <c r="G2775" s="51"/>
      <c r="H2775" s="143"/>
      <c r="I2775" s="143"/>
      <c r="J2775" s="143"/>
      <c r="K2775" s="143"/>
      <c r="L2775" s="51"/>
      <c r="M2775" s="87"/>
      <c r="N2775" s="87" t="s">
        <v>71</v>
      </c>
      <c r="O2775" s="22"/>
      <c r="P2775" s="96">
        <f>F2775</f>
        <v>0</v>
      </c>
    </row>
    <row r="2776" spans="2:16" hidden="1" x14ac:dyDescent="0.25">
      <c r="B2776" s="98"/>
      <c r="C2776" s="66"/>
      <c r="D2776" s="87" t="s">
        <v>72</v>
      </c>
      <c r="E2776" s="87"/>
      <c r="F2776" s="22" t="str">
        <f>IFERROR(VLOOKUP(B2774,'Lessor Calculations'!$G$10:$M$448,7,FALSE),0)</f>
        <v xml:space="preserve">  </v>
      </c>
      <c r="G2776" s="51"/>
      <c r="H2776" s="143"/>
      <c r="I2776" s="143"/>
      <c r="J2776" s="143"/>
      <c r="K2776" s="143"/>
      <c r="L2776" s="51"/>
      <c r="M2776" s="66"/>
      <c r="N2776" s="87" t="s">
        <v>72</v>
      </c>
      <c r="O2776" s="22"/>
      <c r="P2776" s="96" t="str">
        <f>F2776</f>
        <v xml:space="preserve">  </v>
      </c>
    </row>
    <row r="2777" spans="2:16" hidden="1" x14ac:dyDescent="0.25">
      <c r="B2777" s="98"/>
      <c r="C2777" s="66"/>
      <c r="D2777" s="87"/>
      <c r="E2777" s="22"/>
      <c r="F2777" s="22"/>
      <c r="G2777" s="51"/>
      <c r="H2777" s="66"/>
      <c r="I2777" s="87"/>
      <c r="J2777" s="22"/>
      <c r="K2777" s="22"/>
      <c r="L2777" s="51"/>
      <c r="M2777" s="65"/>
      <c r="N2777" s="87"/>
      <c r="O2777" s="22"/>
      <c r="P2777" s="96"/>
    </row>
    <row r="2778" spans="2:16" ht="15.6" hidden="1" x14ac:dyDescent="0.3">
      <c r="B2778" s="62" t="str">
        <f>B2774</f>
        <v xml:space="preserve">  </v>
      </c>
      <c r="C2778" s="66" t="s">
        <v>70</v>
      </c>
      <c r="D2778" s="66"/>
      <c r="E2778" s="22" t="str">
        <f>IFERROR(VLOOKUP(B2778,'Lessor Calculations'!$Z$10:$AB$448,3,FALSE),0)</f>
        <v xml:space="preserve">  </v>
      </c>
      <c r="F2778" s="66"/>
      <c r="G2778" s="51"/>
      <c r="H2778" s="143" t="s">
        <v>37</v>
      </c>
      <c r="I2778" s="143"/>
      <c r="J2778" s="143"/>
      <c r="K2778" s="143"/>
      <c r="L2778" s="51"/>
      <c r="M2778" s="66" t="s">
        <v>70</v>
      </c>
      <c r="N2778" s="66"/>
      <c r="O2778" s="22" t="str">
        <f>E2778</f>
        <v xml:space="preserve">  </v>
      </c>
      <c r="P2778" s="96"/>
    </row>
    <row r="2779" spans="2:16" hidden="1" x14ac:dyDescent="0.25">
      <c r="B2779" s="98"/>
      <c r="C2779" s="66"/>
      <c r="D2779" s="87" t="s">
        <v>82</v>
      </c>
      <c r="E2779" s="66"/>
      <c r="F2779" s="77" t="str">
        <f>E2778</f>
        <v xml:space="preserve">  </v>
      </c>
      <c r="G2779" s="51"/>
      <c r="H2779" s="143"/>
      <c r="I2779" s="143"/>
      <c r="J2779" s="143"/>
      <c r="K2779" s="143"/>
      <c r="L2779" s="51"/>
      <c r="M2779" s="66"/>
      <c r="N2779" s="87" t="s">
        <v>82</v>
      </c>
      <c r="O2779" s="22"/>
      <c r="P2779" s="96" t="str">
        <f>O2778</f>
        <v xml:space="preserve">  </v>
      </c>
    </row>
    <row r="2780" spans="2:16" hidden="1" x14ac:dyDescent="0.25">
      <c r="B2780" s="98"/>
      <c r="C2780" s="66"/>
      <c r="D2780" s="87"/>
      <c r="E2780" s="22"/>
      <c r="F2780" s="22"/>
      <c r="G2780" s="51"/>
      <c r="H2780" s="66"/>
      <c r="I2780" s="87"/>
      <c r="J2780" s="22"/>
      <c r="K2780" s="22"/>
      <c r="L2780" s="51"/>
      <c r="M2780" s="65"/>
      <c r="N2780" s="87"/>
      <c r="O2780" s="22"/>
      <c r="P2780" s="96"/>
    </row>
    <row r="2781" spans="2:16" ht="15.6" hidden="1" x14ac:dyDescent="0.3">
      <c r="B2781" s="62" t="str">
        <f>B2778</f>
        <v xml:space="preserve">  </v>
      </c>
      <c r="C2781" s="144" t="s">
        <v>37</v>
      </c>
      <c r="D2781" s="144"/>
      <c r="E2781" s="144"/>
      <c r="F2781" s="144"/>
      <c r="G2781" s="51"/>
      <c r="H2781" s="87" t="s">
        <v>74</v>
      </c>
      <c r="I2781" s="66"/>
      <c r="J2781" s="22" t="str">
        <f>IFERROR(VLOOKUP(B2781,'Lessor Calculations'!$AE$10:$AG$448,3,FALSE),0)</f>
        <v xml:space="preserve">  </v>
      </c>
      <c r="K2781" s="22"/>
      <c r="L2781" s="51"/>
      <c r="M2781" s="87" t="s">
        <v>74</v>
      </c>
      <c r="N2781" s="66"/>
      <c r="O2781" s="22" t="str">
        <f>J2781</f>
        <v xml:space="preserve">  </v>
      </c>
      <c r="P2781" s="96"/>
    </row>
    <row r="2782" spans="2:16" ht="15.6" hidden="1" x14ac:dyDescent="0.3">
      <c r="B2782" s="74"/>
      <c r="C2782" s="144"/>
      <c r="D2782" s="144"/>
      <c r="E2782" s="144"/>
      <c r="F2782" s="144"/>
      <c r="G2782" s="51"/>
      <c r="H2782" s="52"/>
      <c r="I2782" s="87" t="s">
        <v>79</v>
      </c>
      <c r="J2782" s="22"/>
      <c r="K2782" s="22" t="str">
        <f>J2781</f>
        <v xml:space="preserve">  </v>
      </c>
      <c r="L2782" s="51"/>
      <c r="M2782" s="52"/>
      <c r="N2782" s="87" t="s">
        <v>79</v>
      </c>
      <c r="O2782" s="22"/>
      <c r="P2782" s="96" t="str">
        <f>O2781</f>
        <v xml:space="preserve">  </v>
      </c>
    </row>
    <row r="2783" spans="2:16" ht="15.6" hidden="1" x14ac:dyDescent="0.3">
      <c r="B2783" s="74"/>
      <c r="C2783" s="66"/>
      <c r="D2783" s="87"/>
      <c r="E2783" s="22"/>
      <c r="F2783" s="22"/>
      <c r="G2783" s="51"/>
      <c r="H2783" s="66"/>
      <c r="I2783" s="87"/>
      <c r="J2783" s="22"/>
      <c r="K2783" s="22"/>
      <c r="L2783" s="51"/>
      <c r="M2783" s="65"/>
      <c r="N2783" s="66"/>
      <c r="O2783" s="22"/>
      <c r="P2783" s="96"/>
    </row>
    <row r="2784" spans="2:16" ht="15.6" hidden="1" x14ac:dyDescent="0.3">
      <c r="B2784" s="62" t="str">
        <f>B2781</f>
        <v xml:space="preserve">  </v>
      </c>
      <c r="C2784" s="87" t="s">
        <v>36</v>
      </c>
      <c r="D2784" s="22"/>
      <c r="E2784" s="22" t="str">
        <f>F2785</f>
        <v xml:space="preserve">  </v>
      </c>
      <c r="F2784" s="22"/>
      <c r="G2784" s="51"/>
      <c r="H2784" s="143" t="s">
        <v>37</v>
      </c>
      <c r="I2784" s="143"/>
      <c r="J2784" s="143"/>
      <c r="K2784" s="143"/>
      <c r="L2784" s="51"/>
      <c r="M2784" s="87" t="s">
        <v>36</v>
      </c>
      <c r="N2784" s="22"/>
      <c r="O2784" s="22" t="str">
        <f>E2784</f>
        <v xml:space="preserve">  </v>
      </c>
      <c r="P2784" s="96"/>
    </row>
    <row r="2785" spans="2:16" ht="15.6" hidden="1" x14ac:dyDescent="0.3">
      <c r="B2785" s="75"/>
      <c r="C2785" s="79"/>
      <c r="D2785" s="90" t="s">
        <v>80</v>
      </c>
      <c r="E2785" s="90"/>
      <c r="F2785" s="91" t="str">
        <f>IFERROR(VLOOKUP(B2784,'Lessor Calculations'!$G$10:$W$448,17,FALSE),0)</f>
        <v xml:space="preserve">  </v>
      </c>
      <c r="G2785" s="70"/>
      <c r="H2785" s="146"/>
      <c r="I2785" s="146"/>
      <c r="J2785" s="146"/>
      <c r="K2785" s="146"/>
      <c r="L2785" s="70"/>
      <c r="M2785" s="79"/>
      <c r="N2785" s="90" t="s">
        <v>80</v>
      </c>
      <c r="O2785" s="91"/>
      <c r="P2785" s="94" t="str">
        <f>O2784</f>
        <v xml:space="preserve">  </v>
      </c>
    </row>
    <row r="2786" spans="2:16" ht="15.6" hidden="1" x14ac:dyDescent="0.3">
      <c r="B2786" s="59" t="str">
        <f>IFERROR(IF(EOMONTH(B2781,1)&gt;Questionnaire!$I$8,"  ",EOMONTH(B2781,1)),"  ")</f>
        <v xml:space="preserve">  </v>
      </c>
      <c r="C2786" s="82" t="s">
        <v>36</v>
      </c>
      <c r="D2786" s="83"/>
      <c r="E2786" s="83">
        <f>IFERROR(F2787+F2788,0)</f>
        <v>0</v>
      </c>
      <c r="F2786" s="83"/>
      <c r="G2786" s="61"/>
      <c r="H2786" s="142" t="s">
        <v>37</v>
      </c>
      <c r="I2786" s="142"/>
      <c r="J2786" s="142"/>
      <c r="K2786" s="142"/>
      <c r="L2786" s="61"/>
      <c r="M2786" s="82" t="s">
        <v>36</v>
      </c>
      <c r="N2786" s="83"/>
      <c r="O2786" s="83">
        <f>E2786</f>
        <v>0</v>
      </c>
      <c r="P2786" s="95"/>
    </row>
    <row r="2787" spans="2:16" hidden="1" x14ac:dyDescent="0.25">
      <c r="B2787" s="98"/>
      <c r="C2787" s="87"/>
      <c r="D2787" s="87" t="s">
        <v>71</v>
      </c>
      <c r="E2787" s="87"/>
      <c r="F2787" s="22">
        <f>IFERROR(-VLOOKUP(B2786,'Lessor Calculations'!$G$10:$N$448,8,FALSE),0)</f>
        <v>0</v>
      </c>
      <c r="G2787" s="51"/>
      <c r="H2787" s="143"/>
      <c r="I2787" s="143"/>
      <c r="J2787" s="143"/>
      <c r="K2787" s="143"/>
      <c r="L2787" s="51"/>
      <c r="M2787" s="87"/>
      <c r="N2787" s="87" t="s">
        <v>71</v>
      </c>
      <c r="O2787" s="22"/>
      <c r="P2787" s="96">
        <f>F2787</f>
        <v>0</v>
      </c>
    </row>
    <row r="2788" spans="2:16" hidden="1" x14ac:dyDescent="0.25">
      <c r="B2788" s="98"/>
      <c r="C2788" s="66"/>
      <c r="D2788" s="87" t="s">
        <v>72</v>
      </c>
      <c r="E2788" s="87"/>
      <c r="F2788" s="22" t="str">
        <f>IFERROR(VLOOKUP(B2786,'Lessor Calculations'!$G$10:$M$448,7,FALSE),0)</f>
        <v xml:space="preserve">  </v>
      </c>
      <c r="G2788" s="51"/>
      <c r="H2788" s="143"/>
      <c r="I2788" s="143"/>
      <c r="J2788" s="143"/>
      <c r="K2788" s="143"/>
      <c r="L2788" s="51"/>
      <c r="M2788" s="66"/>
      <c r="N2788" s="87" t="s">
        <v>72</v>
      </c>
      <c r="O2788" s="22"/>
      <c r="P2788" s="96" t="str">
        <f>F2788</f>
        <v xml:space="preserve">  </v>
      </c>
    </row>
    <row r="2789" spans="2:16" hidden="1" x14ac:dyDescent="0.25">
      <c r="B2789" s="98"/>
      <c r="C2789" s="66"/>
      <c r="D2789" s="87"/>
      <c r="E2789" s="22"/>
      <c r="F2789" s="22"/>
      <c r="G2789" s="51"/>
      <c r="H2789" s="66"/>
      <c r="I2789" s="87"/>
      <c r="J2789" s="22"/>
      <c r="K2789" s="22"/>
      <c r="L2789" s="51"/>
      <c r="M2789" s="65"/>
      <c r="N2789" s="87"/>
      <c r="O2789" s="22"/>
      <c r="P2789" s="96"/>
    </row>
    <row r="2790" spans="2:16" ht="15.6" hidden="1" x14ac:dyDescent="0.3">
      <c r="B2790" s="62" t="str">
        <f>B2786</f>
        <v xml:space="preserve">  </v>
      </c>
      <c r="C2790" s="66" t="s">
        <v>70</v>
      </c>
      <c r="D2790" s="66"/>
      <c r="E2790" s="22" t="str">
        <f>IFERROR(VLOOKUP(B2790,'Lessor Calculations'!$Z$10:$AB$448,3,FALSE),0)</f>
        <v xml:space="preserve">  </v>
      </c>
      <c r="F2790" s="66"/>
      <c r="G2790" s="51"/>
      <c r="H2790" s="143" t="s">
        <v>37</v>
      </c>
      <c r="I2790" s="143"/>
      <c r="J2790" s="143"/>
      <c r="K2790" s="143"/>
      <c r="L2790" s="51"/>
      <c r="M2790" s="66" t="s">
        <v>70</v>
      </c>
      <c r="N2790" s="66"/>
      <c r="O2790" s="22" t="str">
        <f>E2790</f>
        <v xml:space="preserve">  </v>
      </c>
      <c r="P2790" s="96"/>
    </row>
    <row r="2791" spans="2:16" hidden="1" x14ac:dyDescent="0.25">
      <c r="B2791" s="98"/>
      <c r="C2791" s="66"/>
      <c r="D2791" s="87" t="s">
        <v>82</v>
      </c>
      <c r="E2791" s="66"/>
      <c r="F2791" s="77" t="str">
        <f>E2790</f>
        <v xml:space="preserve">  </v>
      </c>
      <c r="G2791" s="51"/>
      <c r="H2791" s="143"/>
      <c r="I2791" s="143"/>
      <c r="J2791" s="143"/>
      <c r="K2791" s="143"/>
      <c r="L2791" s="51"/>
      <c r="M2791" s="66"/>
      <c r="N2791" s="87" t="s">
        <v>82</v>
      </c>
      <c r="O2791" s="22"/>
      <c r="P2791" s="96" t="str">
        <f>O2790</f>
        <v xml:space="preserve">  </v>
      </c>
    </row>
    <row r="2792" spans="2:16" hidden="1" x14ac:dyDescent="0.25">
      <c r="B2792" s="98"/>
      <c r="C2792" s="66"/>
      <c r="D2792" s="87"/>
      <c r="E2792" s="22"/>
      <c r="F2792" s="22"/>
      <c r="G2792" s="51"/>
      <c r="H2792" s="66"/>
      <c r="I2792" s="87"/>
      <c r="J2792" s="22"/>
      <c r="K2792" s="22"/>
      <c r="L2792" s="51"/>
      <c r="M2792" s="65"/>
      <c r="N2792" s="87"/>
      <c r="O2792" s="22"/>
      <c r="P2792" s="96"/>
    </row>
    <row r="2793" spans="2:16" ht="15.6" hidden="1" x14ac:dyDescent="0.3">
      <c r="B2793" s="62" t="str">
        <f>B2790</f>
        <v xml:space="preserve">  </v>
      </c>
      <c r="C2793" s="144" t="s">
        <v>37</v>
      </c>
      <c r="D2793" s="144"/>
      <c r="E2793" s="144"/>
      <c r="F2793" s="144"/>
      <c r="G2793" s="51"/>
      <c r="H2793" s="87" t="s">
        <v>74</v>
      </c>
      <c r="I2793" s="66"/>
      <c r="J2793" s="22" t="str">
        <f>IFERROR(VLOOKUP(B2793,'Lessor Calculations'!$AE$10:$AG$448,3,FALSE),0)</f>
        <v xml:space="preserve">  </v>
      </c>
      <c r="K2793" s="22"/>
      <c r="L2793" s="51"/>
      <c r="M2793" s="87" t="s">
        <v>74</v>
      </c>
      <c r="N2793" s="66"/>
      <c r="O2793" s="22" t="str">
        <f>J2793</f>
        <v xml:space="preserve">  </v>
      </c>
      <c r="P2793" s="96"/>
    </row>
    <row r="2794" spans="2:16" ht="15.6" hidden="1" x14ac:dyDescent="0.3">
      <c r="B2794" s="74"/>
      <c r="C2794" s="144"/>
      <c r="D2794" s="144"/>
      <c r="E2794" s="144"/>
      <c r="F2794" s="144"/>
      <c r="G2794" s="51"/>
      <c r="H2794" s="52"/>
      <c r="I2794" s="87" t="s">
        <v>79</v>
      </c>
      <c r="J2794" s="22"/>
      <c r="K2794" s="22" t="str">
        <f>J2793</f>
        <v xml:space="preserve">  </v>
      </c>
      <c r="L2794" s="51"/>
      <c r="M2794" s="52"/>
      <c r="N2794" s="87" t="s">
        <v>79</v>
      </c>
      <c r="O2794" s="22"/>
      <c r="P2794" s="96" t="str">
        <f>O2793</f>
        <v xml:space="preserve">  </v>
      </c>
    </row>
    <row r="2795" spans="2:16" ht="15.6" hidden="1" x14ac:dyDescent="0.3">
      <c r="B2795" s="74"/>
      <c r="C2795" s="66"/>
      <c r="D2795" s="87"/>
      <c r="E2795" s="22"/>
      <c r="F2795" s="22"/>
      <c r="G2795" s="51"/>
      <c r="H2795" s="66"/>
      <c r="I2795" s="87"/>
      <c r="J2795" s="22"/>
      <c r="K2795" s="22"/>
      <c r="L2795" s="51"/>
      <c r="M2795" s="65"/>
      <c r="N2795" s="66"/>
      <c r="O2795" s="22"/>
      <c r="P2795" s="96"/>
    </row>
    <row r="2796" spans="2:16" ht="15.6" hidden="1" x14ac:dyDescent="0.3">
      <c r="B2796" s="62" t="str">
        <f>B2793</f>
        <v xml:space="preserve">  </v>
      </c>
      <c r="C2796" s="87" t="s">
        <v>36</v>
      </c>
      <c r="D2796" s="22"/>
      <c r="E2796" s="22" t="str">
        <f>F2797</f>
        <v xml:space="preserve">  </v>
      </c>
      <c r="F2796" s="22"/>
      <c r="G2796" s="51"/>
      <c r="H2796" s="143" t="s">
        <v>37</v>
      </c>
      <c r="I2796" s="143"/>
      <c r="J2796" s="143"/>
      <c r="K2796" s="143"/>
      <c r="L2796" s="51"/>
      <c r="M2796" s="87" t="s">
        <v>36</v>
      </c>
      <c r="N2796" s="22"/>
      <c r="O2796" s="22" t="str">
        <f>E2796</f>
        <v xml:space="preserve">  </v>
      </c>
      <c r="P2796" s="96"/>
    </row>
    <row r="2797" spans="2:16" ht="15.6" hidden="1" x14ac:dyDescent="0.3">
      <c r="B2797" s="75"/>
      <c r="C2797" s="79"/>
      <c r="D2797" s="90" t="s">
        <v>80</v>
      </c>
      <c r="E2797" s="90"/>
      <c r="F2797" s="91" t="str">
        <f>IFERROR(VLOOKUP(B2796,'Lessor Calculations'!$G$10:$W$448,17,FALSE),0)</f>
        <v xml:space="preserve">  </v>
      </c>
      <c r="G2797" s="70"/>
      <c r="H2797" s="146"/>
      <c r="I2797" s="146"/>
      <c r="J2797" s="146"/>
      <c r="K2797" s="146"/>
      <c r="L2797" s="70"/>
      <c r="M2797" s="79"/>
      <c r="N2797" s="90" t="s">
        <v>80</v>
      </c>
      <c r="O2797" s="91"/>
      <c r="P2797" s="94" t="str">
        <f>O2796</f>
        <v xml:space="preserve">  </v>
      </c>
    </row>
    <row r="2798" spans="2:16" ht="15.6" hidden="1" x14ac:dyDescent="0.3">
      <c r="B2798" s="59" t="str">
        <f>IFERROR(IF(EOMONTH(B2793,1)&gt;Questionnaire!$I$8,"  ",EOMONTH(B2793,1)),"  ")</f>
        <v xml:space="preserve">  </v>
      </c>
      <c r="C2798" s="82" t="s">
        <v>36</v>
      </c>
      <c r="D2798" s="83"/>
      <c r="E2798" s="83">
        <f>IFERROR(F2799+F2800,0)</f>
        <v>0</v>
      </c>
      <c r="F2798" s="83"/>
      <c r="G2798" s="61"/>
      <c r="H2798" s="142" t="s">
        <v>37</v>
      </c>
      <c r="I2798" s="142"/>
      <c r="J2798" s="142"/>
      <c r="K2798" s="142"/>
      <c r="L2798" s="61"/>
      <c r="M2798" s="82" t="s">
        <v>36</v>
      </c>
      <c r="N2798" s="83"/>
      <c r="O2798" s="83">
        <f>E2798</f>
        <v>0</v>
      </c>
      <c r="P2798" s="95"/>
    </row>
    <row r="2799" spans="2:16" hidden="1" x14ac:dyDescent="0.25">
      <c r="B2799" s="98"/>
      <c r="C2799" s="87"/>
      <c r="D2799" s="87" t="s">
        <v>71</v>
      </c>
      <c r="E2799" s="87"/>
      <c r="F2799" s="22">
        <f>IFERROR(-VLOOKUP(B2798,'Lessor Calculations'!$G$10:$N$448,8,FALSE),0)</f>
        <v>0</v>
      </c>
      <c r="G2799" s="51"/>
      <c r="H2799" s="143"/>
      <c r="I2799" s="143"/>
      <c r="J2799" s="143"/>
      <c r="K2799" s="143"/>
      <c r="L2799" s="51"/>
      <c r="M2799" s="87"/>
      <c r="N2799" s="87" t="s">
        <v>71</v>
      </c>
      <c r="O2799" s="22"/>
      <c r="P2799" s="96">
        <f>F2799</f>
        <v>0</v>
      </c>
    </row>
    <row r="2800" spans="2:16" hidden="1" x14ac:dyDescent="0.25">
      <c r="B2800" s="98"/>
      <c r="C2800" s="66"/>
      <c r="D2800" s="87" t="s">
        <v>72</v>
      </c>
      <c r="E2800" s="87"/>
      <c r="F2800" s="22" t="str">
        <f>IFERROR(VLOOKUP(B2798,'Lessor Calculations'!$G$10:$M$448,7,FALSE),0)</f>
        <v xml:space="preserve">  </v>
      </c>
      <c r="G2800" s="51"/>
      <c r="H2800" s="143"/>
      <c r="I2800" s="143"/>
      <c r="J2800" s="143"/>
      <c r="K2800" s="143"/>
      <c r="L2800" s="51"/>
      <c r="M2800" s="66"/>
      <c r="N2800" s="87" t="s">
        <v>72</v>
      </c>
      <c r="O2800" s="22"/>
      <c r="P2800" s="96" t="str">
        <f>F2800</f>
        <v xml:space="preserve">  </v>
      </c>
    </row>
    <row r="2801" spans="2:16" hidden="1" x14ac:dyDescent="0.25">
      <c r="B2801" s="98"/>
      <c r="C2801" s="66"/>
      <c r="D2801" s="87"/>
      <c r="E2801" s="22"/>
      <c r="F2801" s="22"/>
      <c r="G2801" s="51"/>
      <c r="H2801" s="66"/>
      <c r="I2801" s="87"/>
      <c r="J2801" s="22"/>
      <c r="K2801" s="22"/>
      <c r="L2801" s="51"/>
      <c r="M2801" s="65"/>
      <c r="N2801" s="87"/>
      <c r="O2801" s="22"/>
      <c r="P2801" s="96"/>
    </row>
    <row r="2802" spans="2:16" ht="15.6" hidden="1" x14ac:dyDescent="0.3">
      <c r="B2802" s="62" t="str">
        <f>B2798</f>
        <v xml:space="preserve">  </v>
      </c>
      <c r="C2802" s="66" t="s">
        <v>70</v>
      </c>
      <c r="D2802" s="66"/>
      <c r="E2802" s="22" t="str">
        <f>IFERROR(VLOOKUP(B2802,'Lessor Calculations'!$Z$10:$AB$448,3,FALSE),0)</f>
        <v xml:space="preserve">  </v>
      </c>
      <c r="F2802" s="66"/>
      <c r="G2802" s="51"/>
      <c r="H2802" s="143" t="s">
        <v>37</v>
      </c>
      <c r="I2802" s="143"/>
      <c r="J2802" s="143"/>
      <c r="K2802" s="143"/>
      <c r="L2802" s="51"/>
      <c r="M2802" s="66" t="s">
        <v>70</v>
      </c>
      <c r="N2802" s="66"/>
      <c r="O2802" s="22" t="str">
        <f>E2802</f>
        <v xml:space="preserve">  </v>
      </c>
      <c r="P2802" s="96"/>
    </row>
    <row r="2803" spans="2:16" hidden="1" x14ac:dyDescent="0.25">
      <c r="B2803" s="98"/>
      <c r="C2803" s="66"/>
      <c r="D2803" s="87" t="s">
        <v>82</v>
      </c>
      <c r="E2803" s="66"/>
      <c r="F2803" s="77" t="str">
        <f>E2802</f>
        <v xml:space="preserve">  </v>
      </c>
      <c r="G2803" s="51"/>
      <c r="H2803" s="143"/>
      <c r="I2803" s="143"/>
      <c r="J2803" s="143"/>
      <c r="K2803" s="143"/>
      <c r="L2803" s="51"/>
      <c r="M2803" s="66"/>
      <c r="N2803" s="87" t="s">
        <v>82</v>
      </c>
      <c r="O2803" s="22"/>
      <c r="P2803" s="96" t="str">
        <f>O2802</f>
        <v xml:space="preserve">  </v>
      </c>
    </row>
    <row r="2804" spans="2:16" hidden="1" x14ac:dyDescent="0.25">
      <c r="B2804" s="98"/>
      <c r="C2804" s="66"/>
      <c r="D2804" s="87"/>
      <c r="E2804" s="22"/>
      <c r="F2804" s="22"/>
      <c r="G2804" s="51"/>
      <c r="H2804" s="66"/>
      <c r="I2804" s="87"/>
      <c r="J2804" s="22"/>
      <c r="K2804" s="22"/>
      <c r="L2804" s="51"/>
      <c r="M2804" s="65"/>
      <c r="N2804" s="87"/>
      <c r="O2804" s="22"/>
      <c r="P2804" s="96"/>
    </row>
    <row r="2805" spans="2:16" ht="15.6" hidden="1" x14ac:dyDescent="0.3">
      <c r="B2805" s="62" t="str">
        <f>B2802</f>
        <v xml:space="preserve">  </v>
      </c>
      <c r="C2805" s="144" t="s">
        <v>37</v>
      </c>
      <c r="D2805" s="144"/>
      <c r="E2805" s="144"/>
      <c r="F2805" s="144"/>
      <c r="G2805" s="51"/>
      <c r="H2805" s="87" t="s">
        <v>74</v>
      </c>
      <c r="I2805" s="66"/>
      <c r="J2805" s="22" t="str">
        <f>IFERROR(VLOOKUP(B2805,'Lessor Calculations'!$AE$10:$AG$448,3,FALSE),0)</f>
        <v xml:space="preserve">  </v>
      </c>
      <c r="K2805" s="22"/>
      <c r="L2805" s="51"/>
      <c r="M2805" s="87" t="s">
        <v>74</v>
      </c>
      <c r="N2805" s="66"/>
      <c r="O2805" s="22" t="str">
        <f>J2805</f>
        <v xml:space="preserve">  </v>
      </c>
      <c r="P2805" s="96"/>
    </row>
    <row r="2806" spans="2:16" ht="15.6" hidden="1" x14ac:dyDescent="0.3">
      <c r="B2806" s="74"/>
      <c r="C2806" s="144"/>
      <c r="D2806" s="144"/>
      <c r="E2806" s="144"/>
      <c r="F2806" s="144"/>
      <c r="G2806" s="51"/>
      <c r="H2806" s="52"/>
      <c r="I2806" s="87" t="s">
        <v>79</v>
      </c>
      <c r="J2806" s="22"/>
      <c r="K2806" s="22" t="str">
        <f>J2805</f>
        <v xml:space="preserve">  </v>
      </c>
      <c r="L2806" s="51"/>
      <c r="M2806" s="52"/>
      <c r="N2806" s="87" t="s">
        <v>79</v>
      </c>
      <c r="O2806" s="22"/>
      <c r="P2806" s="96" t="str">
        <f>O2805</f>
        <v xml:space="preserve">  </v>
      </c>
    </row>
    <row r="2807" spans="2:16" ht="15.6" hidden="1" x14ac:dyDescent="0.3">
      <c r="B2807" s="74"/>
      <c r="C2807" s="66"/>
      <c r="D2807" s="87"/>
      <c r="E2807" s="22"/>
      <c r="F2807" s="22"/>
      <c r="G2807" s="51"/>
      <c r="H2807" s="66"/>
      <c r="I2807" s="87"/>
      <c r="J2807" s="22"/>
      <c r="K2807" s="22"/>
      <c r="L2807" s="51"/>
      <c r="M2807" s="65"/>
      <c r="N2807" s="66"/>
      <c r="O2807" s="22"/>
      <c r="P2807" s="96"/>
    </row>
    <row r="2808" spans="2:16" ht="15.6" hidden="1" x14ac:dyDescent="0.3">
      <c r="B2808" s="62" t="str">
        <f>B2805</f>
        <v xml:space="preserve">  </v>
      </c>
      <c r="C2808" s="87" t="s">
        <v>36</v>
      </c>
      <c r="D2808" s="22"/>
      <c r="E2808" s="22" t="str">
        <f>F2809</f>
        <v xml:space="preserve">  </v>
      </c>
      <c r="F2808" s="22"/>
      <c r="G2808" s="51"/>
      <c r="H2808" s="143" t="s">
        <v>37</v>
      </c>
      <c r="I2808" s="143"/>
      <c r="J2808" s="143"/>
      <c r="K2808" s="143"/>
      <c r="L2808" s="51"/>
      <c r="M2808" s="87" t="s">
        <v>36</v>
      </c>
      <c r="N2808" s="22"/>
      <c r="O2808" s="22" t="str">
        <f>E2808</f>
        <v xml:space="preserve">  </v>
      </c>
      <c r="P2808" s="96"/>
    </row>
    <row r="2809" spans="2:16" ht="15.6" hidden="1" x14ac:dyDescent="0.3">
      <c r="B2809" s="75"/>
      <c r="C2809" s="79"/>
      <c r="D2809" s="90" t="s">
        <v>80</v>
      </c>
      <c r="E2809" s="90"/>
      <c r="F2809" s="91" t="str">
        <f>IFERROR(VLOOKUP(B2808,'Lessor Calculations'!$G$10:$W$448,17,FALSE),0)</f>
        <v xml:space="preserve">  </v>
      </c>
      <c r="G2809" s="70"/>
      <c r="H2809" s="146"/>
      <c r="I2809" s="146"/>
      <c r="J2809" s="146"/>
      <c r="K2809" s="146"/>
      <c r="L2809" s="70"/>
      <c r="M2809" s="79"/>
      <c r="N2809" s="90" t="s">
        <v>80</v>
      </c>
      <c r="O2809" s="91"/>
      <c r="P2809" s="94" t="str">
        <f>O2808</f>
        <v xml:space="preserve">  </v>
      </c>
    </row>
    <row r="2810" spans="2:16" ht="15.6" hidden="1" x14ac:dyDescent="0.3">
      <c r="B2810" s="59" t="str">
        <f>IFERROR(IF(EOMONTH(B2805,1)&gt;Questionnaire!$I$8,"  ",EOMONTH(B2805,1)),"  ")</f>
        <v xml:space="preserve">  </v>
      </c>
      <c r="C2810" s="82" t="s">
        <v>36</v>
      </c>
      <c r="D2810" s="83"/>
      <c r="E2810" s="83">
        <f>IFERROR(F2811+F2812,0)</f>
        <v>0</v>
      </c>
      <c r="F2810" s="83"/>
      <c r="G2810" s="61"/>
      <c r="H2810" s="142" t="s">
        <v>37</v>
      </c>
      <c r="I2810" s="142"/>
      <c r="J2810" s="142"/>
      <c r="K2810" s="142"/>
      <c r="L2810" s="61"/>
      <c r="M2810" s="82" t="s">
        <v>36</v>
      </c>
      <c r="N2810" s="83"/>
      <c r="O2810" s="83">
        <f>E2810</f>
        <v>0</v>
      </c>
      <c r="P2810" s="95"/>
    </row>
    <row r="2811" spans="2:16" hidden="1" x14ac:dyDescent="0.25">
      <c r="B2811" s="98"/>
      <c r="C2811" s="87"/>
      <c r="D2811" s="87" t="s">
        <v>71</v>
      </c>
      <c r="E2811" s="87"/>
      <c r="F2811" s="22">
        <f>IFERROR(-VLOOKUP(B2810,'Lessor Calculations'!$G$10:$N$448,8,FALSE),0)</f>
        <v>0</v>
      </c>
      <c r="G2811" s="51"/>
      <c r="H2811" s="143"/>
      <c r="I2811" s="143"/>
      <c r="J2811" s="143"/>
      <c r="K2811" s="143"/>
      <c r="L2811" s="51"/>
      <c r="M2811" s="87"/>
      <c r="N2811" s="87" t="s">
        <v>71</v>
      </c>
      <c r="O2811" s="22"/>
      <c r="P2811" s="96">
        <f>F2811</f>
        <v>0</v>
      </c>
    </row>
    <row r="2812" spans="2:16" hidden="1" x14ac:dyDescent="0.25">
      <c r="B2812" s="98"/>
      <c r="C2812" s="66"/>
      <c r="D2812" s="87" t="s">
        <v>72</v>
      </c>
      <c r="E2812" s="87"/>
      <c r="F2812" s="22" t="str">
        <f>IFERROR(VLOOKUP(B2810,'Lessor Calculations'!$G$10:$M$448,7,FALSE),0)</f>
        <v xml:space="preserve">  </v>
      </c>
      <c r="G2812" s="51"/>
      <c r="H2812" s="143"/>
      <c r="I2812" s="143"/>
      <c r="J2812" s="143"/>
      <c r="K2812" s="143"/>
      <c r="L2812" s="51"/>
      <c r="M2812" s="66"/>
      <c r="N2812" s="87" t="s">
        <v>72</v>
      </c>
      <c r="O2812" s="22"/>
      <c r="P2812" s="96" t="str">
        <f>F2812</f>
        <v xml:space="preserve">  </v>
      </c>
    </row>
    <row r="2813" spans="2:16" hidden="1" x14ac:dyDescent="0.25">
      <c r="B2813" s="98"/>
      <c r="C2813" s="66"/>
      <c r="D2813" s="87"/>
      <c r="E2813" s="22"/>
      <c r="F2813" s="22"/>
      <c r="G2813" s="51"/>
      <c r="H2813" s="66"/>
      <c r="I2813" s="87"/>
      <c r="J2813" s="22"/>
      <c r="K2813" s="22"/>
      <c r="L2813" s="51"/>
      <c r="M2813" s="65"/>
      <c r="N2813" s="87"/>
      <c r="O2813" s="22"/>
      <c r="P2813" s="96"/>
    </row>
    <row r="2814" spans="2:16" ht="15.6" hidden="1" x14ac:dyDescent="0.3">
      <c r="B2814" s="62" t="str">
        <f>B2810</f>
        <v xml:space="preserve">  </v>
      </c>
      <c r="C2814" s="66" t="s">
        <v>70</v>
      </c>
      <c r="D2814" s="66"/>
      <c r="E2814" s="22" t="str">
        <f>IFERROR(VLOOKUP(B2814,'Lessor Calculations'!$Z$10:$AB$448,3,FALSE),0)</f>
        <v xml:space="preserve">  </v>
      </c>
      <c r="F2814" s="66"/>
      <c r="G2814" s="51"/>
      <c r="H2814" s="143" t="s">
        <v>37</v>
      </c>
      <c r="I2814" s="143"/>
      <c r="J2814" s="143"/>
      <c r="K2814" s="143"/>
      <c r="L2814" s="51"/>
      <c r="M2814" s="66" t="s">
        <v>70</v>
      </c>
      <c r="N2814" s="66"/>
      <c r="O2814" s="22" t="str">
        <f>E2814</f>
        <v xml:space="preserve">  </v>
      </c>
      <c r="P2814" s="96"/>
    </row>
    <row r="2815" spans="2:16" hidden="1" x14ac:dyDescent="0.25">
      <c r="B2815" s="98"/>
      <c r="C2815" s="66"/>
      <c r="D2815" s="87" t="s">
        <v>82</v>
      </c>
      <c r="E2815" s="66"/>
      <c r="F2815" s="77" t="str">
        <f>E2814</f>
        <v xml:space="preserve">  </v>
      </c>
      <c r="G2815" s="51"/>
      <c r="H2815" s="143"/>
      <c r="I2815" s="143"/>
      <c r="J2815" s="143"/>
      <c r="K2815" s="143"/>
      <c r="L2815" s="51"/>
      <c r="M2815" s="66"/>
      <c r="N2815" s="87" t="s">
        <v>82</v>
      </c>
      <c r="O2815" s="22"/>
      <c r="P2815" s="96" t="str">
        <f>O2814</f>
        <v xml:space="preserve">  </v>
      </c>
    </row>
    <row r="2816" spans="2:16" hidden="1" x14ac:dyDescent="0.25">
      <c r="B2816" s="98"/>
      <c r="C2816" s="66"/>
      <c r="D2816" s="87"/>
      <c r="E2816" s="22"/>
      <c r="F2816" s="22"/>
      <c r="G2816" s="51"/>
      <c r="H2816" s="66"/>
      <c r="I2816" s="87"/>
      <c r="J2816" s="22"/>
      <c r="K2816" s="22"/>
      <c r="L2816" s="51"/>
      <c r="M2816" s="65"/>
      <c r="N2816" s="87"/>
      <c r="O2816" s="22"/>
      <c r="P2816" s="96"/>
    </row>
    <row r="2817" spans="2:16" ht="15.6" hidden="1" x14ac:dyDescent="0.3">
      <c r="B2817" s="62" t="str">
        <f>B2814</f>
        <v xml:space="preserve">  </v>
      </c>
      <c r="C2817" s="144" t="s">
        <v>37</v>
      </c>
      <c r="D2817" s="144"/>
      <c r="E2817" s="144"/>
      <c r="F2817" s="144"/>
      <c r="G2817" s="51"/>
      <c r="H2817" s="87" t="s">
        <v>74</v>
      </c>
      <c r="I2817" s="66"/>
      <c r="J2817" s="22" t="str">
        <f>IFERROR(VLOOKUP(B2817,'Lessor Calculations'!$AE$10:$AG$448,3,FALSE),0)</f>
        <v xml:space="preserve">  </v>
      </c>
      <c r="K2817" s="22"/>
      <c r="L2817" s="51"/>
      <c r="M2817" s="87" t="s">
        <v>74</v>
      </c>
      <c r="N2817" s="66"/>
      <c r="O2817" s="22" t="str">
        <f>J2817</f>
        <v xml:space="preserve">  </v>
      </c>
      <c r="P2817" s="96"/>
    </row>
    <row r="2818" spans="2:16" ht="15.6" hidden="1" x14ac:dyDescent="0.3">
      <c r="B2818" s="74"/>
      <c r="C2818" s="144"/>
      <c r="D2818" s="144"/>
      <c r="E2818" s="144"/>
      <c r="F2818" s="144"/>
      <c r="G2818" s="51"/>
      <c r="H2818" s="52"/>
      <c r="I2818" s="87" t="s">
        <v>79</v>
      </c>
      <c r="J2818" s="22"/>
      <c r="K2818" s="22" t="str">
        <f>J2817</f>
        <v xml:space="preserve">  </v>
      </c>
      <c r="L2818" s="51"/>
      <c r="M2818" s="52"/>
      <c r="N2818" s="87" t="s">
        <v>79</v>
      </c>
      <c r="O2818" s="22"/>
      <c r="P2818" s="96" t="str">
        <f>O2817</f>
        <v xml:space="preserve">  </v>
      </c>
    </row>
    <row r="2819" spans="2:16" ht="15.6" hidden="1" x14ac:dyDescent="0.3">
      <c r="B2819" s="74"/>
      <c r="C2819" s="66"/>
      <c r="D2819" s="87"/>
      <c r="E2819" s="22"/>
      <c r="F2819" s="22"/>
      <c r="G2819" s="51"/>
      <c r="H2819" s="66"/>
      <c r="I2819" s="87"/>
      <c r="J2819" s="22"/>
      <c r="K2819" s="22"/>
      <c r="L2819" s="51"/>
      <c r="M2819" s="65"/>
      <c r="N2819" s="66"/>
      <c r="O2819" s="22"/>
      <c r="P2819" s="96"/>
    </row>
    <row r="2820" spans="2:16" ht="15.6" hidden="1" x14ac:dyDescent="0.3">
      <c r="B2820" s="62" t="str">
        <f>B2817</f>
        <v xml:space="preserve">  </v>
      </c>
      <c r="C2820" s="87" t="s">
        <v>36</v>
      </c>
      <c r="D2820" s="22"/>
      <c r="E2820" s="22" t="str">
        <f>F2821</f>
        <v xml:space="preserve">  </v>
      </c>
      <c r="F2820" s="22"/>
      <c r="G2820" s="51"/>
      <c r="H2820" s="143" t="s">
        <v>37</v>
      </c>
      <c r="I2820" s="143"/>
      <c r="J2820" s="143"/>
      <c r="K2820" s="143"/>
      <c r="L2820" s="51"/>
      <c r="M2820" s="87" t="s">
        <v>36</v>
      </c>
      <c r="N2820" s="22"/>
      <c r="O2820" s="22" t="str">
        <f>E2820</f>
        <v xml:space="preserve">  </v>
      </c>
      <c r="P2820" s="96"/>
    </row>
    <row r="2821" spans="2:16" ht="15.6" hidden="1" x14ac:dyDescent="0.3">
      <c r="B2821" s="75"/>
      <c r="C2821" s="79"/>
      <c r="D2821" s="90" t="s">
        <v>80</v>
      </c>
      <c r="E2821" s="90"/>
      <c r="F2821" s="91" t="str">
        <f>IFERROR(VLOOKUP(B2820,'Lessor Calculations'!$G$10:$W$448,17,FALSE),0)</f>
        <v xml:space="preserve">  </v>
      </c>
      <c r="G2821" s="70"/>
      <c r="H2821" s="146"/>
      <c r="I2821" s="146"/>
      <c r="J2821" s="146"/>
      <c r="K2821" s="146"/>
      <c r="L2821" s="70"/>
      <c r="M2821" s="79"/>
      <c r="N2821" s="90" t="s">
        <v>80</v>
      </c>
      <c r="O2821" s="91"/>
      <c r="P2821" s="94" t="str">
        <f>O2820</f>
        <v xml:space="preserve">  </v>
      </c>
    </row>
    <row r="2822" spans="2:16" ht="15.6" hidden="1" x14ac:dyDescent="0.3">
      <c r="B2822" s="59" t="str">
        <f>IFERROR(IF(EOMONTH(B2817,1)&gt;Questionnaire!$I$8,"  ",EOMONTH(B2817,1)),"  ")</f>
        <v xml:space="preserve">  </v>
      </c>
      <c r="C2822" s="82" t="s">
        <v>36</v>
      </c>
      <c r="D2822" s="83"/>
      <c r="E2822" s="83">
        <f>IFERROR(F2823+F2824,0)</f>
        <v>0</v>
      </c>
      <c r="F2822" s="83"/>
      <c r="G2822" s="61"/>
      <c r="H2822" s="142" t="s">
        <v>37</v>
      </c>
      <c r="I2822" s="142"/>
      <c r="J2822" s="142"/>
      <c r="K2822" s="142"/>
      <c r="L2822" s="61"/>
      <c r="M2822" s="82" t="s">
        <v>36</v>
      </c>
      <c r="N2822" s="83"/>
      <c r="O2822" s="83">
        <f>E2822</f>
        <v>0</v>
      </c>
      <c r="P2822" s="95"/>
    </row>
    <row r="2823" spans="2:16" hidden="1" x14ac:dyDescent="0.25">
      <c r="B2823" s="98"/>
      <c r="C2823" s="87"/>
      <c r="D2823" s="87" t="s">
        <v>71</v>
      </c>
      <c r="E2823" s="87"/>
      <c r="F2823" s="22">
        <f>IFERROR(-VLOOKUP(B2822,'Lessor Calculations'!$G$10:$N$448,8,FALSE),0)</f>
        <v>0</v>
      </c>
      <c r="G2823" s="51"/>
      <c r="H2823" s="143"/>
      <c r="I2823" s="143"/>
      <c r="J2823" s="143"/>
      <c r="K2823" s="143"/>
      <c r="L2823" s="51"/>
      <c r="M2823" s="87"/>
      <c r="N2823" s="87" t="s">
        <v>71</v>
      </c>
      <c r="O2823" s="22"/>
      <c r="P2823" s="96">
        <f>F2823</f>
        <v>0</v>
      </c>
    </row>
    <row r="2824" spans="2:16" hidden="1" x14ac:dyDescent="0.25">
      <c r="B2824" s="98"/>
      <c r="C2824" s="66"/>
      <c r="D2824" s="87" t="s">
        <v>72</v>
      </c>
      <c r="E2824" s="87"/>
      <c r="F2824" s="22" t="str">
        <f>IFERROR(VLOOKUP(B2822,'Lessor Calculations'!$G$10:$M$448,7,FALSE),0)</f>
        <v xml:space="preserve">  </v>
      </c>
      <c r="G2824" s="51"/>
      <c r="H2824" s="143"/>
      <c r="I2824" s="143"/>
      <c r="J2824" s="143"/>
      <c r="K2824" s="143"/>
      <c r="L2824" s="51"/>
      <c r="M2824" s="66"/>
      <c r="N2824" s="87" t="s">
        <v>72</v>
      </c>
      <c r="O2824" s="22"/>
      <c r="P2824" s="96" t="str">
        <f>F2824</f>
        <v xml:space="preserve">  </v>
      </c>
    </row>
    <row r="2825" spans="2:16" hidden="1" x14ac:dyDescent="0.25">
      <c r="B2825" s="98"/>
      <c r="C2825" s="66"/>
      <c r="D2825" s="87"/>
      <c r="E2825" s="22"/>
      <c r="F2825" s="22"/>
      <c r="G2825" s="51"/>
      <c r="H2825" s="66"/>
      <c r="I2825" s="87"/>
      <c r="J2825" s="22"/>
      <c r="K2825" s="22"/>
      <c r="L2825" s="51"/>
      <c r="M2825" s="65"/>
      <c r="N2825" s="87"/>
      <c r="O2825" s="22"/>
      <c r="P2825" s="96"/>
    </row>
    <row r="2826" spans="2:16" ht="15.6" hidden="1" x14ac:dyDescent="0.3">
      <c r="B2826" s="62" t="str">
        <f>B2822</f>
        <v xml:space="preserve">  </v>
      </c>
      <c r="C2826" s="66" t="s">
        <v>70</v>
      </c>
      <c r="D2826" s="66"/>
      <c r="E2826" s="22" t="str">
        <f>IFERROR(VLOOKUP(B2826,'Lessor Calculations'!$Z$10:$AB$448,3,FALSE),0)</f>
        <v xml:space="preserve">  </v>
      </c>
      <c r="F2826" s="66"/>
      <c r="G2826" s="51"/>
      <c r="H2826" s="143" t="s">
        <v>37</v>
      </c>
      <c r="I2826" s="143"/>
      <c r="J2826" s="143"/>
      <c r="K2826" s="143"/>
      <c r="L2826" s="51"/>
      <c r="M2826" s="66" t="s">
        <v>70</v>
      </c>
      <c r="N2826" s="66"/>
      <c r="O2826" s="22" t="str">
        <f>E2826</f>
        <v xml:space="preserve">  </v>
      </c>
      <c r="P2826" s="96"/>
    </row>
    <row r="2827" spans="2:16" hidden="1" x14ac:dyDescent="0.25">
      <c r="B2827" s="98"/>
      <c r="C2827" s="66"/>
      <c r="D2827" s="87" t="s">
        <v>82</v>
      </c>
      <c r="E2827" s="66"/>
      <c r="F2827" s="77" t="str">
        <f>E2826</f>
        <v xml:space="preserve">  </v>
      </c>
      <c r="G2827" s="51"/>
      <c r="H2827" s="143"/>
      <c r="I2827" s="143"/>
      <c r="J2827" s="143"/>
      <c r="K2827" s="143"/>
      <c r="L2827" s="51"/>
      <c r="M2827" s="66"/>
      <c r="N2827" s="87" t="s">
        <v>82</v>
      </c>
      <c r="O2827" s="22"/>
      <c r="P2827" s="96" t="str">
        <f>O2826</f>
        <v xml:space="preserve">  </v>
      </c>
    </row>
    <row r="2828" spans="2:16" hidden="1" x14ac:dyDescent="0.25">
      <c r="B2828" s="98"/>
      <c r="C2828" s="66"/>
      <c r="D2828" s="87"/>
      <c r="E2828" s="22"/>
      <c r="F2828" s="22"/>
      <c r="G2828" s="51"/>
      <c r="H2828" s="66"/>
      <c r="I2828" s="87"/>
      <c r="J2828" s="22"/>
      <c r="K2828" s="22"/>
      <c r="L2828" s="51"/>
      <c r="M2828" s="65"/>
      <c r="N2828" s="87"/>
      <c r="O2828" s="22"/>
      <c r="P2828" s="96"/>
    </row>
    <row r="2829" spans="2:16" ht="15.6" hidden="1" x14ac:dyDescent="0.3">
      <c r="B2829" s="62" t="str">
        <f>B2826</f>
        <v xml:space="preserve">  </v>
      </c>
      <c r="C2829" s="144" t="s">
        <v>37</v>
      </c>
      <c r="D2829" s="144"/>
      <c r="E2829" s="144"/>
      <c r="F2829" s="144"/>
      <c r="G2829" s="51"/>
      <c r="H2829" s="87" t="s">
        <v>74</v>
      </c>
      <c r="I2829" s="66"/>
      <c r="J2829" s="22" t="str">
        <f>IFERROR(VLOOKUP(B2829,'Lessor Calculations'!$AE$10:$AG$448,3,FALSE),0)</f>
        <v xml:space="preserve">  </v>
      </c>
      <c r="K2829" s="22"/>
      <c r="L2829" s="51"/>
      <c r="M2829" s="87" t="s">
        <v>74</v>
      </c>
      <c r="N2829" s="66"/>
      <c r="O2829" s="22" t="str">
        <f>J2829</f>
        <v xml:space="preserve">  </v>
      </c>
      <c r="P2829" s="96"/>
    </row>
    <row r="2830" spans="2:16" ht="15.6" hidden="1" x14ac:dyDescent="0.3">
      <c r="B2830" s="74"/>
      <c r="C2830" s="144"/>
      <c r="D2830" s="144"/>
      <c r="E2830" s="144"/>
      <c r="F2830" s="144"/>
      <c r="G2830" s="51"/>
      <c r="H2830" s="52"/>
      <c r="I2830" s="87" t="s">
        <v>79</v>
      </c>
      <c r="J2830" s="22"/>
      <c r="K2830" s="22" t="str">
        <f>J2829</f>
        <v xml:space="preserve">  </v>
      </c>
      <c r="L2830" s="51"/>
      <c r="M2830" s="52"/>
      <c r="N2830" s="87" t="s">
        <v>79</v>
      </c>
      <c r="O2830" s="22"/>
      <c r="P2830" s="96" t="str">
        <f>O2829</f>
        <v xml:space="preserve">  </v>
      </c>
    </row>
    <row r="2831" spans="2:16" ht="15.6" hidden="1" x14ac:dyDescent="0.3">
      <c r="B2831" s="74"/>
      <c r="C2831" s="66"/>
      <c r="D2831" s="87"/>
      <c r="E2831" s="22"/>
      <c r="F2831" s="22"/>
      <c r="G2831" s="51"/>
      <c r="H2831" s="66"/>
      <c r="I2831" s="87"/>
      <c r="J2831" s="22"/>
      <c r="K2831" s="22"/>
      <c r="L2831" s="51"/>
      <c r="M2831" s="65"/>
      <c r="N2831" s="66"/>
      <c r="O2831" s="22"/>
      <c r="P2831" s="96"/>
    </row>
    <row r="2832" spans="2:16" ht="15.6" hidden="1" x14ac:dyDescent="0.3">
      <c r="B2832" s="62" t="str">
        <f>B2829</f>
        <v xml:space="preserve">  </v>
      </c>
      <c r="C2832" s="87" t="s">
        <v>36</v>
      </c>
      <c r="D2832" s="22"/>
      <c r="E2832" s="22" t="str">
        <f>F2833</f>
        <v xml:space="preserve">  </v>
      </c>
      <c r="F2832" s="22"/>
      <c r="G2832" s="51"/>
      <c r="H2832" s="143" t="s">
        <v>37</v>
      </c>
      <c r="I2832" s="143"/>
      <c r="J2832" s="143"/>
      <c r="K2832" s="143"/>
      <c r="L2832" s="51"/>
      <c r="M2832" s="87" t="s">
        <v>36</v>
      </c>
      <c r="N2832" s="22"/>
      <c r="O2832" s="22" t="str">
        <f>E2832</f>
        <v xml:space="preserve">  </v>
      </c>
      <c r="P2832" s="96"/>
    </row>
    <row r="2833" spans="2:16" ht="15.6" hidden="1" x14ac:dyDescent="0.3">
      <c r="B2833" s="75"/>
      <c r="C2833" s="79"/>
      <c r="D2833" s="90" t="s">
        <v>80</v>
      </c>
      <c r="E2833" s="90"/>
      <c r="F2833" s="91" t="str">
        <f>IFERROR(VLOOKUP(B2832,'Lessor Calculations'!$G$10:$W$448,17,FALSE),0)</f>
        <v xml:space="preserve">  </v>
      </c>
      <c r="G2833" s="70"/>
      <c r="H2833" s="146"/>
      <c r="I2833" s="146"/>
      <c r="J2833" s="146"/>
      <c r="K2833" s="146"/>
      <c r="L2833" s="70"/>
      <c r="M2833" s="79"/>
      <c r="N2833" s="90" t="s">
        <v>80</v>
      </c>
      <c r="O2833" s="91"/>
      <c r="P2833" s="94" t="str">
        <f>O2832</f>
        <v xml:space="preserve">  </v>
      </c>
    </row>
    <row r="2834" spans="2:16" ht="15.6" hidden="1" x14ac:dyDescent="0.3">
      <c r="B2834" s="59" t="str">
        <f>IFERROR(IF(EOMONTH(B2829,1)&gt;Questionnaire!$I$8,"  ",EOMONTH(B2829,1)),"  ")</f>
        <v xml:space="preserve">  </v>
      </c>
      <c r="C2834" s="82" t="s">
        <v>36</v>
      </c>
      <c r="D2834" s="83"/>
      <c r="E2834" s="83">
        <f>IFERROR(F2835+F2836,0)</f>
        <v>0</v>
      </c>
      <c r="F2834" s="83"/>
      <c r="G2834" s="61"/>
      <c r="H2834" s="142" t="s">
        <v>37</v>
      </c>
      <c r="I2834" s="142"/>
      <c r="J2834" s="142"/>
      <c r="K2834" s="142"/>
      <c r="L2834" s="61"/>
      <c r="M2834" s="82" t="s">
        <v>36</v>
      </c>
      <c r="N2834" s="83"/>
      <c r="O2834" s="83">
        <f>E2834</f>
        <v>0</v>
      </c>
      <c r="P2834" s="95"/>
    </row>
    <row r="2835" spans="2:16" hidden="1" x14ac:dyDescent="0.25">
      <c r="B2835" s="98"/>
      <c r="C2835" s="87"/>
      <c r="D2835" s="87" t="s">
        <v>71</v>
      </c>
      <c r="E2835" s="87"/>
      <c r="F2835" s="22">
        <f>IFERROR(-VLOOKUP(B2834,'Lessor Calculations'!$G$10:$N$448,8,FALSE),0)</f>
        <v>0</v>
      </c>
      <c r="G2835" s="51"/>
      <c r="H2835" s="143"/>
      <c r="I2835" s="143"/>
      <c r="J2835" s="143"/>
      <c r="K2835" s="143"/>
      <c r="L2835" s="51"/>
      <c r="M2835" s="87"/>
      <c r="N2835" s="87" t="s">
        <v>71</v>
      </c>
      <c r="O2835" s="22"/>
      <c r="P2835" s="96">
        <f>F2835</f>
        <v>0</v>
      </c>
    </row>
    <row r="2836" spans="2:16" hidden="1" x14ac:dyDescent="0.25">
      <c r="B2836" s="98"/>
      <c r="C2836" s="66"/>
      <c r="D2836" s="87" t="s">
        <v>72</v>
      </c>
      <c r="E2836" s="87"/>
      <c r="F2836" s="22" t="str">
        <f>IFERROR(VLOOKUP(B2834,'Lessor Calculations'!$G$10:$M$448,7,FALSE),0)</f>
        <v xml:space="preserve">  </v>
      </c>
      <c r="G2836" s="51"/>
      <c r="H2836" s="143"/>
      <c r="I2836" s="143"/>
      <c r="J2836" s="143"/>
      <c r="K2836" s="143"/>
      <c r="L2836" s="51"/>
      <c r="M2836" s="66"/>
      <c r="N2836" s="87" t="s">
        <v>72</v>
      </c>
      <c r="O2836" s="22"/>
      <c r="P2836" s="96" t="str">
        <f>F2836</f>
        <v xml:space="preserve">  </v>
      </c>
    </row>
    <row r="2837" spans="2:16" hidden="1" x14ac:dyDescent="0.25">
      <c r="B2837" s="98"/>
      <c r="C2837" s="66"/>
      <c r="D2837" s="87"/>
      <c r="E2837" s="22"/>
      <c r="F2837" s="22"/>
      <c r="G2837" s="51"/>
      <c r="H2837" s="66"/>
      <c r="I2837" s="87"/>
      <c r="J2837" s="22"/>
      <c r="K2837" s="22"/>
      <c r="L2837" s="51"/>
      <c r="M2837" s="65"/>
      <c r="N2837" s="87"/>
      <c r="O2837" s="22"/>
      <c r="P2837" s="96"/>
    </row>
    <row r="2838" spans="2:16" ht="15.6" hidden="1" x14ac:dyDescent="0.3">
      <c r="B2838" s="62" t="str">
        <f>B2834</f>
        <v xml:space="preserve">  </v>
      </c>
      <c r="C2838" s="66" t="s">
        <v>70</v>
      </c>
      <c r="D2838" s="66"/>
      <c r="E2838" s="22" t="str">
        <f>IFERROR(VLOOKUP(B2838,'Lessor Calculations'!$Z$10:$AB$448,3,FALSE),0)</f>
        <v xml:space="preserve">  </v>
      </c>
      <c r="F2838" s="66"/>
      <c r="G2838" s="51"/>
      <c r="H2838" s="143" t="s">
        <v>37</v>
      </c>
      <c r="I2838" s="143"/>
      <c r="J2838" s="143"/>
      <c r="K2838" s="143"/>
      <c r="L2838" s="51"/>
      <c r="M2838" s="66" t="s">
        <v>70</v>
      </c>
      <c r="N2838" s="66"/>
      <c r="O2838" s="22" t="str">
        <f>E2838</f>
        <v xml:space="preserve">  </v>
      </c>
      <c r="P2838" s="96"/>
    </row>
    <row r="2839" spans="2:16" hidden="1" x14ac:dyDescent="0.25">
      <c r="B2839" s="98"/>
      <c r="C2839" s="66"/>
      <c r="D2839" s="87" t="s">
        <v>82</v>
      </c>
      <c r="E2839" s="66"/>
      <c r="F2839" s="77" t="str">
        <f>E2838</f>
        <v xml:space="preserve">  </v>
      </c>
      <c r="G2839" s="51"/>
      <c r="H2839" s="143"/>
      <c r="I2839" s="143"/>
      <c r="J2839" s="143"/>
      <c r="K2839" s="143"/>
      <c r="L2839" s="51"/>
      <c r="M2839" s="66"/>
      <c r="N2839" s="87" t="s">
        <v>82</v>
      </c>
      <c r="O2839" s="22"/>
      <c r="P2839" s="96" t="str">
        <f>O2838</f>
        <v xml:space="preserve">  </v>
      </c>
    </row>
    <row r="2840" spans="2:16" hidden="1" x14ac:dyDescent="0.25">
      <c r="B2840" s="98"/>
      <c r="C2840" s="66"/>
      <c r="D2840" s="87"/>
      <c r="E2840" s="22"/>
      <c r="F2840" s="22"/>
      <c r="G2840" s="51"/>
      <c r="H2840" s="66"/>
      <c r="I2840" s="87"/>
      <c r="J2840" s="22"/>
      <c r="K2840" s="22"/>
      <c r="L2840" s="51"/>
      <c r="M2840" s="65"/>
      <c r="N2840" s="87"/>
      <c r="O2840" s="22"/>
      <c r="P2840" s="96"/>
    </row>
    <row r="2841" spans="2:16" ht="15.6" hidden="1" x14ac:dyDescent="0.3">
      <c r="B2841" s="62" t="str">
        <f>B2838</f>
        <v xml:space="preserve">  </v>
      </c>
      <c r="C2841" s="144" t="s">
        <v>37</v>
      </c>
      <c r="D2841" s="144"/>
      <c r="E2841" s="144"/>
      <c r="F2841" s="144"/>
      <c r="G2841" s="51"/>
      <c r="H2841" s="87" t="s">
        <v>74</v>
      </c>
      <c r="I2841" s="66"/>
      <c r="J2841" s="22" t="str">
        <f>IFERROR(VLOOKUP(B2841,'Lessor Calculations'!$AE$10:$AG$448,3,FALSE),0)</f>
        <v xml:space="preserve">  </v>
      </c>
      <c r="K2841" s="22"/>
      <c r="L2841" s="51"/>
      <c r="M2841" s="87" t="s">
        <v>74</v>
      </c>
      <c r="N2841" s="66"/>
      <c r="O2841" s="22" t="str">
        <f>J2841</f>
        <v xml:space="preserve">  </v>
      </c>
      <c r="P2841" s="96"/>
    </row>
    <row r="2842" spans="2:16" ht="15.6" hidden="1" x14ac:dyDescent="0.3">
      <c r="B2842" s="74"/>
      <c r="C2842" s="144"/>
      <c r="D2842" s="144"/>
      <c r="E2842" s="144"/>
      <c r="F2842" s="144"/>
      <c r="G2842" s="51"/>
      <c r="H2842" s="52"/>
      <c r="I2842" s="87" t="s">
        <v>79</v>
      </c>
      <c r="J2842" s="22"/>
      <c r="K2842" s="22" t="str">
        <f>J2841</f>
        <v xml:space="preserve">  </v>
      </c>
      <c r="L2842" s="51"/>
      <c r="M2842" s="52"/>
      <c r="N2842" s="87" t="s">
        <v>79</v>
      </c>
      <c r="O2842" s="22"/>
      <c r="P2842" s="96" t="str">
        <f>O2841</f>
        <v xml:space="preserve">  </v>
      </c>
    </row>
    <row r="2843" spans="2:16" ht="15.6" hidden="1" x14ac:dyDescent="0.3">
      <c r="B2843" s="74"/>
      <c r="C2843" s="66"/>
      <c r="D2843" s="87"/>
      <c r="E2843" s="22"/>
      <c r="F2843" s="22"/>
      <c r="G2843" s="51"/>
      <c r="H2843" s="66"/>
      <c r="I2843" s="87"/>
      <c r="J2843" s="22"/>
      <c r="K2843" s="22"/>
      <c r="L2843" s="51"/>
      <c r="M2843" s="65"/>
      <c r="N2843" s="66"/>
      <c r="O2843" s="22"/>
      <c r="P2843" s="96"/>
    </row>
    <row r="2844" spans="2:16" ht="15.6" hidden="1" x14ac:dyDescent="0.3">
      <c r="B2844" s="62" t="str">
        <f>B2841</f>
        <v xml:space="preserve">  </v>
      </c>
      <c r="C2844" s="87" t="s">
        <v>36</v>
      </c>
      <c r="D2844" s="22"/>
      <c r="E2844" s="22" t="str">
        <f>F2845</f>
        <v xml:space="preserve">  </v>
      </c>
      <c r="F2844" s="22"/>
      <c r="G2844" s="51"/>
      <c r="H2844" s="143" t="s">
        <v>37</v>
      </c>
      <c r="I2844" s="143"/>
      <c r="J2844" s="143"/>
      <c r="K2844" s="143"/>
      <c r="L2844" s="51"/>
      <c r="M2844" s="87" t="s">
        <v>36</v>
      </c>
      <c r="N2844" s="22"/>
      <c r="O2844" s="22" t="str">
        <f>E2844</f>
        <v xml:space="preserve">  </v>
      </c>
      <c r="P2844" s="96"/>
    </row>
    <row r="2845" spans="2:16" ht="15.6" hidden="1" x14ac:dyDescent="0.3">
      <c r="B2845" s="75"/>
      <c r="C2845" s="79"/>
      <c r="D2845" s="90" t="s">
        <v>80</v>
      </c>
      <c r="E2845" s="90"/>
      <c r="F2845" s="91" t="str">
        <f>IFERROR(VLOOKUP(B2844,'Lessor Calculations'!$G$10:$W$448,17,FALSE),0)</f>
        <v xml:space="preserve">  </v>
      </c>
      <c r="G2845" s="70"/>
      <c r="H2845" s="146"/>
      <c r="I2845" s="146"/>
      <c r="J2845" s="146"/>
      <c r="K2845" s="146"/>
      <c r="L2845" s="70"/>
      <c r="M2845" s="79"/>
      <c r="N2845" s="90" t="s">
        <v>80</v>
      </c>
      <c r="O2845" s="91"/>
      <c r="P2845" s="94" t="str">
        <f>O2844</f>
        <v xml:space="preserve">  </v>
      </c>
    </row>
    <row r="2846" spans="2:16" ht="15.6" hidden="1" x14ac:dyDescent="0.3">
      <c r="B2846" s="59" t="str">
        <f>IFERROR(IF(EOMONTH(B2841,1)&gt;Questionnaire!$I$8,"  ",EOMONTH(B2841,1)),"  ")</f>
        <v xml:space="preserve">  </v>
      </c>
      <c r="C2846" s="82" t="s">
        <v>36</v>
      </c>
      <c r="D2846" s="83"/>
      <c r="E2846" s="83">
        <f>IFERROR(F2847+F2848,0)</f>
        <v>0</v>
      </c>
      <c r="F2846" s="83"/>
      <c r="G2846" s="61"/>
      <c r="H2846" s="142" t="s">
        <v>37</v>
      </c>
      <c r="I2846" s="142"/>
      <c r="J2846" s="142"/>
      <c r="K2846" s="142"/>
      <c r="L2846" s="61"/>
      <c r="M2846" s="82" t="s">
        <v>36</v>
      </c>
      <c r="N2846" s="83"/>
      <c r="O2846" s="83">
        <f>E2846</f>
        <v>0</v>
      </c>
      <c r="P2846" s="95"/>
    </row>
    <row r="2847" spans="2:16" hidden="1" x14ac:dyDescent="0.25">
      <c r="B2847" s="98"/>
      <c r="C2847" s="87"/>
      <c r="D2847" s="87" t="s">
        <v>71</v>
      </c>
      <c r="E2847" s="87"/>
      <c r="F2847" s="22">
        <f>IFERROR(-VLOOKUP(B2846,'Lessor Calculations'!$G$10:$N$448,8,FALSE),0)</f>
        <v>0</v>
      </c>
      <c r="G2847" s="51"/>
      <c r="H2847" s="143"/>
      <c r="I2847" s="143"/>
      <c r="J2847" s="143"/>
      <c r="K2847" s="143"/>
      <c r="L2847" s="51"/>
      <c r="M2847" s="87"/>
      <c r="N2847" s="87" t="s">
        <v>71</v>
      </c>
      <c r="O2847" s="22"/>
      <c r="P2847" s="96">
        <f>F2847</f>
        <v>0</v>
      </c>
    </row>
    <row r="2848" spans="2:16" hidden="1" x14ac:dyDescent="0.25">
      <c r="B2848" s="98"/>
      <c r="C2848" s="66"/>
      <c r="D2848" s="87" t="s">
        <v>72</v>
      </c>
      <c r="E2848" s="87"/>
      <c r="F2848" s="22" t="str">
        <f>IFERROR(VLOOKUP(B2846,'Lessor Calculations'!$G$10:$M$448,7,FALSE),0)</f>
        <v xml:space="preserve">  </v>
      </c>
      <c r="G2848" s="51"/>
      <c r="H2848" s="143"/>
      <c r="I2848" s="143"/>
      <c r="J2848" s="143"/>
      <c r="K2848" s="143"/>
      <c r="L2848" s="51"/>
      <c r="M2848" s="66"/>
      <c r="N2848" s="87" t="s">
        <v>72</v>
      </c>
      <c r="O2848" s="22"/>
      <c r="P2848" s="96" t="str">
        <f>F2848</f>
        <v xml:space="preserve">  </v>
      </c>
    </row>
    <row r="2849" spans="2:16" hidden="1" x14ac:dyDescent="0.25">
      <c r="B2849" s="98"/>
      <c r="C2849" s="66"/>
      <c r="D2849" s="87"/>
      <c r="E2849" s="22"/>
      <c r="F2849" s="22"/>
      <c r="G2849" s="51"/>
      <c r="H2849" s="66"/>
      <c r="I2849" s="87"/>
      <c r="J2849" s="22"/>
      <c r="K2849" s="22"/>
      <c r="L2849" s="51"/>
      <c r="M2849" s="65"/>
      <c r="N2849" s="87"/>
      <c r="O2849" s="22"/>
      <c r="P2849" s="96"/>
    </row>
    <row r="2850" spans="2:16" ht="15.6" hidden="1" x14ac:dyDescent="0.3">
      <c r="B2850" s="62" t="str">
        <f>B2846</f>
        <v xml:space="preserve">  </v>
      </c>
      <c r="C2850" s="66" t="s">
        <v>70</v>
      </c>
      <c r="D2850" s="66"/>
      <c r="E2850" s="22" t="str">
        <f>IFERROR(VLOOKUP(B2850,'Lessor Calculations'!$Z$10:$AB$448,3,FALSE),0)</f>
        <v xml:space="preserve">  </v>
      </c>
      <c r="F2850" s="66"/>
      <c r="G2850" s="51"/>
      <c r="H2850" s="143" t="s">
        <v>37</v>
      </c>
      <c r="I2850" s="143"/>
      <c r="J2850" s="143"/>
      <c r="K2850" s="143"/>
      <c r="L2850" s="51"/>
      <c r="M2850" s="66" t="s">
        <v>70</v>
      </c>
      <c r="N2850" s="66"/>
      <c r="O2850" s="22" t="str">
        <f>E2850</f>
        <v xml:space="preserve">  </v>
      </c>
      <c r="P2850" s="96"/>
    </row>
    <row r="2851" spans="2:16" hidden="1" x14ac:dyDescent="0.25">
      <c r="B2851" s="98"/>
      <c r="C2851" s="66"/>
      <c r="D2851" s="87" t="s">
        <v>82</v>
      </c>
      <c r="E2851" s="66"/>
      <c r="F2851" s="77" t="str">
        <f>E2850</f>
        <v xml:space="preserve">  </v>
      </c>
      <c r="G2851" s="51"/>
      <c r="H2851" s="143"/>
      <c r="I2851" s="143"/>
      <c r="J2851" s="143"/>
      <c r="K2851" s="143"/>
      <c r="L2851" s="51"/>
      <c r="M2851" s="66"/>
      <c r="N2851" s="87" t="s">
        <v>82</v>
      </c>
      <c r="O2851" s="22"/>
      <c r="P2851" s="96" t="str">
        <f>O2850</f>
        <v xml:space="preserve">  </v>
      </c>
    </row>
    <row r="2852" spans="2:16" hidden="1" x14ac:dyDescent="0.25">
      <c r="B2852" s="98"/>
      <c r="C2852" s="66"/>
      <c r="D2852" s="87"/>
      <c r="E2852" s="22"/>
      <c r="F2852" s="22"/>
      <c r="G2852" s="51"/>
      <c r="H2852" s="66"/>
      <c r="I2852" s="87"/>
      <c r="J2852" s="22"/>
      <c r="K2852" s="22"/>
      <c r="L2852" s="51"/>
      <c r="M2852" s="65"/>
      <c r="N2852" s="87"/>
      <c r="O2852" s="22"/>
      <c r="P2852" s="96"/>
    </row>
    <row r="2853" spans="2:16" ht="15.6" hidden="1" x14ac:dyDescent="0.3">
      <c r="B2853" s="62" t="str">
        <f>B2850</f>
        <v xml:space="preserve">  </v>
      </c>
      <c r="C2853" s="144" t="s">
        <v>37</v>
      </c>
      <c r="D2853" s="144"/>
      <c r="E2853" s="144"/>
      <c r="F2853" s="144"/>
      <c r="G2853" s="51"/>
      <c r="H2853" s="87" t="s">
        <v>74</v>
      </c>
      <c r="I2853" s="66"/>
      <c r="J2853" s="22" t="str">
        <f>IFERROR(VLOOKUP(B2853,'Lessor Calculations'!$AE$10:$AG$448,3,FALSE),0)</f>
        <v xml:space="preserve">  </v>
      </c>
      <c r="K2853" s="22"/>
      <c r="L2853" s="51"/>
      <c r="M2853" s="87" t="s">
        <v>74</v>
      </c>
      <c r="N2853" s="66"/>
      <c r="O2853" s="22" t="str">
        <f>J2853</f>
        <v xml:space="preserve">  </v>
      </c>
      <c r="P2853" s="96"/>
    </row>
    <row r="2854" spans="2:16" ht="15.6" hidden="1" x14ac:dyDescent="0.3">
      <c r="B2854" s="74"/>
      <c r="C2854" s="144"/>
      <c r="D2854" s="144"/>
      <c r="E2854" s="144"/>
      <c r="F2854" s="144"/>
      <c r="G2854" s="51"/>
      <c r="H2854" s="52"/>
      <c r="I2854" s="87" t="s">
        <v>79</v>
      </c>
      <c r="J2854" s="22"/>
      <c r="K2854" s="22" t="str">
        <f>J2853</f>
        <v xml:space="preserve">  </v>
      </c>
      <c r="L2854" s="51"/>
      <c r="M2854" s="52"/>
      <c r="N2854" s="87" t="s">
        <v>79</v>
      </c>
      <c r="O2854" s="22"/>
      <c r="P2854" s="96" t="str">
        <f>O2853</f>
        <v xml:space="preserve">  </v>
      </c>
    </row>
    <row r="2855" spans="2:16" ht="15.6" hidden="1" x14ac:dyDescent="0.3">
      <c r="B2855" s="74"/>
      <c r="C2855" s="66"/>
      <c r="D2855" s="87"/>
      <c r="E2855" s="22"/>
      <c r="F2855" s="22"/>
      <c r="G2855" s="51"/>
      <c r="H2855" s="66"/>
      <c r="I2855" s="87"/>
      <c r="J2855" s="22"/>
      <c r="K2855" s="22"/>
      <c r="L2855" s="51"/>
      <c r="M2855" s="65"/>
      <c r="N2855" s="66"/>
      <c r="O2855" s="22"/>
      <c r="P2855" s="96"/>
    </row>
    <row r="2856" spans="2:16" ht="15.6" hidden="1" x14ac:dyDescent="0.3">
      <c r="B2856" s="62" t="str">
        <f>B2853</f>
        <v xml:space="preserve">  </v>
      </c>
      <c r="C2856" s="87" t="s">
        <v>36</v>
      </c>
      <c r="D2856" s="22"/>
      <c r="E2856" s="22" t="str">
        <f>F2857</f>
        <v xml:space="preserve">  </v>
      </c>
      <c r="F2856" s="22"/>
      <c r="G2856" s="51"/>
      <c r="H2856" s="143" t="s">
        <v>37</v>
      </c>
      <c r="I2856" s="143"/>
      <c r="J2856" s="143"/>
      <c r="K2856" s="143"/>
      <c r="L2856" s="51"/>
      <c r="M2856" s="87" t="s">
        <v>36</v>
      </c>
      <c r="N2856" s="22"/>
      <c r="O2856" s="22" t="str">
        <f>E2856</f>
        <v xml:space="preserve">  </v>
      </c>
      <c r="P2856" s="96"/>
    </row>
    <row r="2857" spans="2:16" ht="15.6" hidden="1" x14ac:dyDescent="0.3">
      <c r="B2857" s="75"/>
      <c r="C2857" s="79"/>
      <c r="D2857" s="90" t="s">
        <v>80</v>
      </c>
      <c r="E2857" s="90"/>
      <c r="F2857" s="91" t="str">
        <f>IFERROR(VLOOKUP(B2856,'Lessor Calculations'!$G$10:$W$448,17,FALSE),0)</f>
        <v xml:space="preserve">  </v>
      </c>
      <c r="G2857" s="70"/>
      <c r="H2857" s="146"/>
      <c r="I2857" s="146"/>
      <c r="J2857" s="146"/>
      <c r="K2857" s="146"/>
      <c r="L2857" s="70"/>
      <c r="M2857" s="79"/>
      <c r="N2857" s="90" t="s">
        <v>80</v>
      </c>
      <c r="O2857" s="91"/>
      <c r="P2857" s="94" t="str">
        <f>O2856</f>
        <v xml:space="preserve">  </v>
      </c>
    </row>
    <row r="2858" spans="2:16" ht="15.6" hidden="1" x14ac:dyDescent="0.3">
      <c r="B2858" s="59" t="str">
        <f>IFERROR(IF(EOMONTH(B2853,1)&gt;Questionnaire!$I$8,"  ",EOMONTH(B2853,1)),"  ")</f>
        <v xml:space="preserve">  </v>
      </c>
      <c r="C2858" s="82" t="s">
        <v>36</v>
      </c>
      <c r="D2858" s="83"/>
      <c r="E2858" s="83">
        <f>IFERROR(F2859+F2860,0)</f>
        <v>0</v>
      </c>
      <c r="F2858" s="83"/>
      <c r="G2858" s="61"/>
      <c r="H2858" s="142" t="s">
        <v>37</v>
      </c>
      <c r="I2858" s="142"/>
      <c r="J2858" s="142"/>
      <c r="K2858" s="142"/>
      <c r="L2858" s="61"/>
      <c r="M2858" s="82" t="s">
        <v>36</v>
      </c>
      <c r="N2858" s="83"/>
      <c r="O2858" s="83">
        <f>E2858</f>
        <v>0</v>
      </c>
      <c r="P2858" s="95"/>
    </row>
    <row r="2859" spans="2:16" hidden="1" x14ac:dyDescent="0.25">
      <c r="B2859" s="98"/>
      <c r="C2859" s="87"/>
      <c r="D2859" s="87" t="s">
        <v>71</v>
      </c>
      <c r="E2859" s="87"/>
      <c r="F2859" s="22">
        <f>IFERROR(-VLOOKUP(B2858,'Lessor Calculations'!$G$10:$N$448,8,FALSE),0)</f>
        <v>0</v>
      </c>
      <c r="G2859" s="51"/>
      <c r="H2859" s="143"/>
      <c r="I2859" s="143"/>
      <c r="J2859" s="143"/>
      <c r="K2859" s="143"/>
      <c r="L2859" s="51"/>
      <c r="M2859" s="87"/>
      <c r="N2859" s="87" t="s">
        <v>71</v>
      </c>
      <c r="O2859" s="22"/>
      <c r="P2859" s="96">
        <f>F2859</f>
        <v>0</v>
      </c>
    </row>
    <row r="2860" spans="2:16" hidden="1" x14ac:dyDescent="0.25">
      <c r="B2860" s="98"/>
      <c r="C2860" s="66"/>
      <c r="D2860" s="87" t="s">
        <v>72</v>
      </c>
      <c r="E2860" s="87"/>
      <c r="F2860" s="22" t="str">
        <f>IFERROR(VLOOKUP(B2858,'Lessor Calculations'!$G$10:$M$448,7,FALSE),0)</f>
        <v xml:space="preserve">  </v>
      </c>
      <c r="G2860" s="51"/>
      <c r="H2860" s="143"/>
      <c r="I2860" s="143"/>
      <c r="J2860" s="143"/>
      <c r="K2860" s="143"/>
      <c r="L2860" s="51"/>
      <c r="M2860" s="66"/>
      <c r="N2860" s="87" t="s">
        <v>72</v>
      </c>
      <c r="O2860" s="22"/>
      <c r="P2860" s="96" t="str">
        <f>F2860</f>
        <v xml:space="preserve">  </v>
      </c>
    </row>
    <row r="2861" spans="2:16" hidden="1" x14ac:dyDescent="0.25">
      <c r="B2861" s="98"/>
      <c r="C2861" s="66"/>
      <c r="D2861" s="87"/>
      <c r="E2861" s="22"/>
      <c r="F2861" s="22"/>
      <c r="G2861" s="51"/>
      <c r="H2861" s="66"/>
      <c r="I2861" s="87"/>
      <c r="J2861" s="22"/>
      <c r="K2861" s="22"/>
      <c r="L2861" s="51"/>
      <c r="M2861" s="65"/>
      <c r="N2861" s="87"/>
      <c r="O2861" s="22"/>
      <c r="P2861" s="96"/>
    </row>
    <row r="2862" spans="2:16" ht="15.6" hidden="1" x14ac:dyDescent="0.3">
      <c r="B2862" s="62" t="str">
        <f>B2858</f>
        <v xml:space="preserve">  </v>
      </c>
      <c r="C2862" s="66" t="s">
        <v>70</v>
      </c>
      <c r="D2862" s="66"/>
      <c r="E2862" s="22" t="str">
        <f>IFERROR(VLOOKUP(B2862,'Lessor Calculations'!$Z$10:$AB$448,3,FALSE),0)</f>
        <v xml:space="preserve">  </v>
      </c>
      <c r="F2862" s="66"/>
      <c r="G2862" s="51"/>
      <c r="H2862" s="143" t="s">
        <v>37</v>
      </c>
      <c r="I2862" s="143"/>
      <c r="J2862" s="143"/>
      <c r="K2862" s="143"/>
      <c r="L2862" s="51"/>
      <c r="M2862" s="66" t="s">
        <v>70</v>
      </c>
      <c r="N2862" s="66"/>
      <c r="O2862" s="22" t="str">
        <f>E2862</f>
        <v xml:space="preserve">  </v>
      </c>
      <c r="P2862" s="96"/>
    </row>
    <row r="2863" spans="2:16" hidden="1" x14ac:dyDescent="0.25">
      <c r="B2863" s="98"/>
      <c r="C2863" s="66"/>
      <c r="D2863" s="87" t="s">
        <v>82</v>
      </c>
      <c r="E2863" s="66"/>
      <c r="F2863" s="77" t="str">
        <f>E2862</f>
        <v xml:space="preserve">  </v>
      </c>
      <c r="G2863" s="51"/>
      <c r="H2863" s="143"/>
      <c r="I2863" s="143"/>
      <c r="J2863" s="143"/>
      <c r="K2863" s="143"/>
      <c r="L2863" s="51"/>
      <c r="M2863" s="66"/>
      <c r="N2863" s="87" t="s">
        <v>82</v>
      </c>
      <c r="O2863" s="22"/>
      <c r="P2863" s="96" t="str">
        <f>O2862</f>
        <v xml:space="preserve">  </v>
      </c>
    </row>
    <row r="2864" spans="2:16" hidden="1" x14ac:dyDescent="0.25">
      <c r="B2864" s="98"/>
      <c r="C2864" s="66"/>
      <c r="D2864" s="87"/>
      <c r="E2864" s="22"/>
      <c r="F2864" s="22"/>
      <c r="G2864" s="51"/>
      <c r="H2864" s="66"/>
      <c r="I2864" s="87"/>
      <c r="J2864" s="22"/>
      <c r="K2864" s="22"/>
      <c r="L2864" s="51"/>
      <c r="M2864" s="65"/>
      <c r="N2864" s="87"/>
      <c r="O2864" s="22"/>
      <c r="P2864" s="96"/>
    </row>
    <row r="2865" spans="2:16" ht="15.6" hidden="1" x14ac:dyDescent="0.3">
      <c r="B2865" s="62" t="str">
        <f>B2862</f>
        <v xml:space="preserve">  </v>
      </c>
      <c r="C2865" s="144" t="s">
        <v>37</v>
      </c>
      <c r="D2865" s="144"/>
      <c r="E2865" s="144"/>
      <c r="F2865" s="144"/>
      <c r="G2865" s="51"/>
      <c r="H2865" s="87" t="s">
        <v>74</v>
      </c>
      <c r="I2865" s="66"/>
      <c r="J2865" s="22" t="str">
        <f>IFERROR(VLOOKUP(B2865,'Lessor Calculations'!$AE$10:$AG$448,3,FALSE),0)</f>
        <v xml:space="preserve">  </v>
      </c>
      <c r="K2865" s="22"/>
      <c r="L2865" s="51"/>
      <c r="M2865" s="87" t="s">
        <v>74</v>
      </c>
      <c r="N2865" s="66"/>
      <c r="O2865" s="22" t="str">
        <f>J2865</f>
        <v xml:space="preserve">  </v>
      </c>
      <c r="P2865" s="96"/>
    </row>
    <row r="2866" spans="2:16" ht="15.6" hidden="1" x14ac:dyDescent="0.3">
      <c r="B2866" s="74"/>
      <c r="C2866" s="144"/>
      <c r="D2866" s="144"/>
      <c r="E2866" s="144"/>
      <c r="F2866" s="144"/>
      <c r="G2866" s="51"/>
      <c r="H2866" s="52"/>
      <c r="I2866" s="87" t="s">
        <v>79</v>
      </c>
      <c r="J2866" s="22"/>
      <c r="K2866" s="22" t="str">
        <f>J2865</f>
        <v xml:space="preserve">  </v>
      </c>
      <c r="L2866" s="51"/>
      <c r="M2866" s="52"/>
      <c r="N2866" s="87" t="s">
        <v>79</v>
      </c>
      <c r="O2866" s="22"/>
      <c r="P2866" s="96" t="str">
        <f>O2865</f>
        <v xml:space="preserve">  </v>
      </c>
    </row>
    <row r="2867" spans="2:16" ht="15.6" hidden="1" x14ac:dyDescent="0.3">
      <c r="B2867" s="74"/>
      <c r="C2867" s="66"/>
      <c r="D2867" s="87"/>
      <c r="E2867" s="22"/>
      <c r="F2867" s="22"/>
      <c r="G2867" s="51"/>
      <c r="H2867" s="66"/>
      <c r="I2867" s="87"/>
      <c r="J2867" s="22"/>
      <c r="K2867" s="22"/>
      <c r="L2867" s="51"/>
      <c r="M2867" s="65"/>
      <c r="N2867" s="66"/>
      <c r="O2867" s="22"/>
      <c r="P2867" s="96"/>
    </row>
    <row r="2868" spans="2:16" ht="15.6" hidden="1" x14ac:dyDescent="0.3">
      <c r="B2868" s="62" t="str">
        <f>B2865</f>
        <v xml:space="preserve">  </v>
      </c>
      <c r="C2868" s="87" t="s">
        <v>36</v>
      </c>
      <c r="D2868" s="22"/>
      <c r="E2868" s="22" t="str">
        <f>F2869</f>
        <v xml:space="preserve">  </v>
      </c>
      <c r="F2868" s="22"/>
      <c r="G2868" s="51"/>
      <c r="H2868" s="143" t="s">
        <v>37</v>
      </c>
      <c r="I2868" s="143"/>
      <c r="J2868" s="143"/>
      <c r="K2868" s="143"/>
      <c r="L2868" s="51"/>
      <c r="M2868" s="87" t="s">
        <v>36</v>
      </c>
      <c r="N2868" s="22"/>
      <c r="O2868" s="22" t="str">
        <f>E2868</f>
        <v xml:space="preserve">  </v>
      </c>
      <c r="P2868" s="96"/>
    </row>
    <row r="2869" spans="2:16" ht="15.6" hidden="1" x14ac:dyDescent="0.3">
      <c r="B2869" s="75"/>
      <c r="C2869" s="79"/>
      <c r="D2869" s="90" t="s">
        <v>80</v>
      </c>
      <c r="E2869" s="90"/>
      <c r="F2869" s="91" t="str">
        <f>IFERROR(VLOOKUP(B2868,'Lessor Calculations'!$G$10:$W$448,17,FALSE),0)</f>
        <v xml:space="preserve">  </v>
      </c>
      <c r="G2869" s="70"/>
      <c r="H2869" s="146"/>
      <c r="I2869" s="146"/>
      <c r="J2869" s="146"/>
      <c r="K2869" s="146"/>
      <c r="L2869" s="70"/>
      <c r="M2869" s="79"/>
      <c r="N2869" s="90" t="s">
        <v>80</v>
      </c>
      <c r="O2869" s="91"/>
      <c r="P2869" s="94" t="str">
        <f>O2868</f>
        <v xml:space="preserve">  </v>
      </c>
    </row>
    <row r="2870" spans="2:16" ht="15.6" hidden="1" x14ac:dyDescent="0.3">
      <c r="B2870" s="59" t="str">
        <f>IFERROR(IF(EOMONTH(B2865,1)&gt;Questionnaire!$I$8,"  ",EOMONTH(B2865,1)),"  ")</f>
        <v xml:space="preserve">  </v>
      </c>
      <c r="C2870" s="82" t="s">
        <v>36</v>
      </c>
      <c r="D2870" s="83"/>
      <c r="E2870" s="83">
        <f>IFERROR(F2871+F2872,0)</f>
        <v>0</v>
      </c>
      <c r="F2870" s="83"/>
      <c r="G2870" s="61"/>
      <c r="H2870" s="142" t="s">
        <v>37</v>
      </c>
      <c r="I2870" s="142"/>
      <c r="J2870" s="142"/>
      <c r="K2870" s="142"/>
      <c r="L2870" s="61"/>
      <c r="M2870" s="82" t="s">
        <v>36</v>
      </c>
      <c r="N2870" s="83"/>
      <c r="O2870" s="83">
        <f>E2870</f>
        <v>0</v>
      </c>
      <c r="P2870" s="95"/>
    </row>
    <row r="2871" spans="2:16" hidden="1" x14ac:dyDescent="0.25">
      <c r="B2871" s="98"/>
      <c r="C2871" s="87"/>
      <c r="D2871" s="87" t="s">
        <v>71</v>
      </c>
      <c r="E2871" s="87"/>
      <c r="F2871" s="22">
        <f>IFERROR(-VLOOKUP(B2870,'Lessor Calculations'!$G$10:$N$448,8,FALSE),0)</f>
        <v>0</v>
      </c>
      <c r="G2871" s="51"/>
      <c r="H2871" s="143"/>
      <c r="I2871" s="143"/>
      <c r="J2871" s="143"/>
      <c r="K2871" s="143"/>
      <c r="L2871" s="51"/>
      <c r="M2871" s="87"/>
      <c r="N2871" s="87" t="s">
        <v>71</v>
      </c>
      <c r="O2871" s="22"/>
      <c r="P2871" s="96">
        <f>F2871</f>
        <v>0</v>
      </c>
    </row>
    <row r="2872" spans="2:16" hidden="1" x14ac:dyDescent="0.25">
      <c r="B2872" s="98"/>
      <c r="C2872" s="66"/>
      <c r="D2872" s="87" t="s">
        <v>72</v>
      </c>
      <c r="E2872" s="87"/>
      <c r="F2872" s="22" t="str">
        <f>IFERROR(VLOOKUP(B2870,'Lessor Calculations'!$G$10:$M$448,7,FALSE),0)</f>
        <v xml:space="preserve">  </v>
      </c>
      <c r="G2872" s="51"/>
      <c r="H2872" s="143"/>
      <c r="I2872" s="143"/>
      <c r="J2872" s="143"/>
      <c r="K2872" s="143"/>
      <c r="L2872" s="51"/>
      <c r="M2872" s="66"/>
      <c r="N2872" s="87" t="s">
        <v>72</v>
      </c>
      <c r="O2872" s="22"/>
      <c r="P2872" s="96" t="str">
        <f>F2872</f>
        <v xml:space="preserve">  </v>
      </c>
    </row>
    <row r="2873" spans="2:16" hidden="1" x14ac:dyDescent="0.25">
      <c r="B2873" s="98"/>
      <c r="C2873" s="66"/>
      <c r="D2873" s="87"/>
      <c r="E2873" s="22"/>
      <c r="F2873" s="22"/>
      <c r="G2873" s="51"/>
      <c r="H2873" s="66"/>
      <c r="I2873" s="87"/>
      <c r="J2873" s="22"/>
      <c r="K2873" s="22"/>
      <c r="L2873" s="51"/>
      <c r="M2873" s="65"/>
      <c r="N2873" s="87"/>
      <c r="O2873" s="22"/>
      <c r="P2873" s="96"/>
    </row>
    <row r="2874" spans="2:16" ht="15.6" hidden="1" x14ac:dyDescent="0.3">
      <c r="B2874" s="62" t="str">
        <f>B2870</f>
        <v xml:space="preserve">  </v>
      </c>
      <c r="C2874" s="66" t="s">
        <v>70</v>
      </c>
      <c r="D2874" s="66"/>
      <c r="E2874" s="22" t="str">
        <f>IFERROR(VLOOKUP(B2874,'Lessor Calculations'!$Z$10:$AB$448,3,FALSE),0)</f>
        <v xml:space="preserve">  </v>
      </c>
      <c r="F2874" s="66"/>
      <c r="G2874" s="51"/>
      <c r="H2874" s="143" t="s">
        <v>37</v>
      </c>
      <c r="I2874" s="143"/>
      <c r="J2874" s="143"/>
      <c r="K2874" s="143"/>
      <c r="L2874" s="51"/>
      <c r="M2874" s="66" t="s">
        <v>70</v>
      </c>
      <c r="N2874" s="66"/>
      <c r="O2874" s="22" t="str">
        <f>E2874</f>
        <v xml:space="preserve">  </v>
      </c>
      <c r="P2874" s="96"/>
    </row>
    <row r="2875" spans="2:16" hidden="1" x14ac:dyDescent="0.25">
      <c r="B2875" s="98"/>
      <c r="C2875" s="66"/>
      <c r="D2875" s="87" t="s">
        <v>82</v>
      </c>
      <c r="E2875" s="66"/>
      <c r="F2875" s="77" t="str">
        <f>E2874</f>
        <v xml:space="preserve">  </v>
      </c>
      <c r="G2875" s="51"/>
      <c r="H2875" s="143"/>
      <c r="I2875" s="143"/>
      <c r="J2875" s="143"/>
      <c r="K2875" s="143"/>
      <c r="L2875" s="51"/>
      <c r="M2875" s="66"/>
      <c r="N2875" s="87" t="s">
        <v>82</v>
      </c>
      <c r="O2875" s="22"/>
      <c r="P2875" s="96" t="str">
        <f>O2874</f>
        <v xml:space="preserve">  </v>
      </c>
    </row>
    <row r="2876" spans="2:16" hidden="1" x14ac:dyDescent="0.25">
      <c r="B2876" s="98"/>
      <c r="C2876" s="66"/>
      <c r="D2876" s="87"/>
      <c r="E2876" s="22"/>
      <c r="F2876" s="22"/>
      <c r="G2876" s="51"/>
      <c r="H2876" s="66"/>
      <c r="I2876" s="87"/>
      <c r="J2876" s="22"/>
      <c r="K2876" s="22"/>
      <c r="L2876" s="51"/>
      <c r="M2876" s="65"/>
      <c r="N2876" s="87"/>
      <c r="O2876" s="22"/>
      <c r="P2876" s="96"/>
    </row>
    <row r="2877" spans="2:16" ht="15.6" hidden="1" x14ac:dyDescent="0.3">
      <c r="B2877" s="62" t="str">
        <f>B2874</f>
        <v xml:space="preserve">  </v>
      </c>
      <c r="C2877" s="144" t="s">
        <v>37</v>
      </c>
      <c r="D2877" s="144"/>
      <c r="E2877" s="144"/>
      <c r="F2877" s="144"/>
      <c r="G2877" s="51"/>
      <c r="H2877" s="87" t="s">
        <v>74</v>
      </c>
      <c r="I2877" s="66"/>
      <c r="J2877" s="22" t="str">
        <f>IFERROR(VLOOKUP(B2877,'Lessor Calculations'!$AE$10:$AG$448,3,FALSE),0)</f>
        <v xml:space="preserve">  </v>
      </c>
      <c r="K2877" s="22"/>
      <c r="L2877" s="51"/>
      <c r="M2877" s="87" t="s">
        <v>74</v>
      </c>
      <c r="N2877" s="66"/>
      <c r="O2877" s="22" t="str">
        <f>J2877</f>
        <v xml:space="preserve">  </v>
      </c>
      <c r="P2877" s="96"/>
    </row>
    <row r="2878" spans="2:16" ht="15.6" hidden="1" x14ac:dyDescent="0.3">
      <c r="B2878" s="74"/>
      <c r="C2878" s="144"/>
      <c r="D2878" s="144"/>
      <c r="E2878" s="144"/>
      <c r="F2878" s="144"/>
      <c r="G2878" s="51"/>
      <c r="H2878" s="52"/>
      <c r="I2878" s="87" t="s">
        <v>79</v>
      </c>
      <c r="J2878" s="22"/>
      <c r="K2878" s="22" t="str">
        <f>J2877</f>
        <v xml:space="preserve">  </v>
      </c>
      <c r="L2878" s="51"/>
      <c r="M2878" s="52"/>
      <c r="N2878" s="87" t="s">
        <v>79</v>
      </c>
      <c r="O2878" s="22"/>
      <c r="P2878" s="96" t="str">
        <f>O2877</f>
        <v xml:space="preserve">  </v>
      </c>
    </row>
    <row r="2879" spans="2:16" ht="15.6" hidden="1" x14ac:dyDescent="0.3">
      <c r="B2879" s="74"/>
      <c r="C2879" s="66"/>
      <c r="D2879" s="87"/>
      <c r="E2879" s="22"/>
      <c r="F2879" s="22"/>
      <c r="G2879" s="51"/>
      <c r="H2879" s="66"/>
      <c r="I2879" s="87"/>
      <c r="J2879" s="22"/>
      <c r="K2879" s="22"/>
      <c r="L2879" s="51"/>
      <c r="M2879" s="65"/>
      <c r="N2879" s="66"/>
      <c r="O2879" s="22"/>
      <c r="P2879" s="96"/>
    </row>
    <row r="2880" spans="2:16" ht="15.6" hidden="1" x14ac:dyDescent="0.3">
      <c r="B2880" s="62" t="str">
        <f>B2877</f>
        <v xml:space="preserve">  </v>
      </c>
      <c r="C2880" s="87" t="s">
        <v>36</v>
      </c>
      <c r="D2880" s="22"/>
      <c r="E2880" s="22" t="str">
        <f>F2881</f>
        <v xml:space="preserve">  </v>
      </c>
      <c r="F2880" s="22"/>
      <c r="G2880" s="51"/>
      <c r="H2880" s="143" t="s">
        <v>37</v>
      </c>
      <c r="I2880" s="143"/>
      <c r="J2880" s="143"/>
      <c r="K2880" s="143"/>
      <c r="L2880" s="51"/>
      <c r="M2880" s="87" t="s">
        <v>36</v>
      </c>
      <c r="N2880" s="22"/>
      <c r="O2880" s="22" t="str">
        <f>E2880</f>
        <v xml:space="preserve">  </v>
      </c>
      <c r="P2880" s="96"/>
    </row>
    <row r="2881" spans="2:16" ht="15.6" hidden="1" x14ac:dyDescent="0.3">
      <c r="B2881" s="75"/>
      <c r="C2881" s="79"/>
      <c r="D2881" s="90" t="s">
        <v>80</v>
      </c>
      <c r="E2881" s="90"/>
      <c r="F2881" s="91" t="str">
        <f>IFERROR(VLOOKUP(B2880,'Lessor Calculations'!$G$10:$W$448,17,FALSE),0)</f>
        <v xml:space="preserve">  </v>
      </c>
      <c r="G2881" s="70"/>
      <c r="H2881" s="146"/>
      <c r="I2881" s="146"/>
      <c r="J2881" s="146"/>
      <c r="K2881" s="146"/>
      <c r="L2881" s="70"/>
      <c r="M2881" s="79"/>
      <c r="N2881" s="90" t="s">
        <v>80</v>
      </c>
      <c r="O2881" s="91"/>
      <c r="P2881" s="94" t="str">
        <f>O2880</f>
        <v xml:space="preserve">  </v>
      </c>
    </row>
    <row r="2882" spans="2:16" ht="15.6" hidden="1" x14ac:dyDescent="0.3">
      <c r="B2882" s="59" t="str">
        <f>IFERROR(IF(EOMONTH(B2877,1)&gt;Questionnaire!$I$8,"  ",EOMONTH(B2877,1)),"  ")</f>
        <v xml:space="preserve">  </v>
      </c>
      <c r="C2882" s="82" t="s">
        <v>36</v>
      </c>
      <c r="D2882" s="83"/>
      <c r="E2882" s="83">
        <f>IFERROR(F2883+F2884,0)</f>
        <v>0</v>
      </c>
      <c r="F2882" s="83"/>
      <c r="G2882" s="61"/>
      <c r="H2882" s="142" t="s">
        <v>37</v>
      </c>
      <c r="I2882" s="142"/>
      <c r="J2882" s="142"/>
      <c r="K2882" s="142"/>
      <c r="L2882" s="61"/>
      <c r="M2882" s="82" t="s">
        <v>36</v>
      </c>
      <c r="N2882" s="83"/>
      <c r="O2882" s="83">
        <f>E2882</f>
        <v>0</v>
      </c>
      <c r="P2882" s="95"/>
    </row>
    <row r="2883" spans="2:16" hidden="1" x14ac:dyDescent="0.25">
      <c r="B2883" s="98"/>
      <c r="C2883" s="87"/>
      <c r="D2883" s="87" t="s">
        <v>71</v>
      </c>
      <c r="E2883" s="87"/>
      <c r="F2883" s="22">
        <f>IFERROR(-VLOOKUP(B2882,'Lessor Calculations'!$G$10:$N$448,8,FALSE),0)</f>
        <v>0</v>
      </c>
      <c r="G2883" s="51"/>
      <c r="H2883" s="143"/>
      <c r="I2883" s="143"/>
      <c r="J2883" s="143"/>
      <c r="K2883" s="143"/>
      <c r="L2883" s="51"/>
      <c r="M2883" s="87"/>
      <c r="N2883" s="87" t="s">
        <v>71</v>
      </c>
      <c r="O2883" s="22"/>
      <c r="P2883" s="96">
        <f>F2883</f>
        <v>0</v>
      </c>
    </row>
    <row r="2884" spans="2:16" hidden="1" x14ac:dyDescent="0.25">
      <c r="B2884" s="98"/>
      <c r="C2884" s="66"/>
      <c r="D2884" s="87" t="s">
        <v>72</v>
      </c>
      <c r="E2884" s="87"/>
      <c r="F2884" s="22" t="str">
        <f>IFERROR(VLOOKUP(B2882,'Lessor Calculations'!$G$10:$M$448,7,FALSE),0)</f>
        <v xml:space="preserve">  </v>
      </c>
      <c r="G2884" s="51"/>
      <c r="H2884" s="143"/>
      <c r="I2884" s="143"/>
      <c r="J2884" s="143"/>
      <c r="K2884" s="143"/>
      <c r="L2884" s="51"/>
      <c r="M2884" s="66"/>
      <c r="N2884" s="87" t="s">
        <v>72</v>
      </c>
      <c r="O2884" s="22"/>
      <c r="P2884" s="96" t="str">
        <f>F2884</f>
        <v xml:space="preserve">  </v>
      </c>
    </row>
    <row r="2885" spans="2:16" hidden="1" x14ac:dyDescent="0.25">
      <c r="B2885" s="98"/>
      <c r="C2885" s="66"/>
      <c r="D2885" s="87"/>
      <c r="E2885" s="22"/>
      <c r="F2885" s="22"/>
      <c r="G2885" s="51"/>
      <c r="H2885" s="66"/>
      <c r="I2885" s="87"/>
      <c r="J2885" s="22"/>
      <c r="K2885" s="22"/>
      <c r="L2885" s="51"/>
      <c r="M2885" s="65"/>
      <c r="N2885" s="87"/>
      <c r="O2885" s="22"/>
      <c r="P2885" s="96"/>
    </row>
    <row r="2886" spans="2:16" ht="15.6" hidden="1" x14ac:dyDescent="0.3">
      <c r="B2886" s="62" t="str">
        <f>B2882</f>
        <v xml:space="preserve">  </v>
      </c>
      <c r="C2886" s="66" t="s">
        <v>70</v>
      </c>
      <c r="D2886" s="66"/>
      <c r="E2886" s="22" t="str">
        <f>IFERROR(VLOOKUP(B2886,'Lessor Calculations'!$Z$10:$AB$448,3,FALSE),0)</f>
        <v xml:space="preserve">  </v>
      </c>
      <c r="F2886" s="66"/>
      <c r="G2886" s="51"/>
      <c r="H2886" s="143" t="s">
        <v>37</v>
      </c>
      <c r="I2886" s="143"/>
      <c r="J2886" s="143"/>
      <c r="K2886" s="143"/>
      <c r="L2886" s="51"/>
      <c r="M2886" s="66" t="s">
        <v>70</v>
      </c>
      <c r="N2886" s="66"/>
      <c r="O2886" s="22" t="str">
        <f>E2886</f>
        <v xml:space="preserve">  </v>
      </c>
      <c r="P2886" s="96"/>
    </row>
    <row r="2887" spans="2:16" hidden="1" x14ac:dyDescent="0.25">
      <c r="B2887" s="98"/>
      <c r="C2887" s="66"/>
      <c r="D2887" s="87" t="s">
        <v>82</v>
      </c>
      <c r="E2887" s="66"/>
      <c r="F2887" s="77" t="str">
        <f>E2886</f>
        <v xml:space="preserve">  </v>
      </c>
      <c r="G2887" s="51"/>
      <c r="H2887" s="143"/>
      <c r="I2887" s="143"/>
      <c r="J2887" s="143"/>
      <c r="K2887" s="143"/>
      <c r="L2887" s="51"/>
      <c r="M2887" s="66"/>
      <c r="N2887" s="87" t="s">
        <v>82</v>
      </c>
      <c r="O2887" s="22"/>
      <c r="P2887" s="96" t="str">
        <f>O2886</f>
        <v xml:space="preserve">  </v>
      </c>
    </row>
    <row r="2888" spans="2:16" hidden="1" x14ac:dyDescent="0.25">
      <c r="B2888" s="98"/>
      <c r="C2888" s="66"/>
      <c r="D2888" s="87"/>
      <c r="E2888" s="22"/>
      <c r="F2888" s="22"/>
      <c r="G2888" s="51"/>
      <c r="H2888" s="66"/>
      <c r="I2888" s="87"/>
      <c r="J2888" s="22"/>
      <c r="K2888" s="22"/>
      <c r="L2888" s="51"/>
      <c r="M2888" s="65"/>
      <c r="N2888" s="87"/>
      <c r="O2888" s="22"/>
      <c r="P2888" s="96"/>
    </row>
    <row r="2889" spans="2:16" ht="15.6" hidden="1" x14ac:dyDescent="0.3">
      <c r="B2889" s="62" t="str">
        <f>B2886</f>
        <v xml:space="preserve">  </v>
      </c>
      <c r="C2889" s="144" t="s">
        <v>37</v>
      </c>
      <c r="D2889" s="144"/>
      <c r="E2889" s="144"/>
      <c r="F2889" s="144"/>
      <c r="G2889" s="51"/>
      <c r="H2889" s="87" t="s">
        <v>74</v>
      </c>
      <c r="I2889" s="66"/>
      <c r="J2889" s="22" t="str">
        <f>IFERROR(VLOOKUP(B2889,'Lessor Calculations'!$AE$10:$AG$448,3,FALSE),0)</f>
        <v xml:space="preserve">  </v>
      </c>
      <c r="K2889" s="22"/>
      <c r="L2889" s="51"/>
      <c r="M2889" s="87" t="s">
        <v>74</v>
      </c>
      <c r="N2889" s="66"/>
      <c r="O2889" s="22" t="str">
        <f>J2889</f>
        <v xml:space="preserve">  </v>
      </c>
      <c r="P2889" s="96"/>
    </row>
    <row r="2890" spans="2:16" ht="15.6" hidden="1" x14ac:dyDescent="0.3">
      <c r="B2890" s="74"/>
      <c r="C2890" s="144"/>
      <c r="D2890" s="144"/>
      <c r="E2890" s="144"/>
      <c r="F2890" s="144"/>
      <c r="G2890" s="51"/>
      <c r="H2890" s="52"/>
      <c r="I2890" s="87" t="s">
        <v>79</v>
      </c>
      <c r="J2890" s="22"/>
      <c r="K2890" s="22" t="str">
        <f>J2889</f>
        <v xml:space="preserve">  </v>
      </c>
      <c r="L2890" s="51"/>
      <c r="M2890" s="52"/>
      <c r="N2890" s="87" t="s">
        <v>79</v>
      </c>
      <c r="O2890" s="22"/>
      <c r="P2890" s="96" t="str">
        <f>O2889</f>
        <v xml:space="preserve">  </v>
      </c>
    </row>
    <row r="2891" spans="2:16" ht="15.6" hidden="1" x14ac:dyDescent="0.3">
      <c r="B2891" s="74"/>
      <c r="C2891" s="66"/>
      <c r="D2891" s="87"/>
      <c r="E2891" s="22"/>
      <c r="F2891" s="22"/>
      <c r="G2891" s="51"/>
      <c r="H2891" s="66"/>
      <c r="I2891" s="87"/>
      <c r="J2891" s="22"/>
      <c r="K2891" s="22"/>
      <c r="L2891" s="51"/>
      <c r="M2891" s="65"/>
      <c r="N2891" s="66"/>
      <c r="O2891" s="22"/>
      <c r="P2891" s="96"/>
    </row>
    <row r="2892" spans="2:16" ht="15.6" hidden="1" x14ac:dyDescent="0.3">
      <c r="B2892" s="62" t="str">
        <f>B2889</f>
        <v xml:space="preserve">  </v>
      </c>
      <c r="C2892" s="87" t="s">
        <v>36</v>
      </c>
      <c r="D2892" s="22"/>
      <c r="E2892" s="22" t="str">
        <f>F2893</f>
        <v xml:space="preserve">  </v>
      </c>
      <c r="F2892" s="22"/>
      <c r="G2892" s="51"/>
      <c r="H2892" s="143" t="s">
        <v>37</v>
      </c>
      <c r="I2892" s="143"/>
      <c r="J2892" s="143"/>
      <c r="K2892" s="143"/>
      <c r="L2892" s="51"/>
      <c r="M2892" s="87" t="s">
        <v>36</v>
      </c>
      <c r="N2892" s="22"/>
      <c r="O2892" s="22" t="str">
        <f>E2892</f>
        <v xml:space="preserve">  </v>
      </c>
      <c r="P2892" s="96"/>
    </row>
    <row r="2893" spans="2:16" ht="15.6" hidden="1" x14ac:dyDescent="0.3">
      <c r="B2893" s="75"/>
      <c r="C2893" s="79"/>
      <c r="D2893" s="90" t="s">
        <v>80</v>
      </c>
      <c r="E2893" s="90"/>
      <c r="F2893" s="91" t="str">
        <f>IFERROR(VLOOKUP(B2892,'Lessor Calculations'!$G$10:$W$448,17,FALSE),0)</f>
        <v xml:space="preserve">  </v>
      </c>
      <c r="G2893" s="70"/>
      <c r="H2893" s="146"/>
      <c r="I2893" s="146"/>
      <c r="J2893" s="146"/>
      <c r="K2893" s="146"/>
      <c r="L2893" s="70"/>
      <c r="M2893" s="79"/>
      <c r="N2893" s="90" t="s">
        <v>80</v>
      </c>
      <c r="O2893" s="91"/>
      <c r="P2893" s="94" t="str">
        <f>O2892</f>
        <v xml:space="preserve">  </v>
      </c>
    </row>
    <row r="2894" spans="2:16" ht="15.6" hidden="1" x14ac:dyDescent="0.3">
      <c r="B2894" s="59" t="str">
        <f>IFERROR(IF(EOMONTH(B2889,1)&gt;Questionnaire!$I$8,"  ",EOMONTH(B2889,1)),"  ")</f>
        <v xml:space="preserve">  </v>
      </c>
      <c r="C2894" s="82" t="s">
        <v>36</v>
      </c>
      <c r="D2894" s="83"/>
      <c r="E2894" s="83">
        <f>IFERROR(F2895+F2896,0)</f>
        <v>0</v>
      </c>
      <c r="F2894" s="83"/>
      <c r="G2894" s="61"/>
      <c r="H2894" s="142" t="s">
        <v>37</v>
      </c>
      <c r="I2894" s="142"/>
      <c r="J2894" s="142"/>
      <c r="K2894" s="142"/>
      <c r="L2894" s="61"/>
      <c r="M2894" s="82" t="s">
        <v>36</v>
      </c>
      <c r="N2894" s="83"/>
      <c r="O2894" s="83">
        <f>E2894</f>
        <v>0</v>
      </c>
      <c r="P2894" s="95"/>
    </row>
    <row r="2895" spans="2:16" hidden="1" x14ac:dyDescent="0.25">
      <c r="B2895" s="98"/>
      <c r="C2895" s="87"/>
      <c r="D2895" s="87" t="s">
        <v>71</v>
      </c>
      <c r="E2895" s="87"/>
      <c r="F2895" s="22">
        <f>IFERROR(-VLOOKUP(B2894,'Lessor Calculations'!$G$10:$N$448,8,FALSE),0)</f>
        <v>0</v>
      </c>
      <c r="G2895" s="51"/>
      <c r="H2895" s="143"/>
      <c r="I2895" s="143"/>
      <c r="J2895" s="143"/>
      <c r="K2895" s="143"/>
      <c r="L2895" s="51"/>
      <c r="M2895" s="87"/>
      <c r="N2895" s="87" t="s">
        <v>71</v>
      </c>
      <c r="O2895" s="22"/>
      <c r="P2895" s="96">
        <f>F2895</f>
        <v>0</v>
      </c>
    </row>
    <row r="2896" spans="2:16" hidden="1" x14ac:dyDescent="0.25">
      <c r="B2896" s="98"/>
      <c r="C2896" s="66"/>
      <c r="D2896" s="87" t="s">
        <v>72</v>
      </c>
      <c r="E2896" s="87"/>
      <c r="F2896" s="22" t="str">
        <f>IFERROR(VLOOKUP(B2894,'Lessor Calculations'!$G$10:$M$448,7,FALSE),0)</f>
        <v xml:space="preserve">  </v>
      </c>
      <c r="G2896" s="51"/>
      <c r="H2896" s="143"/>
      <c r="I2896" s="143"/>
      <c r="J2896" s="143"/>
      <c r="K2896" s="143"/>
      <c r="L2896" s="51"/>
      <c r="M2896" s="66"/>
      <c r="N2896" s="87" t="s">
        <v>72</v>
      </c>
      <c r="O2896" s="22"/>
      <c r="P2896" s="96" t="str">
        <f>F2896</f>
        <v xml:space="preserve">  </v>
      </c>
    </row>
    <row r="2897" spans="2:16" hidden="1" x14ac:dyDescent="0.25">
      <c r="B2897" s="98"/>
      <c r="C2897" s="66"/>
      <c r="D2897" s="87"/>
      <c r="E2897" s="22"/>
      <c r="F2897" s="22"/>
      <c r="G2897" s="51"/>
      <c r="H2897" s="66"/>
      <c r="I2897" s="87"/>
      <c r="J2897" s="22"/>
      <c r="K2897" s="22"/>
      <c r="L2897" s="51"/>
      <c r="M2897" s="65"/>
      <c r="N2897" s="87"/>
      <c r="O2897" s="22"/>
      <c r="P2897" s="96"/>
    </row>
    <row r="2898" spans="2:16" ht="15.6" hidden="1" x14ac:dyDescent="0.3">
      <c r="B2898" s="62" t="str">
        <f>B2894</f>
        <v xml:space="preserve">  </v>
      </c>
      <c r="C2898" s="66" t="s">
        <v>70</v>
      </c>
      <c r="D2898" s="66"/>
      <c r="E2898" s="22" t="str">
        <f>IFERROR(VLOOKUP(B2898,'Lessor Calculations'!$Z$10:$AB$448,3,FALSE),0)</f>
        <v xml:space="preserve">  </v>
      </c>
      <c r="F2898" s="66"/>
      <c r="G2898" s="51"/>
      <c r="H2898" s="143" t="s">
        <v>37</v>
      </c>
      <c r="I2898" s="143"/>
      <c r="J2898" s="143"/>
      <c r="K2898" s="143"/>
      <c r="L2898" s="51"/>
      <c r="M2898" s="66" t="s">
        <v>70</v>
      </c>
      <c r="N2898" s="66"/>
      <c r="O2898" s="22" t="str">
        <f>E2898</f>
        <v xml:space="preserve">  </v>
      </c>
      <c r="P2898" s="96"/>
    </row>
    <row r="2899" spans="2:16" hidden="1" x14ac:dyDescent="0.25">
      <c r="B2899" s="98"/>
      <c r="C2899" s="66"/>
      <c r="D2899" s="87" t="s">
        <v>82</v>
      </c>
      <c r="E2899" s="66"/>
      <c r="F2899" s="77" t="str">
        <f>E2898</f>
        <v xml:space="preserve">  </v>
      </c>
      <c r="G2899" s="51"/>
      <c r="H2899" s="143"/>
      <c r="I2899" s="143"/>
      <c r="J2899" s="143"/>
      <c r="K2899" s="143"/>
      <c r="L2899" s="51"/>
      <c r="M2899" s="66"/>
      <c r="N2899" s="87" t="s">
        <v>82</v>
      </c>
      <c r="O2899" s="22"/>
      <c r="P2899" s="96" t="str">
        <f>O2898</f>
        <v xml:space="preserve">  </v>
      </c>
    </row>
    <row r="2900" spans="2:16" hidden="1" x14ac:dyDescent="0.25">
      <c r="B2900" s="98"/>
      <c r="C2900" s="66"/>
      <c r="D2900" s="87"/>
      <c r="E2900" s="22"/>
      <c r="F2900" s="22"/>
      <c r="G2900" s="51"/>
      <c r="H2900" s="66"/>
      <c r="I2900" s="87"/>
      <c r="J2900" s="22"/>
      <c r="K2900" s="22"/>
      <c r="L2900" s="51"/>
      <c r="M2900" s="65"/>
      <c r="N2900" s="87"/>
      <c r="O2900" s="22"/>
      <c r="P2900" s="96"/>
    </row>
    <row r="2901" spans="2:16" ht="15.6" hidden="1" x14ac:dyDescent="0.3">
      <c r="B2901" s="62" t="str">
        <f>B2898</f>
        <v xml:space="preserve">  </v>
      </c>
      <c r="C2901" s="144" t="s">
        <v>37</v>
      </c>
      <c r="D2901" s="144"/>
      <c r="E2901" s="144"/>
      <c r="F2901" s="144"/>
      <c r="G2901" s="51"/>
      <c r="H2901" s="87" t="s">
        <v>74</v>
      </c>
      <c r="I2901" s="66"/>
      <c r="J2901" s="22" t="str">
        <f>IFERROR(VLOOKUP(B2901,'Lessor Calculations'!$AE$10:$AG$448,3,FALSE),0)</f>
        <v xml:space="preserve">  </v>
      </c>
      <c r="K2901" s="22"/>
      <c r="L2901" s="51"/>
      <c r="M2901" s="87" t="s">
        <v>74</v>
      </c>
      <c r="N2901" s="66"/>
      <c r="O2901" s="22" t="str">
        <f>J2901</f>
        <v xml:space="preserve">  </v>
      </c>
      <c r="P2901" s="96"/>
    </row>
    <row r="2902" spans="2:16" ht="15.6" hidden="1" x14ac:dyDescent="0.3">
      <c r="B2902" s="74"/>
      <c r="C2902" s="144"/>
      <c r="D2902" s="144"/>
      <c r="E2902" s="144"/>
      <c r="F2902" s="144"/>
      <c r="G2902" s="51"/>
      <c r="H2902" s="52"/>
      <c r="I2902" s="87" t="s">
        <v>79</v>
      </c>
      <c r="J2902" s="22"/>
      <c r="K2902" s="22" t="str">
        <f>J2901</f>
        <v xml:space="preserve">  </v>
      </c>
      <c r="L2902" s="51"/>
      <c r="M2902" s="52"/>
      <c r="N2902" s="87" t="s">
        <v>79</v>
      </c>
      <c r="O2902" s="22"/>
      <c r="P2902" s="96" t="str">
        <f>O2901</f>
        <v xml:space="preserve">  </v>
      </c>
    </row>
    <row r="2903" spans="2:16" ht="15.6" hidden="1" x14ac:dyDescent="0.3">
      <c r="B2903" s="74"/>
      <c r="C2903" s="66"/>
      <c r="D2903" s="87"/>
      <c r="E2903" s="22"/>
      <c r="F2903" s="22"/>
      <c r="G2903" s="51"/>
      <c r="H2903" s="66"/>
      <c r="I2903" s="87"/>
      <c r="J2903" s="22"/>
      <c r="K2903" s="22"/>
      <c r="L2903" s="51"/>
      <c r="M2903" s="65"/>
      <c r="N2903" s="66"/>
      <c r="O2903" s="22"/>
      <c r="P2903" s="96"/>
    </row>
    <row r="2904" spans="2:16" ht="15.6" hidden="1" x14ac:dyDescent="0.3">
      <c r="B2904" s="62" t="str">
        <f>B2901</f>
        <v xml:space="preserve">  </v>
      </c>
      <c r="C2904" s="87" t="s">
        <v>36</v>
      </c>
      <c r="D2904" s="22"/>
      <c r="E2904" s="22" t="str">
        <f>F2905</f>
        <v xml:space="preserve">  </v>
      </c>
      <c r="F2904" s="22"/>
      <c r="G2904" s="51"/>
      <c r="H2904" s="143" t="s">
        <v>37</v>
      </c>
      <c r="I2904" s="143"/>
      <c r="J2904" s="143"/>
      <c r="K2904" s="143"/>
      <c r="L2904" s="51"/>
      <c r="M2904" s="87" t="s">
        <v>36</v>
      </c>
      <c r="N2904" s="22"/>
      <c r="O2904" s="22" t="str">
        <f>E2904</f>
        <v xml:space="preserve">  </v>
      </c>
      <c r="P2904" s="96"/>
    </row>
    <row r="2905" spans="2:16" ht="15.6" hidden="1" x14ac:dyDescent="0.3">
      <c r="B2905" s="75"/>
      <c r="C2905" s="79"/>
      <c r="D2905" s="90" t="s">
        <v>80</v>
      </c>
      <c r="E2905" s="90"/>
      <c r="F2905" s="91" t="str">
        <f>IFERROR(VLOOKUP(B2904,'Lessor Calculations'!$G$10:$W$448,17,FALSE),0)</f>
        <v xml:space="preserve">  </v>
      </c>
      <c r="G2905" s="70"/>
      <c r="H2905" s="146"/>
      <c r="I2905" s="146"/>
      <c r="J2905" s="146"/>
      <c r="K2905" s="146"/>
      <c r="L2905" s="70"/>
      <c r="M2905" s="79"/>
      <c r="N2905" s="90" t="s">
        <v>80</v>
      </c>
      <c r="O2905" s="91"/>
      <c r="P2905" s="94" t="str">
        <f>O2904</f>
        <v xml:space="preserve">  </v>
      </c>
    </row>
    <row r="2906" spans="2:16" ht="15.6" hidden="1" x14ac:dyDescent="0.3">
      <c r="B2906" s="59" t="str">
        <f>IFERROR(IF(EOMONTH(B2901,1)&gt;Questionnaire!$I$8,"  ",EOMONTH(B2901,1)),"  ")</f>
        <v xml:space="preserve">  </v>
      </c>
      <c r="C2906" s="82" t="s">
        <v>36</v>
      </c>
      <c r="D2906" s="83"/>
      <c r="E2906" s="83">
        <f>IFERROR(F2907+F2908,0)</f>
        <v>0</v>
      </c>
      <c r="F2906" s="83"/>
      <c r="G2906" s="61"/>
      <c r="H2906" s="142" t="s">
        <v>37</v>
      </c>
      <c r="I2906" s="142"/>
      <c r="J2906" s="142"/>
      <c r="K2906" s="142"/>
      <c r="L2906" s="61"/>
      <c r="M2906" s="82" t="s">
        <v>36</v>
      </c>
      <c r="N2906" s="83"/>
      <c r="O2906" s="83">
        <f>E2906</f>
        <v>0</v>
      </c>
      <c r="P2906" s="95"/>
    </row>
    <row r="2907" spans="2:16" hidden="1" x14ac:dyDescent="0.25">
      <c r="B2907" s="98"/>
      <c r="C2907" s="87"/>
      <c r="D2907" s="87" t="s">
        <v>71</v>
      </c>
      <c r="E2907" s="87"/>
      <c r="F2907" s="22">
        <f>IFERROR(-VLOOKUP(B2906,'Lessor Calculations'!$G$10:$N$448,8,FALSE),0)</f>
        <v>0</v>
      </c>
      <c r="G2907" s="51"/>
      <c r="H2907" s="143"/>
      <c r="I2907" s="143"/>
      <c r="J2907" s="143"/>
      <c r="K2907" s="143"/>
      <c r="L2907" s="51"/>
      <c r="M2907" s="87"/>
      <c r="N2907" s="87" t="s">
        <v>71</v>
      </c>
      <c r="O2907" s="22"/>
      <c r="P2907" s="96">
        <f>F2907</f>
        <v>0</v>
      </c>
    </row>
    <row r="2908" spans="2:16" hidden="1" x14ac:dyDescent="0.25">
      <c r="B2908" s="98"/>
      <c r="C2908" s="66"/>
      <c r="D2908" s="87" t="s">
        <v>72</v>
      </c>
      <c r="E2908" s="87"/>
      <c r="F2908" s="22" t="str">
        <f>IFERROR(VLOOKUP(B2906,'Lessor Calculations'!$G$10:$M$448,7,FALSE),0)</f>
        <v xml:space="preserve">  </v>
      </c>
      <c r="G2908" s="51"/>
      <c r="H2908" s="143"/>
      <c r="I2908" s="143"/>
      <c r="J2908" s="143"/>
      <c r="K2908" s="143"/>
      <c r="L2908" s="51"/>
      <c r="M2908" s="66"/>
      <c r="N2908" s="87" t="s">
        <v>72</v>
      </c>
      <c r="O2908" s="22"/>
      <c r="P2908" s="96" t="str">
        <f>F2908</f>
        <v xml:space="preserve">  </v>
      </c>
    </row>
    <row r="2909" spans="2:16" hidden="1" x14ac:dyDescent="0.25">
      <c r="B2909" s="98"/>
      <c r="C2909" s="66"/>
      <c r="D2909" s="87"/>
      <c r="E2909" s="22"/>
      <c r="F2909" s="22"/>
      <c r="G2909" s="51"/>
      <c r="H2909" s="66"/>
      <c r="I2909" s="87"/>
      <c r="J2909" s="22"/>
      <c r="K2909" s="22"/>
      <c r="L2909" s="51"/>
      <c r="M2909" s="65"/>
      <c r="N2909" s="87"/>
      <c r="O2909" s="22"/>
      <c r="P2909" s="96"/>
    </row>
    <row r="2910" spans="2:16" ht="15.6" hidden="1" x14ac:dyDescent="0.3">
      <c r="B2910" s="62" t="str">
        <f>B2906</f>
        <v xml:space="preserve">  </v>
      </c>
      <c r="C2910" s="66" t="s">
        <v>70</v>
      </c>
      <c r="D2910" s="66"/>
      <c r="E2910" s="22" t="str">
        <f>IFERROR(VLOOKUP(B2910,'Lessor Calculations'!$Z$10:$AB$448,3,FALSE),0)</f>
        <v xml:space="preserve">  </v>
      </c>
      <c r="F2910" s="66"/>
      <c r="G2910" s="51"/>
      <c r="H2910" s="143" t="s">
        <v>37</v>
      </c>
      <c r="I2910" s="143"/>
      <c r="J2910" s="143"/>
      <c r="K2910" s="143"/>
      <c r="L2910" s="51"/>
      <c r="M2910" s="66" t="s">
        <v>70</v>
      </c>
      <c r="N2910" s="66"/>
      <c r="O2910" s="22" t="str">
        <f>E2910</f>
        <v xml:space="preserve">  </v>
      </c>
      <c r="P2910" s="96"/>
    </row>
    <row r="2911" spans="2:16" hidden="1" x14ac:dyDescent="0.25">
      <c r="B2911" s="98"/>
      <c r="C2911" s="66"/>
      <c r="D2911" s="87" t="s">
        <v>82</v>
      </c>
      <c r="E2911" s="66"/>
      <c r="F2911" s="77" t="str">
        <f>E2910</f>
        <v xml:space="preserve">  </v>
      </c>
      <c r="G2911" s="51"/>
      <c r="H2911" s="143"/>
      <c r="I2911" s="143"/>
      <c r="J2911" s="143"/>
      <c r="K2911" s="143"/>
      <c r="L2911" s="51"/>
      <c r="M2911" s="66"/>
      <c r="N2911" s="87" t="s">
        <v>82</v>
      </c>
      <c r="O2911" s="22"/>
      <c r="P2911" s="96" t="str">
        <f>O2910</f>
        <v xml:space="preserve">  </v>
      </c>
    </row>
    <row r="2912" spans="2:16" hidden="1" x14ac:dyDescent="0.25">
      <c r="B2912" s="98"/>
      <c r="C2912" s="66"/>
      <c r="D2912" s="87"/>
      <c r="E2912" s="22"/>
      <c r="F2912" s="22"/>
      <c r="G2912" s="51"/>
      <c r="H2912" s="66"/>
      <c r="I2912" s="87"/>
      <c r="J2912" s="22"/>
      <c r="K2912" s="22"/>
      <c r="L2912" s="51"/>
      <c r="M2912" s="65"/>
      <c r="N2912" s="87"/>
      <c r="O2912" s="22"/>
      <c r="P2912" s="96"/>
    </row>
    <row r="2913" spans="2:16" ht="15.6" hidden="1" x14ac:dyDescent="0.3">
      <c r="B2913" s="62" t="str">
        <f>B2910</f>
        <v xml:space="preserve">  </v>
      </c>
      <c r="C2913" s="144" t="s">
        <v>37</v>
      </c>
      <c r="D2913" s="144"/>
      <c r="E2913" s="144"/>
      <c r="F2913" s="144"/>
      <c r="G2913" s="51"/>
      <c r="H2913" s="87" t="s">
        <v>74</v>
      </c>
      <c r="I2913" s="66"/>
      <c r="J2913" s="22" t="str">
        <f>IFERROR(VLOOKUP(B2913,'Lessor Calculations'!$AE$10:$AG$448,3,FALSE),0)</f>
        <v xml:space="preserve">  </v>
      </c>
      <c r="K2913" s="22"/>
      <c r="L2913" s="51"/>
      <c r="M2913" s="87" t="s">
        <v>74</v>
      </c>
      <c r="N2913" s="66"/>
      <c r="O2913" s="22" t="str">
        <f>J2913</f>
        <v xml:space="preserve">  </v>
      </c>
      <c r="P2913" s="96"/>
    </row>
    <row r="2914" spans="2:16" ht="15.6" hidden="1" x14ac:dyDescent="0.3">
      <c r="B2914" s="74"/>
      <c r="C2914" s="144"/>
      <c r="D2914" s="144"/>
      <c r="E2914" s="144"/>
      <c r="F2914" s="144"/>
      <c r="G2914" s="51"/>
      <c r="H2914" s="52"/>
      <c r="I2914" s="87" t="s">
        <v>79</v>
      </c>
      <c r="J2914" s="22"/>
      <c r="K2914" s="22" t="str">
        <f>J2913</f>
        <v xml:space="preserve">  </v>
      </c>
      <c r="L2914" s="51"/>
      <c r="M2914" s="52"/>
      <c r="N2914" s="87" t="s">
        <v>79</v>
      </c>
      <c r="O2914" s="22"/>
      <c r="P2914" s="96" t="str">
        <f>O2913</f>
        <v xml:space="preserve">  </v>
      </c>
    </row>
    <row r="2915" spans="2:16" ht="15.6" hidden="1" x14ac:dyDescent="0.3">
      <c r="B2915" s="74"/>
      <c r="C2915" s="66"/>
      <c r="D2915" s="87"/>
      <c r="E2915" s="22"/>
      <c r="F2915" s="22"/>
      <c r="G2915" s="51"/>
      <c r="H2915" s="66"/>
      <c r="I2915" s="87"/>
      <c r="J2915" s="22"/>
      <c r="K2915" s="22"/>
      <c r="L2915" s="51"/>
      <c r="M2915" s="65"/>
      <c r="N2915" s="66"/>
      <c r="O2915" s="22"/>
      <c r="P2915" s="96"/>
    </row>
    <row r="2916" spans="2:16" ht="15.6" hidden="1" x14ac:dyDescent="0.3">
      <c r="B2916" s="62" t="str">
        <f>B2913</f>
        <v xml:space="preserve">  </v>
      </c>
      <c r="C2916" s="87" t="s">
        <v>36</v>
      </c>
      <c r="D2916" s="22"/>
      <c r="E2916" s="22" t="str">
        <f>F2917</f>
        <v xml:space="preserve">  </v>
      </c>
      <c r="F2916" s="22"/>
      <c r="G2916" s="51"/>
      <c r="H2916" s="143" t="s">
        <v>37</v>
      </c>
      <c r="I2916" s="143"/>
      <c r="J2916" s="143"/>
      <c r="K2916" s="143"/>
      <c r="L2916" s="51"/>
      <c r="M2916" s="87" t="s">
        <v>36</v>
      </c>
      <c r="N2916" s="22"/>
      <c r="O2916" s="22" t="str">
        <f>E2916</f>
        <v xml:space="preserve">  </v>
      </c>
      <c r="P2916" s="96"/>
    </row>
    <row r="2917" spans="2:16" ht="15.6" hidden="1" x14ac:dyDescent="0.3">
      <c r="B2917" s="75"/>
      <c r="C2917" s="79"/>
      <c r="D2917" s="90" t="s">
        <v>80</v>
      </c>
      <c r="E2917" s="90"/>
      <c r="F2917" s="91" t="str">
        <f>IFERROR(VLOOKUP(B2916,'Lessor Calculations'!$G$10:$W$448,17,FALSE),0)</f>
        <v xml:space="preserve">  </v>
      </c>
      <c r="G2917" s="70"/>
      <c r="H2917" s="146"/>
      <c r="I2917" s="146"/>
      <c r="J2917" s="146"/>
      <c r="K2917" s="146"/>
      <c r="L2917" s="70"/>
      <c r="M2917" s="79"/>
      <c r="N2917" s="90" t="s">
        <v>80</v>
      </c>
      <c r="O2917" s="91"/>
      <c r="P2917" s="94" t="str">
        <f>O2916</f>
        <v xml:space="preserve">  </v>
      </c>
    </row>
    <row r="2918" spans="2:16" ht="15.6" hidden="1" x14ac:dyDescent="0.3">
      <c r="B2918" s="59" t="str">
        <f>IFERROR(IF(EOMONTH(B2913,1)&gt;Questionnaire!$I$8,"  ",EOMONTH(B2913,1)),"  ")</f>
        <v xml:space="preserve">  </v>
      </c>
      <c r="C2918" s="82" t="s">
        <v>36</v>
      </c>
      <c r="D2918" s="83"/>
      <c r="E2918" s="83">
        <f>IFERROR(F2919+F2920,0)</f>
        <v>0</v>
      </c>
      <c r="F2918" s="83"/>
      <c r="G2918" s="61"/>
      <c r="H2918" s="142" t="s">
        <v>37</v>
      </c>
      <c r="I2918" s="142"/>
      <c r="J2918" s="142"/>
      <c r="K2918" s="142"/>
      <c r="L2918" s="61"/>
      <c r="M2918" s="82" t="s">
        <v>36</v>
      </c>
      <c r="N2918" s="83"/>
      <c r="O2918" s="83">
        <f>E2918</f>
        <v>0</v>
      </c>
      <c r="P2918" s="95"/>
    </row>
    <row r="2919" spans="2:16" hidden="1" x14ac:dyDescent="0.25">
      <c r="B2919" s="98"/>
      <c r="C2919" s="87"/>
      <c r="D2919" s="87" t="s">
        <v>71</v>
      </c>
      <c r="E2919" s="87"/>
      <c r="F2919" s="22">
        <f>IFERROR(-VLOOKUP(B2918,'Lessor Calculations'!$G$10:$N$448,8,FALSE),0)</f>
        <v>0</v>
      </c>
      <c r="G2919" s="51"/>
      <c r="H2919" s="143"/>
      <c r="I2919" s="143"/>
      <c r="J2919" s="143"/>
      <c r="K2919" s="143"/>
      <c r="L2919" s="51"/>
      <c r="M2919" s="87"/>
      <c r="N2919" s="87" t="s">
        <v>71</v>
      </c>
      <c r="O2919" s="22"/>
      <c r="P2919" s="96">
        <f>F2919</f>
        <v>0</v>
      </c>
    </row>
    <row r="2920" spans="2:16" hidden="1" x14ac:dyDescent="0.25">
      <c r="B2920" s="98"/>
      <c r="C2920" s="66"/>
      <c r="D2920" s="87" t="s">
        <v>72</v>
      </c>
      <c r="E2920" s="87"/>
      <c r="F2920" s="22" t="str">
        <f>IFERROR(VLOOKUP(B2918,'Lessor Calculations'!$G$10:$M$448,7,FALSE),0)</f>
        <v xml:space="preserve">  </v>
      </c>
      <c r="G2920" s="51"/>
      <c r="H2920" s="143"/>
      <c r="I2920" s="143"/>
      <c r="J2920" s="143"/>
      <c r="K2920" s="143"/>
      <c r="L2920" s="51"/>
      <c r="M2920" s="66"/>
      <c r="N2920" s="87" t="s">
        <v>72</v>
      </c>
      <c r="O2920" s="22"/>
      <c r="P2920" s="96" t="str">
        <f>F2920</f>
        <v xml:space="preserve">  </v>
      </c>
    </row>
    <row r="2921" spans="2:16" hidden="1" x14ac:dyDescent="0.25">
      <c r="B2921" s="98"/>
      <c r="C2921" s="66"/>
      <c r="D2921" s="87"/>
      <c r="E2921" s="22"/>
      <c r="F2921" s="22"/>
      <c r="G2921" s="51"/>
      <c r="H2921" s="66"/>
      <c r="I2921" s="87"/>
      <c r="J2921" s="22"/>
      <c r="K2921" s="22"/>
      <c r="L2921" s="51"/>
      <c r="M2921" s="65"/>
      <c r="N2921" s="87"/>
      <c r="O2921" s="22"/>
      <c r="P2921" s="96"/>
    </row>
    <row r="2922" spans="2:16" ht="15.6" hidden="1" x14ac:dyDescent="0.3">
      <c r="B2922" s="62" t="str">
        <f>B2918</f>
        <v xml:space="preserve">  </v>
      </c>
      <c r="C2922" s="66" t="s">
        <v>70</v>
      </c>
      <c r="D2922" s="66"/>
      <c r="E2922" s="22" t="str">
        <f>IFERROR(VLOOKUP(B2922,'Lessor Calculations'!$Z$10:$AB$448,3,FALSE),0)</f>
        <v xml:space="preserve">  </v>
      </c>
      <c r="F2922" s="66"/>
      <c r="G2922" s="51"/>
      <c r="H2922" s="143" t="s">
        <v>37</v>
      </c>
      <c r="I2922" s="143"/>
      <c r="J2922" s="143"/>
      <c r="K2922" s="143"/>
      <c r="L2922" s="51"/>
      <c r="M2922" s="66" t="s">
        <v>70</v>
      </c>
      <c r="N2922" s="66"/>
      <c r="O2922" s="22" t="str">
        <f>E2922</f>
        <v xml:space="preserve">  </v>
      </c>
      <c r="P2922" s="96"/>
    </row>
    <row r="2923" spans="2:16" hidden="1" x14ac:dyDescent="0.25">
      <c r="B2923" s="98"/>
      <c r="C2923" s="66"/>
      <c r="D2923" s="87" t="s">
        <v>82</v>
      </c>
      <c r="E2923" s="66"/>
      <c r="F2923" s="77" t="str">
        <f>E2922</f>
        <v xml:space="preserve">  </v>
      </c>
      <c r="G2923" s="51"/>
      <c r="H2923" s="143"/>
      <c r="I2923" s="143"/>
      <c r="J2923" s="143"/>
      <c r="K2923" s="143"/>
      <c r="L2923" s="51"/>
      <c r="M2923" s="66"/>
      <c r="N2923" s="87" t="s">
        <v>82</v>
      </c>
      <c r="O2923" s="22"/>
      <c r="P2923" s="96" t="str">
        <f>O2922</f>
        <v xml:space="preserve">  </v>
      </c>
    </row>
    <row r="2924" spans="2:16" hidden="1" x14ac:dyDescent="0.25">
      <c r="B2924" s="98"/>
      <c r="C2924" s="66"/>
      <c r="D2924" s="87"/>
      <c r="E2924" s="22"/>
      <c r="F2924" s="22"/>
      <c r="G2924" s="51"/>
      <c r="H2924" s="66"/>
      <c r="I2924" s="87"/>
      <c r="J2924" s="22"/>
      <c r="K2924" s="22"/>
      <c r="L2924" s="51"/>
      <c r="M2924" s="65"/>
      <c r="N2924" s="87"/>
      <c r="O2924" s="22"/>
      <c r="P2924" s="96"/>
    </row>
    <row r="2925" spans="2:16" ht="15.6" hidden="1" x14ac:dyDescent="0.3">
      <c r="B2925" s="62" t="str">
        <f>B2922</f>
        <v xml:space="preserve">  </v>
      </c>
      <c r="C2925" s="144" t="s">
        <v>37</v>
      </c>
      <c r="D2925" s="144"/>
      <c r="E2925" s="144"/>
      <c r="F2925" s="144"/>
      <c r="G2925" s="51"/>
      <c r="H2925" s="87" t="s">
        <v>74</v>
      </c>
      <c r="I2925" s="66"/>
      <c r="J2925" s="22" t="str">
        <f>IFERROR(VLOOKUP(B2925,'Lessor Calculations'!$AE$10:$AG$448,3,FALSE),0)</f>
        <v xml:space="preserve">  </v>
      </c>
      <c r="K2925" s="22"/>
      <c r="L2925" s="51"/>
      <c r="M2925" s="87" t="s">
        <v>74</v>
      </c>
      <c r="N2925" s="66"/>
      <c r="O2925" s="22" t="str">
        <f>J2925</f>
        <v xml:space="preserve">  </v>
      </c>
      <c r="P2925" s="96"/>
    </row>
    <row r="2926" spans="2:16" ht="15.6" hidden="1" x14ac:dyDescent="0.3">
      <c r="B2926" s="74"/>
      <c r="C2926" s="144"/>
      <c r="D2926" s="144"/>
      <c r="E2926" s="144"/>
      <c r="F2926" s="144"/>
      <c r="G2926" s="51"/>
      <c r="H2926" s="52"/>
      <c r="I2926" s="87" t="s">
        <v>79</v>
      </c>
      <c r="J2926" s="22"/>
      <c r="K2926" s="22" t="str">
        <f>J2925</f>
        <v xml:space="preserve">  </v>
      </c>
      <c r="L2926" s="51"/>
      <c r="M2926" s="52"/>
      <c r="N2926" s="87" t="s">
        <v>79</v>
      </c>
      <c r="O2926" s="22"/>
      <c r="P2926" s="96" t="str">
        <f>O2925</f>
        <v xml:space="preserve">  </v>
      </c>
    </row>
    <row r="2927" spans="2:16" ht="15.6" hidden="1" x14ac:dyDescent="0.3">
      <c r="B2927" s="74"/>
      <c r="C2927" s="66"/>
      <c r="D2927" s="87"/>
      <c r="E2927" s="22"/>
      <c r="F2927" s="22"/>
      <c r="G2927" s="51"/>
      <c r="H2927" s="66"/>
      <c r="I2927" s="87"/>
      <c r="J2927" s="22"/>
      <c r="K2927" s="22"/>
      <c r="L2927" s="51"/>
      <c r="M2927" s="65"/>
      <c r="N2927" s="66"/>
      <c r="O2927" s="22"/>
      <c r="P2927" s="96"/>
    </row>
    <row r="2928" spans="2:16" ht="15.6" hidden="1" x14ac:dyDescent="0.3">
      <c r="B2928" s="62" t="str">
        <f>B2925</f>
        <v xml:space="preserve">  </v>
      </c>
      <c r="C2928" s="87" t="s">
        <v>36</v>
      </c>
      <c r="D2928" s="22"/>
      <c r="E2928" s="22" t="str">
        <f>F2929</f>
        <v xml:space="preserve">  </v>
      </c>
      <c r="F2928" s="22"/>
      <c r="G2928" s="51"/>
      <c r="H2928" s="143" t="s">
        <v>37</v>
      </c>
      <c r="I2928" s="143"/>
      <c r="J2928" s="143"/>
      <c r="K2928" s="143"/>
      <c r="L2928" s="51"/>
      <c r="M2928" s="87" t="s">
        <v>36</v>
      </c>
      <c r="N2928" s="22"/>
      <c r="O2928" s="22" t="str">
        <f>E2928</f>
        <v xml:space="preserve">  </v>
      </c>
      <c r="P2928" s="96"/>
    </row>
    <row r="2929" spans="2:16" ht="15.6" hidden="1" x14ac:dyDescent="0.3">
      <c r="B2929" s="75"/>
      <c r="C2929" s="79"/>
      <c r="D2929" s="90" t="s">
        <v>80</v>
      </c>
      <c r="E2929" s="90"/>
      <c r="F2929" s="91" t="str">
        <f>IFERROR(VLOOKUP(B2928,'Lessor Calculations'!$G$10:$W$448,17,FALSE),0)</f>
        <v xml:space="preserve">  </v>
      </c>
      <c r="G2929" s="70"/>
      <c r="H2929" s="146"/>
      <c r="I2929" s="146"/>
      <c r="J2929" s="146"/>
      <c r="K2929" s="146"/>
      <c r="L2929" s="70"/>
      <c r="M2929" s="79"/>
      <c r="N2929" s="90" t="s">
        <v>80</v>
      </c>
      <c r="O2929" s="91"/>
      <c r="P2929" s="94" t="str">
        <f>O2928</f>
        <v xml:space="preserve">  </v>
      </c>
    </row>
    <row r="2930" spans="2:16" ht="15.6" hidden="1" x14ac:dyDescent="0.3">
      <c r="B2930" s="59" t="str">
        <f>IFERROR(IF(EOMONTH(B2925,1)&gt;Questionnaire!$I$8,"  ",EOMONTH(B2925,1)),"  ")</f>
        <v xml:space="preserve">  </v>
      </c>
      <c r="C2930" s="82" t="s">
        <v>36</v>
      </c>
      <c r="D2930" s="83"/>
      <c r="E2930" s="83">
        <f>IFERROR(F2931+F2932,0)</f>
        <v>0</v>
      </c>
      <c r="F2930" s="83"/>
      <c r="G2930" s="61"/>
      <c r="H2930" s="142" t="s">
        <v>37</v>
      </c>
      <c r="I2930" s="142"/>
      <c r="J2930" s="142"/>
      <c r="K2930" s="142"/>
      <c r="L2930" s="61"/>
      <c r="M2930" s="82" t="s">
        <v>36</v>
      </c>
      <c r="N2930" s="83"/>
      <c r="O2930" s="83">
        <f>E2930</f>
        <v>0</v>
      </c>
      <c r="P2930" s="95"/>
    </row>
    <row r="2931" spans="2:16" hidden="1" x14ac:dyDescent="0.25">
      <c r="B2931" s="98"/>
      <c r="C2931" s="87"/>
      <c r="D2931" s="87" t="s">
        <v>71</v>
      </c>
      <c r="E2931" s="87"/>
      <c r="F2931" s="22">
        <f>IFERROR(-VLOOKUP(B2930,'Lessor Calculations'!$G$10:$N$448,8,FALSE),0)</f>
        <v>0</v>
      </c>
      <c r="G2931" s="51"/>
      <c r="H2931" s="143"/>
      <c r="I2931" s="143"/>
      <c r="J2931" s="143"/>
      <c r="K2931" s="143"/>
      <c r="L2931" s="51"/>
      <c r="M2931" s="87"/>
      <c r="N2931" s="87" t="s">
        <v>71</v>
      </c>
      <c r="O2931" s="22"/>
      <c r="P2931" s="96">
        <f>F2931</f>
        <v>0</v>
      </c>
    </row>
    <row r="2932" spans="2:16" hidden="1" x14ac:dyDescent="0.25">
      <c r="B2932" s="98"/>
      <c r="C2932" s="66"/>
      <c r="D2932" s="87" t="s">
        <v>72</v>
      </c>
      <c r="E2932" s="87"/>
      <c r="F2932" s="22" t="str">
        <f>IFERROR(VLOOKUP(B2930,'Lessor Calculations'!$G$10:$M$448,7,FALSE),0)</f>
        <v xml:space="preserve">  </v>
      </c>
      <c r="G2932" s="51"/>
      <c r="H2932" s="143"/>
      <c r="I2932" s="143"/>
      <c r="J2932" s="143"/>
      <c r="K2932" s="143"/>
      <c r="L2932" s="51"/>
      <c r="M2932" s="66"/>
      <c r="N2932" s="87" t="s">
        <v>72</v>
      </c>
      <c r="O2932" s="22"/>
      <c r="P2932" s="96" t="str">
        <f>F2932</f>
        <v xml:space="preserve">  </v>
      </c>
    </row>
    <row r="2933" spans="2:16" hidden="1" x14ac:dyDescent="0.25">
      <c r="B2933" s="98"/>
      <c r="C2933" s="66"/>
      <c r="D2933" s="87"/>
      <c r="E2933" s="22"/>
      <c r="F2933" s="22"/>
      <c r="G2933" s="51"/>
      <c r="H2933" s="66"/>
      <c r="I2933" s="87"/>
      <c r="J2933" s="22"/>
      <c r="K2933" s="22"/>
      <c r="L2933" s="51"/>
      <c r="M2933" s="65"/>
      <c r="N2933" s="87"/>
      <c r="O2933" s="22"/>
      <c r="P2933" s="96"/>
    </row>
    <row r="2934" spans="2:16" ht="15.6" hidden="1" x14ac:dyDescent="0.3">
      <c r="B2934" s="62" t="str">
        <f>B2930</f>
        <v xml:space="preserve">  </v>
      </c>
      <c r="C2934" s="66" t="s">
        <v>70</v>
      </c>
      <c r="D2934" s="66"/>
      <c r="E2934" s="22" t="str">
        <f>IFERROR(VLOOKUP(B2934,'Lessor Calculations'!$Z$10:$AB$448,3,FALSE),0)</f>
        <v xml:space="preserve">  </v>
      </c>
      <c r="F2934" s="66"/>
      <c r="G2934" s="51"/>
      <c r="H2934" s="143" t="s">
        <v>37</v>
      </c>
      <c r="I2934" s="143"/>
      <c r="J2934" s="143"/>
      <c r="K2934" s="143"/>
      <c r="L2934" s="51"/>
      <c r="M2934" s="66" t="s">
        <v>70</v>
      </c>
      <c r="N2934" s="66"/>
      <c r="O2934" s="22" t="str">
        <f>E2934</f>
        <v xml:space="preserve">  </v>
      </c>
      <c r="P2934" s="96"/>
    </row>
    <row r="2935" spans="2:16" hidden="1" x14ac:dyDescent="0.25">
      <c r="B2935" s="98"/>
      <c r="C2935" s="66"/>
      <c r="D2935" s="87" t="s">
        <v>82</v>
      </c>
      <c r="E2935" s="66"/>
      <c r="F2935" s="77" t="str">
        <f>E2934</f>
        <v xml:space="preserve">  </v>
      </c>
      <c r="G2935" s="51"/>
      <c r="H2935" s="143"/>
      <c r="I2935" s="143"/>
      <c r="J2935" s="143"/>
      <c r="K2935" s="143"/>
      <c r="L2935" s="51"/>
      <c r="M2935" s="66"/>
      <c r="N2935" s="87" t="s">
        <v>82</v>
      </c>
      <c r="O2935" s="22"/>
      <c r="P2935" s="96" t="str">
        <f>O2934</f>
        <v xml:space="preserve">  </v>
      </c>
    </row>
    <row r="2936" spans="2:16" hidden="1" x14ac:dyDescent="0.25">
      <c r="B2936" s="98"/>
      <c r="C2936" s="66"/>
      <c r="D2936" s="87"/>
      <c r="E2936" s="22"/>
      <c r="F2936" s="22"/>
      <c r="G2936" s="51"/>
      <c r="H2936" s="66"/>
      <c r="I2936" s="87"/>
      <c r="J2936" s="22"/>
      <c r="K2936" s="22"/>
      <c r="L2936" s="51"/>
      <c r="M2936" s="65"/>
      <c r="N2936" s="87"/>
      <c r="O2936" s="22"/>
      <c r="P2936" s="96"/>
    </row>
    <row r="2937" spans="2:16" ht="15.6" hidden="1" x14ac:dyDescent="0.3">
      <c r="B2937" s="62" t="str">
        <f>B2934</f>
        <v xml:space="preserve">  </v>
      </c>
      <c r="C2937" s="144" t="s">
        <v>37</v>
      </c>
      <c r="D2937" s="144"/>
      <c r="E2937" s="144"/>
      <c r="F2937" s="144"/>
      <c r="G2937" s="51"/>
      <c r="H2937" s="87" t="s">
        <v>74</v>
      </c>
      <c r="I2937" s="66"/>
      <c r="J2937" s="22" t="str">
        <f>IFERROR(VLOOKUP(B2937,'Lessor Calculations'!$AE$10:$AG$448,3,FALSE),0)</f>
        <v xml:space="preserve">  </v>
      </c>
      <c r="K2937" s="22"/>
      <c r="L2937" s="51"/>
      <c r="M2937" s="87" t="s">
        <v>74</v>
      </c>
      <c r="N2937" s="66"/>
      <c r="O2937" s="22" t="str">
        <f>J2937</f>
        <v xml:space="preserve">  </v>
      </c>
      <c r="P2937" s="96"/>
    </row>
    <row r="2938" spans="2:16" ht="15.6" hidden="1" x14ac:dyDescent="0.3">
      <c r="B2938" s="74"/>
      <c r="C2938" s="144"/>
      <c r="D2938" s="144"/>
      <c r="E2938" s="144"/>
      <c r="F2938" s="144"/>
      <c r="G2938" s="51"/>
      <c r="H2938" s="52"/>
      <c r="I2938" s="87" t="s">
        <v>79</v>
      </c>
      <c r="J2938" s="22"/>
      <c r="K2938" s="22" t="str">
        <f>J2937</f>
        <v xml:space="preserve">  </v>
      </c>
      <c r="L2938" s="51"/>
      <c r="M2938" s="52"/>
      <c r="N2938" s="87" t="s">
        <v>79</v>
      </c>
      <c r="O2938" s="22"/>
      <c r="P2938" s="96" t="str">
        <f>O2937</f>
        <v xml:space="preserve">  </v>
      </c>
    </row>
    <row r="2939" spans="2:16" ht="15.6" hidden="1" x14ac:dyDescent="0.3">
      <c r="B2939" s="74"/>
      <c r="C2939" s="66"/>
      <c r="D2939" s="87"/>
      <c r="E2939" s="22"/>
      <c r="F2939" s="22"/>
      <c r="G2939" s="51"/>
      <c r="H2939" s="66"/>
      <c r="I2939" s="87"/>
      <c r="J2939" s="22"/>
      <c r="K2939" s="22"/>
      <c r="L2939" s="51"/>
      <c r="M2939" s="65"/>
      <c r="N2939" s="66"/>
      <c r="O2939" s="22"/>
      <c r="P2939" s="96"/>
    </row>
    <row r="2940" spans="2:16" ht="15.6" hidden="1" x14ac:dyDescent="0.3">
      <c r="B2940" s="62" t="str">
        <f>B2937</f>
        <v xml:space="preserve">  </v>
      </c>
      <c r="C2940" s="87" t="s">
        <v>36</v>
      </c>
      <c r="D2940" s="22"/>
      <c r="E2940" s="22" t="str">
        <f>F2941</f>
        <v xml:space="preserve">  </v>
      </c>
      <c r="F2940" s="22"/>
      <c r="G2940" s="51"/>
      <c r="H2940" s="143" t="s">
        <v>37</v>
      </c>
      <c r="I2940" s="143"/>
      <c r="J2940" s="143"/>
      <c r="K2940" s="143"/>
      <c r="L2940" s="51"/>
      <c r="M2940" s="87" t="s">
        <v>36</v>
      </c>
      <c r="N2940" s="22"/>
      <c r="O2940" s="22" t="str">
        <f>E2940</f>
        <v xml:space="preserve">  </v>
      </c>
      <c r="P2940" s="96"/>
    </row>
    <row r="2941" spans="2:16" ht="15.6" hidden="1" x14ac:dyDescent="0.3">
      <c r="B2941" s="75"/>
      <c r="C2941" s="79"/>
      <c r="D2941" s="90" t="s">
        <v>80</v>
      </c>
      <c r="E2941" s="90"/>
      <c r="F2941" s="91" t="str">
        <f>IFERROR(VLOOKUP(B2940,'Lessor Calculations'!$G$10:$W$448,17,FALSE),0)</f>
        <v xml:space="preserve">  </v>
      </c>
      <c r="G2941" s="70"/>
      <c r="H2941" s="146"/>
      <c r="I2941" s="146"/>
      <c r="J2941" s="146"/>
      <c r="K2941" s="146"/>
      <c r="L2941" s="70"/>
      <c r="M2941" s="79"/>
      <c r="N2941" s="90" t="s">
        <v>80</v>
      </c>
      <c r="O2941" s="91"/>
      <c r="P2941" s="94" t="str">
        <f>O2940</f>
        <v xml:space="preserve">  </v>
      </c>
    </row>
    <row r="2942" spans="2:16" ht="15.6" hidden="1" x14ac:dyDescent="0.3">
      <c r="B2942" s="59" t="str">
        <f>IFERROR(IF(EOMONTH(B2937,1)&gt;Questionnaire!$I$8,"  ",EOMONTH(B2937,1)),"  ")</f>
        <v xml:space="preserve">  </v>
      </c>
      <c r="C2942" s="82" t="s">
        <v>36</v>
      </c>
      <c r="D2942" s="83"/>
      <c r="E2942" s="83">
        <f>IFERROR(F2943+F2944,0)</f>
        <v>0</v>
      </c>
      <c r="F2942" s="83"/>
      <c r="G2942" s="61"/>
      <c r="H2942" s="142" t="s">
        <v>37</v>
      </c>
      <c r="I2942" s="142"/>
      <c r="J2942" s="142"/>
      <c r="K2942" s="142"/>
      <c r="L2942" s="61"/>
      <c r="M2942" s="82" t="s">
        <v>36</v>
      </c>
      <c r="N2942" s="83"/>
      <c r="O2942" s="83">
        <f>E2942</f>
        <v>0</v>
      </c>
      <c r="P2942" s="95"/>
    </row>
    <row r="2943" spans="2:16" hidden="1" x14ac:dyDescent="0.25">
      <c r="B2943" s="98"/>
      <c r="C2943" s="87"/>
      <c r="D2943" s="87" t="s">
        <v>71</v>
      </c>
      <c r="E2943" s="87"/>
      <c r="F2943" s="22">
        <f>IFERROR(-VLOOKUP(B2942,'Lessor Calculations'!$G$10:$N$448,8,FALSE),0)</f>
        <v>0</v>
      </c>
      <c r="G2943" s="51"/>
      <c r="H2943" s="143"/>
      <c r="I2943" s="143"/>
      <c r="J2943" s="143"/>
      <c r="K2943" s="143"/>
      <c r="L2943" s="51"/>
      <c r="M2943" s="87"/>
      <c r="N2943" s="87" t="s">
        <v>71</v>
      </c>
      <c r="O2943" s="22"/>
      <c r="P2943" s="96">
        <f>F2943</f>
        <v>0</v>
      </c>
    </row>
    <row r="2944" spans="2:16" hidden="1" x14ac:dyDescent="0.25">
      <c r="B2944" s="98"/>
      <c r="C2944" s="66"/>
      <c r="D2944" s="87" t="s">
        <v>72</v>
      </c>
      <c r="E2944" s="87"/>
      <c r="F2944" s="22" t="str">
        <f>IFERROR(VLOOKUP(B2942,'Lessor Calculations'!$G$10:$M$448,7,FALSE),0)</f>
        <v xml:space="preserve">  </v>
      </c>
      <c r="G2944" s="51"/>
      <c r="H2944" s="143"/>
      <c r="I2944" s="143"/>
      <c r="J2944" s="143"/>
      <c r="K2944" s="143"/>
      <c r="L2944" s="51"/>
      <c r="M2944" s="66"/>
      <c r="N2944" s="87" t="s">
        <v>72</v>
      </c>
      <c r="O2944" s="22"/>
      <c r="P2944" s="96" t="str">
        <f>F2944</f>
        <v xml:space="preserve">  </v>
      </c>
    </row>
    <row r="2945" spans="2:16" hidden="1" x14ac:dyDescent="0.25">
      <c r="B2945" s="98"/>
      <c r="C2945" s="66"/>
      <c r="D2945" s="87"/>
      <c r="E2945" s="22"/>
      <c r="F2945" s="22"/>
      <c r="G2945" s="51"/>
      <c r="H2945" s="66"/>
      <c r="I2945" s="87"/>
      <c r="J2945" s="22"/>
      <c r="K2945" s="22"/>
      <c r="L2945" s="51"/>
      <c r="M2945" s="65"/>
      <c r="N2945" s="87"/>
      <c r="O2945" s="22"/>
      <c r="P2945" s="96"/>
    </row>
    <row r="2946" spans="2:16" ht="15.6" hidden="1" x14ac:dyDescent="0.3">
      <c r="B2946" s="62" t="str">
        <f>B2942</f>
        <v xml:space="preserve">  </v>
      </c>
      <c r="C2946" s="66" t="s">
        <v>70</v>
      </c>
      <c r="D2946" s="66"/>
      <c r="E2946" s="22" t="str">
        <f>IFERROR(VLOOKUP(B2946,'Lessor Calculations'!$Z$10:$AB$448,3,FALSE),0)</f>
        <v xml:space="preserve">  </v>
      </c>
      <c r="F2946" s="66"/>
      <c r="G2946" s="51"/>
      <c r="H2946" s="143" t="s">
        <v>37</v>
      </c>
      <c r="I2946" s="143"/>
      <c r="J2946" s="143"/>
      <c r="K2946" s="143"/>
      <c r="L2946" s="51"/>
      <c r="M2946" s="66" t="s">
        <v>70</v>
      </c>
      <c r="N2946" s="66"/>
      <c r="O2946" s="22" t="str">
        <f>E2946</f>
        <v xml:space="preserve">  </v>
      </c>
      <c r="P2946" s="96"/>
    </row>
    <row r="2947" spans="2:16" hidden="1" x14ac:dyDescent="0.25">
      <c r="B2947" s="98"/>
      <c r="C2947" s="66"/>
      <c r="D2947" s="87" t="s">
        <v>82</v>
      </c>
      <c r="E2947" s="66"/>
      <c r="F2947" s="77" t="str">
        <f>E2946</f>
        <v xml:space="preserve">  </v>
      </c>
      <c r="G2947" s="51"/>
      <c r="H2947" s="143"/>
      <c r="I2947" s="143"/>
      <c r="J2947" s="143"/>
      <c r="K2947" s="143"/>
      <c r="L2947" s="51"/>
      <c r="M2947" s="66"/>
      <c r="N2947" s="87" t="s">
        <v>82</v>
      </c>
      <c r="O2947" s="22"/>
      <c r="P2947" s="96" t="str">
        <f>O2946</f>
        <v xml:space="preserve">  </v>
      </c>
    </row>
    <row r="2948" spans="2:16" hidden="1" x14ac:dyDescent="0.25">
      <c r="B2948" s="98"/>
      <c r="C2948" s="66"/>
      <c r="D2948" s="87"/>
      <c r="E2948" s="22"/>
      <c r="F2948" s="22"/>
      <c r="G2948" s="51"/>
      <c r="H2948" s="66"/>
      <c r="I2948" s="87"/>
      <c r="J2948" s="22"/>
      <c r="K2948" s="22"/>
      <c r="L2948" s="51"/>
      <c r="M2948" s="65"/>
      <c r="N2948" s="87"/>
      <c r="O2948" s="22"/>
      <c r="P2948" s="96"/>
    </row>
    <row r="2949" spans="2:16" ht="15.6" hidden="1" x14ac:dyDescent="0.3">
      <c r="B2949" s="62" t="str">
        <f>B2946</f>
        <v xml:space="preserve">  </v>
      </c>
      <c r="C2949" s="144" t="s">
        <v>37</v>
      </c>
      <c r="D2949" s="144"/>
      <c r="E2949" s="144"/>
      <c r="F2949" s="144"/>
      <c r="G2949" s="51"/>
      <c r="H2949" s="87" t="s">
        <v>74</v>
      </c>
      <c r="I2949" s="66"/>
      <c r="J2949" s="22" t="str">
        <f>IFERROR(VLOOKUP(B2949,'Lessor Calculations'!$AE$10:$AG$448,3,FALSE),0)</f>
        <v xml:space="preserve">  </v>
      </c>
      <c r="K2949" s="22"/>
      <c r="L2949" s="51"/>
      <c r="M2949" s="87" t="s">
        <v>74</v>
      </c>
      <c r="N2949" s="66"/>
      <c r="O2949" s="22" t="str">
        <f>J2949</f>
        <v xml:space="preserve">  </v>
      </c>
      <c r="P2949" s="96"/>
    </row>
    <row r="2950" spans="2:16" ht="15.6" hidden="1" x14ac:dyDescent="0.3">
      <c r="B2950" s="74"/>
      <c r="C2950" s="144"/>
      <c r="D2950" s="144"/>
      <c r="E2950" s="144"/>
      <c r="F2950" s="144"/>
      <c r="G2950" s="51"/>
      <c r="H2950" s="52"/>
      <c r="I2950" s="87" t="s">
        <v>79</v>
      </c>
      <c r="J2950" s="22"/>
      <c r="K2950" s="22" t="str">
        <f>J2949</f>
        <v xml:space="preserve">  </v>
      </c>
      <c r="L2950" s="51"/>
      <c r="M2950" s="52"/>
      <c r="N2950" s="87" t="s">
        <v>79</v>
      </c>
      <c r="O2950" s="22"/>
      <c r="P2950" s="96" t="str">
        <f>O2949</f>
        <v xml:space="preserve">  </v>
      </c>
    </row>
    <row r="2951" spans="2:16" ht="15.6" hidden="1" x14ac:dyDescent="0.3">
      <c r="B2951" s="74"/>
      <c r="C2951" s="66"/>
      <c r="D2951" s="87"/>
      <c r="E2951" s="22"/>
      <c r="F2951" s="22"/>
      <c r="G2951" s="51"/>
      <c r="H2951" s="66"/>
      <c r="I2951" s="87"/>
      <c r="J2951" s="22"/>
      <c r="K2951" s="22"/>
      <c r="L2951" s="51"/>
      <c r="M2951" s="65"/>
      <c r="N2951" s="66"/>
      <c r="O2951" s="22"/>
      <c r="P2951" s="96"/>
    </row>
    <row r="2952" spans="2:16" ht="15.6" hidden="1" x14ac:dyDescent="0.3">
      <c r="B2952" s="62" t="str">
        <f>B2949</f>
        <v xml:space="preserve">  </v>
      </c>
      <c r="C2952" s="87" t="s">
        <v>36</v>
      </c>
      <c r="D2952" s="22"/>
      <c r="E2952" s="22" t="str">
        <f>F2953</f>
        <v xml:space="preserve">  </v>
      </c>
      <c r="F2952" s="22"/>
      <c r="G2952" s="51"/>
      <c r="H2952" s="143" t="s">
        <v>37</v>
      </c>
      <c r="I2952" s="143"/>
      <c r="J2952" s="143"/>
      <c r="K2952" s="143"/>
      <c r="L2952" s="51"/>
      <c r="M2952" s="87" t="s">
        <v>36</v>
      </c>
      <c r="N2952" s="22"/>
      <c r="O2952" s="22" t="str">
        <f>E2952</f>
        <v xml:space="preserve">  </v>
      </c>
      <c r="P2952" s="96"/>
    </row>
    <row r="2953" spans="2:16" ht="15.6" hidden="1" x14ac:dyDescent="0.3">
      <c r="B2953" s="75"/>
      <c r="C2953" s="79"/>
      <c r="D2953" s="90" t="s">
        <v>80</v>
      </c>
      <c r="E2953" s="90"/>
      <c r="F2953" s="91" t="str">
        <f>IFERROR(VLOOKUP(B2952,'Lessor Calculations'!$G$10:$W$448,17,FALSE),0)</f>
        <v xml:space="preserve">  </v>
      </c>
      <c r="G2953" s="70"/>
      <c r="H2953" s="146"/>
      <c r="I2953" s="146"/>
      <c r="J2953" s="146"/>
      <c r="K2953" s="146"/>
      <c r="L2953" s="70"/>
      <c r="M2953" s="79"/>
      <c r="N2953" s="90" t="s">
        <v>80</v>
      </c>
      <c r="O2953" s="91"/>
      <c r="P2953" s="94" t="str">
        <f>O2952</f>
        <v xml:space="preserve">  </v>
      </c>
    </row>
    <row r="2954" spans="2:16" ht="15.6" hidden="1" x14ac:dyDescent="0.3">
      <c r="B2954" s="59" t="str">
        <f>IFERROR(IF(EOMONTH(B2949,1)&gt;Questionnaire!$I$8,"  ",EOMONTH(B2949,1)),"  ")</f>
        <v xml:space="preserve">  </v>
      </c>
      <c r="C2954" s="82" t="s">
        <v>36</v>
      </c>
      <c r="D2954" s="83"/>
      <c r="E2954" s="83">
        <f>IFERROR(F2955+F2956,0)</f>
        <v>0</v>
      </c>
      <c r="F2954" s="83"/>
      <c r="G2954" s="61"/>
      <c r="H2954" s="142" t="s">
        <v>37</v>
      </c>
      <c r="I2954" s="142"/>
      <c r="J2954" s="142"/>
      <c r="K2954" s="142"/>
      <c r="L2954" s="61"/>
      <c r="M2954" s="82" t="s">
        <v>36</v>
      </c>
      <c r="N2954" s="83"/>
      <c r="O2954" s="83">
        <f>E2954</f>
        <v>0</v>
      </c>
      <c r="P2954" s="95"/>
    </row>
    <row r="2955" spans="2:16" hidden="1" x14ac:dyDescent="0.25">
      <c r="B2955" s="98"/>
      <c r="C2955" s="87"/>
      <c r="D2955" s="87" t="s">
        <v>71</v>
      </c>
      <c r="E2955" s="87"/>
      <c r="F2955" s="22">
        <f>IFERROR(-VLOOKUP(B2954,'Lessor Calculations'!$G$10:$N$448,8,FALSE),0)</f>
        <v>0</v>
      </c>
      <c r="G2955" s="51"/>
      <c r="H2955" s="143"/>
      <c r="I2955" s="143"/>
      <c r="J2955" s="143"/>
      <c r="K2955" s="143"/>
      <c r="L2955" s="51"/>
      <c r="M2955" s="87"/>
      <c r="N2955" s="87" t="s">
        <v>71</v>
      </c>
      <c r="O2955" s="22"/>
      <c r="P2955" s="96">
        <f>F2955</f>
        <v>0</v>
      </c>
    </row>
    <row r="2956" spans="2:16" hidden="1" x14ac:dyDescent="0.25">
      <c r="B2956" s="98"/>
      <c r="C2956" s="66"/>
      <c r="D2956" s="87" t="s">
        <v>72</v>
      </c>
      <c r="E2956" s="87"/>
      <c r="F2956" s="22" t="str">
        <f>IFERROR(VLOOKUP(B2954,'Lessor Calculations'!$G$10:$M$448,7,FALSE),0)</f>
        <v xml:space="preserve">  </v>
      </c>
      <c r="G2956" s="51"/>
      <c r="H2956" s="143"/>
      <c r="I2956" s="143"/>
      <c r="J2956" s="143"/>
      <c r="K2956" s="143"/>
      <c r="L2956" s="51"/>
      <c r="M2956" s="66"/>
      <c r="N2956" s="87" t="s">
        <v>72</v>
      </c>
      <c r="O2956" s="22"/>
      <c r="P2956" s="96" t="str">
        <f>F2956</f>
        <v xml:space="preserve">  </v>
      </c>
    </row>
    <row r="2957" spans="2:16" hidden="1" x14ac:dyDescent="0.25">
      <c r="B2957" s="98"/>
      <c r="C2957" s="66"/>
      <c r="D2957" s="87"/>
      <c r="E2957" s="22"/>
      <c r="F2957" s="22"/>
      <c r="G2957" s="51"/>
      <c r="H2957" s="66"/>
      <c r="I2957" s="87"/>
      <c r="J2957" s="22"/>
      <c r="K2957" s="22"/>
      <c r="L2957" s="51"/>
      <c r="M2957" s="65"/>
      <c r="N2957" s="87"/>
      <c r="O2957" s="22"/>
      <c r="P2957" s="96"/>
    </row>
    <row r="2958" spans="2:16" ht="15.6" hidden="1" x14ac:dyDescent="0.3">
      <c r="B2958" s="62" t="str">
        <f>B2954</f>
        <v xml:space="preserve">  </v>
      </c>
      <c r="C2958" s="66" t="s">
        <v>70</v>
      </c>
      <c r="D2958" s="66"/>
      <c r="E2958" s="22" t="str">
        <f>IFERROR(VLOOKUP(B2958,'Lessor Calculations'!$Z$10:$AB$448,3,FALSE),0)</f>
        <v xml:space="preserve">  </v>
      </c>
      <c r="F2958" s="66"/>
      <c r="G2958" s="51"/>
      <c r="H2958" s="143" t="s">
        <v>37</v>
      </c>
      <c r="I2958" s="143"/>
      <c r="J2958" s="143"/>
      <c r="K2958" s="143"/>
      <c r="L2958" s="51"/>
      <c r="M2958" s="66" t="s">
        <v>70</v>
      </c>
      <c r="N2958" s="66"/>
      <c r="O2958" s="22" t="str">
        <f>E2958</f>
        <v xml:space="preserve">  </v>
      </c>
      <c r="P2958" s="96"/>
    </row>
    <row r="2959" spans="2:16" hidden="1" x14ac:dyDescent="0.25">
      <c r="B2959" s="98"/>
      <c r="C2959" s="66"/>
      <c r="D2959" s="87" t="s">
        <v>82</v>
      </c>
      <c r="E2959" s="66"/>
      <c r="F2959" s="77" t="str">
        <f>E2958</f>
        <v xml:space="preserve">  </v>
      </c>
      <c r="G2959" s="51"/>
      <c r="H2959" s="143"/>
      <c r="I2959" s="143"/>
      <c r="J2959" s="143"/>
      <c r="K2959" s="143"/>
      <c r="L2959" s="51"/>
      <c r="M2959" s="66"/>
      <c r="N2959" s="87" t="s">
        <v>82</v>
      </c>
      <c r="O2959" s="22"/>
      <c r="P2959" s="96" t="str">
        <f>O2958</f>
        <v xml:space="preserve">  </v>
      </c>
    </row>
    <row r="2960" spans="2:16" hidden="1" x14ac:dyDescent="0.25">
      <c r="B2960" s="98"/>
      <c r="C2960" s="66"/>
      <c r="D2960" s="87"/>
      <c r="E2960" s="22"/>
      <c r="F2960" s="22"/>
      <c r="G2960" s="51"/>
      <c r="H2960" s="66"/>
      <c r="I2960" s="87"/>
      <c r="J2960" s="22"/>
      <c r="K2960" s="22"/>
      <c r="L2960" s="51"/>
      <c r="M2960" s="65"/>
      <c r="N2960" s="87"/>
      <c r="O2960" s="22"/>
      <c r="P2960" s="96"/>
    </row>
    <row r="2961" spans="2:16" ht="15.6" hidden="1" x14ac:dyDescent="0.3">
      <c r="B2961" s="62" t="str">
        <f>B2958</f>
        <v xml:space="preserve">  </v>
      </c>
      <c r="C2961" s="144" t="s">
        <v>37</v>
      </c>
      <c r="D2961" s="144"/>
      <c r="E2961" s="144"/>
      <c r="F2961" s="144"/>
      <c r="G2961" s="51"/>
      <c r="H2961" s="87" t="s">
        <v>74</v>
      </c>
      <c r="I2961" s="66"/>
      <c r="J2961" s="22" t="str">
        <f>IFERROR(VLOOKUP(B2961,'Lessor Calculations'!$AE$10:$AG$448,3,FALSE),0)</f>
        <v xml:space="preserve">  </v>
      </c>
      <c r="K2961" s="22"/>
      <c r="L2961" s="51"/>
      <c r="M2961" s="87" t="s">
        <v>74</v>
      </c>
      <c r="N2961" s="66"/>
      <c r="O2961" s="22" t="str">
        <f>J2961</f>
        <v xml:space="preserve">  </v>
      </c>
      <c r="P2961" s="96"/>
    </row>
    <row r="2962" spans="2:16" ht="15.6" hidden="1" x14ac:dyDescent="0.3">
      <c r="B2962" s="74"/>
      <c r="C2962" s="144"/>
      <c r="D2962" s="144"/>
      <c r="E2962" s="144"/>
      <c r="F2962" s="144"/>
      <c r="G2962" s="51"/>
      <c r="H2962" s="52"/>
      <c r="I2962" s="87" t="s">
        <v>79</v>
      </c>
      <c r="J2962" s="22"/>
      <c r="K2962" s="22" t="str">
        <f>J2961</f>
        <v xml:space="preserve">  </v>
      </c>
      <c r="L2962" s="51"/>
      <c r="M2962" s="52"/>
      <c r="N2962" s="87" t="s">
        <v>79</v>
      </c>
      <c r="O2962" s="22"/>
      <c r="P2962" s="96" t="str">
        <f>O2961</f>
        <v xml:space="preserve">  </v>
      </c>
    </row>
    <row r="2963" spans="2:16" ht="15.6" hidden="1" x14ac:dyDescent="0.3">
      <c r="B2963" s="74"/>
      <c r="C2963" s="66"/>
      <c r="D2963" s="87"/>
      <c r="E2963" s="22"/>
      <c r="F2963" s="22"/>
      <c r="G2963" s="51"/>
      <c r="H2963" s="66"/>
      <c r="I2963" s="87"/>
      <c r="J2963" s="22"/>
      <c r="K2963" s="22"/>
      <c r="L2963" s="51"/>
      <c r="M2963" s="65"/>
      <c r="N2963" s="66"/>
      <c r="O2963" s="22"/>
      <c r="P2963" s="96"/>
    </row>
    <row r="2964" spans="2:16" ht="15.6" hidden="1" x14ac:dyDescent="0.3">
      <c r="B2964" s="62" t="str">
        <f>B2961</f>
        <v xml:space="preserve">  </v>
      </c>
      <c r="C2964" s="87" t="s">
        <v>36</v>
      </c>
      <c r="D2964" s="22"/>
      <c r="E2964" s="22" t="str">
        <f>F2965</f>
        <v xml:space="preserve">  </v>
      </c>
      <c r="F2964" s="22"/>
      <c r="G2964" s="51"/>
      <c r="H2964" s="143" t="s">
        <v>37</v>
      </c>
      <c r="I2964" s="143"/>
      <c r="J2964" s="143"/>
      <c r="K2964" s="143"/>
      <c r="L2964" s="51"/>
      <c r="M2964" s="87" t="s">
        <v>36</v>
      </c>
      <c r="N2964" s="22"/>
      <c r="O2964" s="22" t="str">
        <f>E2964</f>
        <v xml:space="preserve">  </v>
      </c>
      <c r="P2964" s="96"/>
    </row>
    <row r="2965" spans="2:16" ht="15.6" hidden="1" x14ac:dyDescent="0.3">
      <c r="B2965" s="75"/>
      <c r="C2965" s="79"/>
      <c r="D2965" s="90" t="s">
        <v>80</v>
      </c>
      <c r="E2965" s="90"/>
      <c r="F2965" s="91" t="str">
        <f>IFERROR(VLOOKUP(B2964,'Lessor Calculations'!$G$10:$W$448,17,FALSE),0)</f>
        <v xml:space="preserve">  </v>
      </c>
      <c r="G2965" s="70"/>
      <c r="H2965" s="146"/>
      <c r="I2965" s="146"/>
      <c r="J2965" s="146"/>
      <c r="K2965" s="146"/>
      <c r="L2965" s="70"/>
      <c r="M2965" s="79"/>
      <c r="N2965" s="90" t="s">
        <v>80</v>
      </c>
      <c r="O2965" s="91"/>
      <c r="P2965" s="94" t="str">
        <f>O2964</f>
        <v xml:space="preserve">  </v>
      </c>
    </row>
    <row r="2966" spans="2:16" ht="15.6" hidden="1" x14ac:dyDescent="0.3">
      <c r="B2966" s="59" t="str">
        <f>IFERROR(IF(EOMONTH(B2961,1)&gt;Questionnaire!$I$8,"  ",EOMONTH(B2961,1)),"  ")</f>
        <v xml:space="preserve">  </v>
      </c>
      <c r="C2966" s="82" t="s">
        <v>36</v>
      </c>
      <c r="D2966" s="83"/>
      <c r="E2966" s="83">
        <f>IFERROR(F2967+F2968,0)</f>
        <v>0</v>
      </c>
      <c r="F2966" s="83"/>
      <c r="G2966" s="61"/>
      <c r="H2966" s="142" t="s">
        <v>37</v>
      </c>
      <c r="I2966" s="142"/>
      <c r="J2966" s="142"/>
      <c r="K2966" s="142"/>
      <c r="L2966" s="61"/>
      <c r="M2966" s="82" t="s">
        <v>36</v>
      </c>
      <c r="N2966" s="83"/>
      <c r="O2966" s="83">
        <f>E2966</f>
        <v>0</v>
      </c>
      <c r="P2966" s="95"/>
    </row>
    <row r="2967" spans="2:16" hidden="1" x14ac:dyDescent="0.25">
      <c r="B2967" s="98"/>
      <c r="C2967" s="87"/>
      <c r="D2967" s="87" t="s">
        <v>71</v>
      </c>
      <c r="E2967" s="87"/>
      <c r="F2967" s="22">
        <f>IFERROR(-VLOOKUP(B2966,'Lessor Calculations'!$G$10:$N$448,8,FALSE),0)</f>
        <v>0</v>
      </c>
      <c r="G2967" s="51"/>
      <c r="H2967" s="143"/>
      <c r="I2967" s="143"/>
      <c r="J2967" s="143"/>
      <c r="K2967" s="143"/>
      <c r="L2967" s="51"/>
      <c r="M2967" s="87"/>
      <c r="N2967" s="87" t="s">
        <v>71</v>
      </c>
      <c r="O2967" s="22"/>
      <c r="P2967" s="96">
        <f>F2967</f>
        <v>0</v>
      </c>
    </row>
    <row r="2968" spans="2:16" hidden="1" x14ac:dyDescent="0.25">
      <c r="B2968" s="98"/>
      <c r="C2968" s="66"/>
      <c r="D2968" s="87" t="s">
        <v>72</v>
      </c>
      <c r="E2968" s="87"/>
      <c r="F2968" s="22" t="str">
        <f>IFERROR(VLOOKUP(B2966,'Lessor Calculations'!$G$10:$M$448,7,FALSE),0)</f>
        <v xml:space="preserve">  </v>
      </c>
      <c r="G2968" s="51"/>
      <c r="H2968" s="143"/>
      <c r="I2968" s="143"/>
      <c r="J2968" s="143"/>
      <c r="K2968" s="143"/>
      <c r="L2968" s="51"/>
      <c r="M2968" s="66"/>
      <c r="N2968" s="87" t="s">
        <v>72</v>
      </c>
      <c r="O2968" s="22"/>
      <c r="P2968" s="96" t="str">
        <f>F2968</f>
        <v xml:space="preserve">  </v>
      </c>
    </row>
    <row r="2969" spans="2:16" hidden="1" x14ac:dyDescent="0.25">
      <c r="B2969" s="98"/>
      <c r="C2969" s="66"/>
      <c r="D2969" s="87"/>
      <c r="E2969" s="22"/>
      <c r="F2969" s="22"/>
      <c r="G2969" s="51"/>
      <c r="H2969" s="66"/>
      <c r="I2969" s="87"/>
      <c r="J2969" s="22"/>
      <c r="K2969" s="22"/>
      <c r="L2969" s="51"/>
      <c r="M2969" s="65"/>
      <c r="N2969" s="87"/>
      <c r="O2969" s="22"/>
      <c r="P2969" s="96"/>
    </row>
    <row r="2970" spans="2:16" ht="15.6" hidden="1" x14ac:dyDescent="0.3">
      <c r="B2970" s="62" t="str">
        <f>B2966</f>
        <v xml:space="preserve">  </v>
      </c>
      <c r="C2970" s="66" t="s">
        <v>70</v>
      </c>
      <c r="D2970" s="66"/>
      <c r="E2970" s="22" t="str">
        <f>IFERROR(VLOOKUP(B2970,'Lessor Calculations'!$Z$10:$AB$448,3,FALSE),0)</f>
        <v xml:space="preserve">  </v>
      </c>
      <c r="F2970" s="66"/>
      <c r="G2970" s="51"/>
      <c r="H2970" s="143" t="s">
        <v>37</v>
      </c>
      <c r="I2970" s="143"/>
      <c r="J2970" s="143"/>
      <c r="K2970" s="143"/>
      <c r="L2970" s="51"/>
      <c r="M2970" s="66" t="s">
        <v>70</v>
      </c>
      <c r="N2970" s="66"/>
      <c r="O2970" s="22" t="str">
        <f>E2970</f>
        <v xml:space="preserve">  </v>
      </c>
      <c r="P2970" s="96"/>
    </row>
    <row r="2971" spans="2:16" hidden="1" x14ac:dyDescent="0.25">
      <c r="B2971" s="98"/>
      <c r="C2971" s="66"/>
      <c r="D2971" s="87" t="s">
        <v>82</v>
      </c>
      <c r="E2971" s="66"/>
      <c r="F2971" s="77" t="str">
        <f>E2970</f>
        <v xml:space="preserve">  </v>
      </c>
      <c r="G2971" s="51"/>
      <c r="H2971" s="143"/>
      <c r="I2971" s="143"/>
      <c r="J2971" s="143"/>
      <c r="K2971" s="143"/>
      <c r="L2971" s="51"/>
      <c r="M2971" s="66"/>
      <c r="N2971" s="87" t="s">
        <v>82</v>
      </c>
      <c r="O2971" s="22"/>
      <c r="P2971" s="96" t="str">
        <f>O2970</f>
        <v xml:space="preserve">  </v>
      </c>
    </row>
    <row r="2972" spans="2:16" hidden="1" x14ac:dyDescent="0.25">
      <c r="B2972" s="98"/>
      <c r="C2972" s="66"/>
      <c r="D2972" s="87"/>
      <c r="E2972" s="22"/>
      <c r="F2972" s="22"/>
      <c r="G2972" s="51"/>
      <c r="H2972" s="66"/>
      <c r="I2972" s="87"/>
      <c r="J2972" s="22"/>
      <c r="K2972" s="22"/>
      <c r="L2972" s="51"/>
      <c r="M2972" s="65"/>
      <c r="N2972" s="87"/>
      <c r="O2972" s="22"/>
      <c r="P2972" s="96"/>
    </row>
    <row r="2973" spans="2:16" ht="15.6" hidden="1" x14ac:dyDescent="0.3">
      <c r="B2973" s="62" t="str">
        <f>B2970</f>
        <v xml:space="preserve">  </v>
      </c>
      <c r="C2973" s="144" t="s">
        <v>37</v>
      </c>
      <c r="D2973" s="144"/>
      <c r="E2973" s="144"/>
      <c r="F2973" s="144"/>
      <c r="G2973" s="51"/>
      <c r="H2973" s="87" t="s">
        <v>74</v>
      </c>
      <c r="I2973" s="66"/>
      <c r="J2973" s="22" t="str">
        <f>IFERROR(VLOOKUP(B2973,'Lessor Calculations'!$AE$10:$AG$448,3,FALSE),0)</f>
        <v xml:space="preserve">  </v>
      </c>
      <c r="K2973" s="22"/>
      <c r="L2973" s="51"/>
      <c r="M2973" s="87" t="s">
        <v>74</v>
      </c>
      <c r="N2973" s="66"/>
      <c r="O2973" s="22" t="str">
        <f>J2973</f>
        <v xml:space="preserve">  </v>
      </c>
      <c r="P2973" s="96"/>
    </row>
    <row r="2974" spans="2:16" ht="15.6" hidden="1" x14ac:dyDescent="0.3">
      <c r="B2974" s="74"/>
      <c r="C2974" s="144"/>
      <c r="D2974" s="144"/>
      <c r="E2974" s="144"/>
      <c r="F2974" s="144"/>
      <c r="G2974" s="51"/>
      <c r="H2974" s="52"/>
      <c r="I2974" s="87" t="s">
        <v>79</v>
      </c>
      <c r="J2974" s="22"/>
      <c r="K2974" s="22" t="str">
        <f>J2973</f>
        <v xml:space="preserve">  </v>
      </c>
      <c r="L2974" s="51"/>
      <c r="M2974" s="52"/>
      <c r="N2974" s="87" t="s">
        <v>79</v>
      </c>
      <c r="O2974" s="22"/>
      <c r="P2974" s="96" t="str">
        <f>O2973</f>
        <v xml:space="preserve">  </v>
      </c>
    </row>
    <row r="2975" spans="2:16" ht="15.6" hidden="1" x14ac:dyDescent="0.3">
      <c r="B2975" s="74"/>
      <c r="C2975" s="66"/>
      <c r="D2975" s="87"/>
      <c r="E2975" s="22"/>
      <c r="F2975" s="22"/>
      <c r="G2975" s="51"/>
      <c r="H2975" s="66"/>
      <c r="I2975" s="87"/>
      <c r="J2975" s="22"/>
      <c r="K2975" s="22"/>
      <c r="L2975" s="51"/>
      <c r="M2975" s="65"/>
      <c r="N2975" s="66"/>
      <c r="O2975" s="22"/>
      <c r="P2975" s="96"/>
    </row>
    <row r="2976" spans="2:16" ht="15.6" hidden="1" x14ac:dyDescent="0.3">
      <c r="B2976" s="62" t="str">
        <f>B2973</f>
        <v xml:space="preserve">  </v>
      </c>
      <c r="C2976" s="87" t="s">
        <v>36</v>
      </c>
      <c r="D2976" s="22"/>
      <c r="E2976" s="22" t="str">
        <f>F2977</f>
        <v xml:space="preserve">  </v>
      </c>
      <c r="F2976" s="22"/>
      <c r="G2976" s="51"/>
      <c r="H2976" s="143" t="s">
        <v>37</v>
      </c>
      <c r="I2976" s="143"/>
      <c r="J2976" s="143"/>
      <c r="K2976" s="143"/>
      <c r="L2976" s="51"/>
      <c r="M2976" s="87" t="s">
        <v>36</v>
      </c>
      <c r="N2976" s="22"/>
      <c r="O2976" s="22" t="str">
        <f>E2976</f>
        <v xml:space="preserve">  </v>
      </c>
      <c r="P2976" s="96"/>
    </row>
    <row r="2977" spans="2:16" ht="15.6" hidden="1" x14ac:dyDescent="0.3">
      <c r="B2977" s="75"/>
      <c r="C2977" s="79"/>
      <c r="D2977" s="90" t="s">
        <v>80</v>
      </c>
      <c r="E2977" s="90"/>
      <c r="F2977" s="91" t="str">
        <f>IFERROR(VLOOKUP(B2976,'Lessor Calculations'!$G$10:$W$448,17,FALSE),0)</f>
        <v xml:space="preserve">  </v>
      </c>
      <c r="G2977" s="70"/>
      <c r="H2977" s="146"/>
      <c r="I2977" s="146"/>
      <c r="J2977" s="146"/>
      <c r="K2977" s="146"/>
      <c r="L2977" s="70"/>
      <c r="M2977" s="79"/>
      <c r="N2977" s="90" t="s">
        <v>80</v>
      </c>
      <c r="O2977" s="91"/>
      <c r="P2977" s="94" t="str">
        <f>O2976</f>
        <v xml:space="preserve">  </v>
      </c>
    </row>
    <row r="2978" spans="2:16" ht="15.6" hidden="1" x14ac:dyDescent="0.3">
      <c r="B2978" s="59" t="str">
        <f>IFERROR(IF(EOMONTH(B2973,1)&gt;Questionnaire!$I$8,"  ",EOMONTH(B2973,1)),"  ")</f>
        <v xml:space="preserve">  </v>
      </c>
      <c r="C2978" s="82" t="s">
        <v>36</v>
      </c>
      <c r="D2978" s="83"/>
      <c r="E2978" s="83">
        <f>IFERROR(F2979+F2980,0)</f>
        <v>0</v>
      </c>
      <c r="F2978" s="83"/>
      <c r="G2978" s="61"/>
      <c r="H2978" s="142" t="s">
        <v>37</v>
      </c>
      <c r="I2978" s="142"/>
      <c r="J2978" s="142"/>
      <c r="K2978" s="142"/>
      <c r="L2978" s="61"/>
      <c r="M2978" s="82" t="s">
        <v>36</v>
      </c>
      <c r="N2978" s="83"/>
      <c r="O2978" s="83">
        <f>E2978</f>
        <v>0</v>
      </c>
      <c r="P2978" s="95"/>
    </row>
    <row r="2979" spans="2:16" hidden="1" x14ac:dyDescent="0.25">
      <c r="B2979" s="98"/>
      <c r="C2979" s="87"/>
      <c r="D2979" s="87" t="s">
        <v>71</v>
      </c>
      <c r="E2979" s="87"/>
      <c r="F2979" s="22">
        <f>IFERROR(-VLOOKUP(B2978,'Lessor Calculations'!$G$10:$N$448,8,FALSE),0)</f>
        <v>0</v>
      </c>
      <c r="G2979" s="51"/>
      <c r="H2979" s="143"/>
      <c r="I2979" s="143"/>
      <c r="J2979" s="143"/>
      <c r="K2979" s="143"/>
      <c r="L2979" s="51"/>
      <c r="M2979" s="87"/>
      <c r="N2979" s="87" t="s">
        <v>71</v>
      </c>
      <c r="O2979" s="22"/>
      <c r="P2979" s="96">
        <f>F2979</f>
        <v>0</v>
      </c>
    </row>
    <row r="2980" spans="2:16" hidden="1" x14ac:dyDescent="0.25">
      <c r="B2980" s="98"/>
      <c r="C2980" s="66"/>
      <c r="D2980" s="87" t="s">
        <v>72</v>
      </c>
      <c r="E2980" s="87"/>
      <c r="F2980" s="22" t="str">
        <f>IFERROR(VLOOKUP(B2978,'Lessor Calculations'!$G$10:$M$448,7,FALSE),0)</f>
        <v xml:space="preserve">  </v>
      </c>
      <c r="G2980" s="51"/>
      <c r="H2980" s="143"/>
      <c r="I2980" s="143"/>
      <c r="J2980" s="143"/>
      <c r="K2980" s="143"/>
      <c r="L2980" s="51"/>
      <c r="M2980" s="66"/>
      <c r="N2980" s="87" t="s">
        <v>72</v>
      </c>
      <c r="O2980" s="22"/>
      <c r="P2980" s="96" t="str">
        <f>F2980</f>
        <v xml:space="preserve">  </v>
      </c>
    </row>
    <row r="2981" spans="2:16" hidden="1" x14ac:dyDescent="0.25">
      <c r="B2981" s="98"/>
      <c r="C2981" s="66"/>
      <c r="D2981" s="87"/>
      <c r="E2981" s="22"/>
      <c r="F2981" s="22"/>
      <c r="G2981" s="51"/>
      <c r="H2981" s="66"/>
      <c r="I2981" s="87"/>
      <c r="J2981" s="22"/>
      <c r="K2981" s="22"/>
      <c r="L2981" s="51"/>
      <c r="M2981" s="65"/>
      <c r="N2981" s="87"/>
      <c r="O2981" s="22"/>
      <c r="P2981" s="96"/>
    </row>
    <row r="2982" spans="2:16" ht="15.6" hidden="1" x14ac:dyDescent="0.3">
      <c r="B2982" s="62" t="str">
        <f>B2978</f>
        <v xml:space="preserve">  </v>
      </c>
      <c r="C2982" s="66" t="s">
        <v>70</v>
      </c>
      <c r="D2982" s="66"/>
      <c r="E2982" s="22" t="str">
        <f>IFERROR(VLOOKUP(B2982,'Lessor Calculations'!$Z$10:$AB$448,3,FALSE),0)</f>
        <v xml:space="preserve">  </v>
      </c>
      <c r="F2982" s="66"/>
      <c r="G2982" s="51"/>
      <c r="H2982" s="143" t="s">
        <v>37</v>
      </c>
      <c r="I2982" s="143"/>
      <c r="J2982" s="143"/>
      <c r="K2982" s="143"/>
      <c r="L2982" s="51"/>
      <c r="M2982" s="66" t="s">
        <v>70</v>
      </c>
      <c r="N2982" s="66"/>
      <c r="O2982" s="22" t="str">
        <f>E2982</f>
        <v xml:space="preserve">  </v>
      </c>
      <c r="P2982" s="96"/>
    </row>
    <row r="2983" spans="2:16" hidden="1" x14ac:dyDescent="0.25">
      <c r="B2983" s="98"/>
      <c r="C2983" s="66"/>
      <c r="D2983" s="87" t="s">
        <v>82</v>
      </c>
      <c r="E2983" s="66"/>
      <c r="F2983" s="77" t="str">
        <f>E2982</f>
        <v xml:space="preserve">  </v>
      </c>
      <c r="G2983" s="51"/>
      <c r="H2983" s="143"/>
      <c r="I2983" s="143"/>
      <c r="J2983" s="143"/>
      <c r="K2983" s="143"/>
      <c r="L2983" s="51"/>
      <c r="M2983" s="66"/>
      <c r="N2983" s="87" t="s">
        <v>82</v>
      </c>
      <c r="O2983" s="22"/>
      <c r="P2983" s="96" t="str">
        <f>O2982</f>
        <v xml:space="preserve">  </v>
      </c>
    </row>
    <row r="2984" spans="2:16" hidden="1" x14ac:dyDescent="0.25">
      <c r="B2984" s="98"/>
      <c r="C2984" s="66"/>
      <c r="D2984" s="87"/>
      <c r="E2984" s="22"/>
      <c r="F2984" s="22"/>
      <c r="G2984" s="51"/>
      <c r="H2984" s="66"/>
      <c r="I2984" s="87"/>
      <c r="J2984" s="22"/>
      <c r="K2984" s="22"/>
      <c r="L2984" s="51"/>
      <c r="M2984" s="65"/>
      <c r="N2984" s="87"/>
      <c r="O2984" s="22"/>
      <c r="P2984" s="96"/>
    </row>
    <row r="2985" spans="2:16" ht="15.6" hidden="1" x14ac:dyDescent="0.3">
      <c r="B2985" s="62" t="str">
        <f>B2982</f>
        <v xml:space="preserve">  </v>
      </c>
      <c r="C2985" s="144" t="s">
        <v>37</v>
      </c>
      <c r="D2985" s="144"/>
      <c r="E2985" s="144"/>
      <c r="F2985" s="144"/>
      <c r="G2985" s="51"/>
      <c r="H2985" s="87" t="s">
        <v>74</v>
      </c>
      <c r="I2985" s="66"/>
      <c r="J2985" s="22" t="str">
        <f>IFERROR(VLOOKUP(B2985,'Lessor Calculations'!$AE$10:$AG$448,3,FALSE),0)</f>
        <v xml:space="preserve">  </v>
      </c>
      <c r="K2985" s="22"/>
      <c r="L2985" s="51"/>
      <c r="M2985" s="87" t="s">
        <v>74</v>
      </c>
      <c r="N2985" s="66"/>
      <c r="O2985" s="22" t="str">
        <f>J2985</f>
        <v xml:space="preserve">  </v>
      </c>
      <c r="P2985" s="96"/>
    </row>
    <row r="2986" spans="2:16" ht="15.6" hidden="1" x14ac:dyDescent="0.3">
      <c r="B2986" s="74"/>
      <c r="C2986" s="144"/>
      <c r="D2986" s="144"/>
      <c r="E2986" s="144"/>
      <c r="F2986" s="144"/>
      <c r="G2986" s="51"/>
      <c r="H2986" s="52"/>
      <c r="I2986" s="87" t="s">
        <v>79</v>
      </c>
      <c r="J2986" s="22"/>
      <c r="K2986" s="22" t="str">
        <f>J2985</f>
        <v xml:space="preserve">  </v>
      </c>
      <c r="L2986" s="51"/>
      <c r="M2986" s="52"/>
      <c r="N2986" s="87" t="s">
        <v>79</v>
      </c>
      <c r="O2986" s="22"/>
      <c r="P2986" s="96" t="str">
        <f>O2985</f>
        <v xml:space="preserve">  </v>
      </c>
    </row>
    <row r="2987" spans="2:16" ht="15.6" hidden="1" x14ac:dyDescent="0.3">
      <c r="B2987" s="74"/>
      <c r="C2987" s="66"/>
      <c r="D2987" s="87"/>
      <c r="E2987" s="22"/>
      <c r="F2987" s="22"/>
      <c r="G2987" s="51"/>
      <c r="H2987" s="66"/>
      <c r="I2987" s="87"/>
      <c r="J2987" s="22"/>
      <c r="K2987" s="22"/>
      <c r="L2987" s="51"/>
      <c r="M2987" s="65"/>
      <c r="N2987" s="66"/>
      <c r="O2987" s="22"/>
      <c r="P2987" s="96"/>
    </row>
    <row r="2988" spans="2:16" ht="15.6" hidden="1" x14ac:dyDescent="0.3">
      <c r="B2988" s="62" t="str">
        <f>B2985</f>
        <v xml:space="preserve">  </v>
      </c>
      <c r="C2988" s="87" t="s">
        <v>36</v>
      </c>
      <c r="D2988" s="22"/>
      <c r="E2988" s="22" t="str">
        <f>F2989</f>
        <v xml:space="preserve">  </v>
      </c>
      <c r="F2988" s="22"/>
      <c r="G2988" s="51"/>
      <c r="H2988" s="143" t="s">
        <v>37</v>
      </c>
      <c r="I2988" s="143"/>
      <c r="J2988" s="143"/>
      <c r="K2988" s="143"/>
      <c r="L2988" s="51"/>
      <c r="M2988" s="87" t="s">
        <v>36</v>
      </c>
      <c r="N2988" s="22"/>
      <c r="O2988" s="22" t="str">
        <f>E2988</f>
        <v xml:space="preserve">  </v>
      </c>
      <c r="P2988" s="96"/>
    </row>
    <row r="2989" spans="2:16" ht="15.6" hidden="1" x14ac:dyDescent="0.3">
      <c r="B2989" s="75"/>
      <c r="C2989" s="79"/>
      <c r="D2989" s="90" t="s">
        <v>80</v>
      </c>
      <c r="E2989" s="90"/>
      <c r="F2989" s="91" t="str">
        <f>IFERROR(VLOOKUP(B2988,'Lessor Calculations'!$G$10:$W$448,17,FALSE),0)</f>
        <v xml:space="preserve">  </v>
      </c>
      <c r="G2989" s="70"/>
      <c r="H2989" s="146"/>
      <c r="I2989" s="146"/>
      <c r="J2989" s="146"/>
      <c r="K2989" s="146"/>
      <c r="L2989" s="70"/>
      <c r="M2989" s="79"/>
      <c r="N2989" s="90" t="s">
        <v>80</v>
      </c>
      <c r="O2989" s="91"/>
      <c r="P2989" s="94" t="str">
        <f>O2988</f>
        <v xml:space="preserve">  </v>
      </c>
    </row>
    <row r="2990" spans="2:16" ht="15.6" hidden="1" x14ac:dyDescent="0.3">
      <c r="B2990" s="59" t="str">
        <f>IFERROR(IF(EOMONTH(B2985,1)&gt;Questionnaire!$I$8,"  ",EOMONTH(B2985,1)),"  ")</f>
        <v xml:space="preserve">  </v>
      </c>
      <c r="C2990" s="82" t="s">
        <v>36</v>
      </c>
      <c r="D2990" s="83"/>
      <c r="E2990" s="83">
        <f>IFERROR(F2991+F2992,0)</f>
        <v>0</v>
      </c>
      <c r="F2990" s="83"/>
      <c r="G2990" s="61"/>
      <c r="H2990" s="142" t="s">
        <v>37</v>
      </c>
      <c r="I2990" s="142"/>
      <c r="J2990" s="142"/>
      <c r="K2990" s="142"/>
      <c r="L2990" s="61"/>
      <c r="M2990" s="82" t="s">
        <v>36</v>
      </c>
      <c r="N2990" s="83"/>
      <c r="O2990" s="83">
        <f>E2990</f>
        <v>0</v>
      </c>
      <c r="P2990" s="95"/>
    </row>
    <row r="2991" spans="2:16" hidden="1" x14ac:dyDescent="0.25">
      <c r="B2991" s="98"/>
      <c r="C2991" s="87"/>
      <c r="D2991" s="87" t="s">
        <v>71</v>
      </c>
      <c r="E2991" s="87"/>
      <c r="F2991" s="22">
        <f>IFERROR(-VLOOKUP(B2990,'Lessor Calculations'!$G$10:$N$448,8,FALSE),0)</f>
        <v>0</v>
      </c>
      <c r="G2991" s="51"/>
      <c r="H2991" s="143"/>
      <c r="I2991" s="143"/>
      <c r="J2991" s="143"/>
      <c r="K2991" s="143"/>
      <c r="L2991" s="51"/>
      <c r="M2991" s="87"/>
      <c r="N2991" s="87" t="s">
        <v>71</v>
      </c>
      <c r="O2991" s="22"/>
      <c r="P2991" s="96">
        <f>F2991</f>
        <v>0</v>
      </c>
    </row>
    <row r="2992" spans="2:16" hidden="1" x14ac:dyDescent="0.25">
      <c r="B2992" s="98"/>
      <c r="C2992" s="66"/>
      <c r="D2992" s="87" t="s">
        <v>72</v>
      </c>
      <c r="E2992" s="87"/>
      <c r="F2992" s="22" t="str">
        <f>IFERROR(VLOOKUP(B2990,'Lessor Calculations'!$G$10:$M$448,7,FALSE),0)</f>
        <v xml:space="preserve">  </v>
      </c>
      <c r="G2992" s="51"/>
      <c r="H2992" s="143"/>
      <c r="I2992" s="143"/>
      <c r="J2992" s="143"/>
      <c r="K2992" s="143"/>
      <c r="L2992" s="51"/>
      <c r="M2992" s="66"/>
      <c r="N2992" s="87" t="s">
        <v>72</v>
      </c>
      <c r="O2992" s="22"/>
      <c r="P2992" s="96" t="str">
        <f>F2992</f>
        <v xml:space="preserve">  </v>
      </c>
    </row>
    <row r="2993" spans="2:16" hidden="1" x14ac:dyDescent="0.25">
      <c r="B2993" s="98"/>
      <c r="C2993" s="66"/>
      <c r="D2993" s="87"/>
      <c r="E2993" s="22"/>
      <c r="F2993" s="22"/>
      <c r="G2993" s="51"/>
      <c r="H2993" s="66"/>
      <c r="I2993" s="87"/>
      <c r="J2993" s="22"/>
      <c r="K2993" s="22"/>
      <c r="L2993" s="51"/>
      <c r="M2993" s="65"/>
      <c r="N2993" s="87"/>
      <c r="O2993" s="22"/>
      <c r="P2993" s="96"/>
    </row>
    <row r="2994" spans="2:16" ht="15.6" hidden="1" x14ac:dyDescent="0.3">
      <c r="B2994" s="62" t="str">
        <f>B2990</f>
        <v xml:space="preserve">  </v>
      </c>
      <c r="C2994" s="66" t="s">
        <v>70</v>
      </c>
      <c r="D2994" s="66"/>
      <c r="E2994" s="22" t="str">
        <f>IFERROR(VLOOKUP(B2994,'Lessor Calculations'!$Z$10:$AB$448,3,FALSE),0)</f>
        <v xml:space="preserve">  </v>
      </c>
      <c r="F2994" s="66"/>
      <c r="G2994" s="51"/>
      <c r="H2994" s="143" t="s">
        <v>37</v>
      </c>
      <c r="I2994" s="143"/>
      <c r="J2994" s="143"/>
      <c r="K2994" s="143"/>
      <c r="L2994" s="51"/>
      <c r="M2994" s="66" t="s">
        <v>70</v>
      </c>
      <c r="N2994" s="66"/>
      <c r="O2994" s="22" t="str">
        <f>E2994</f>
        <v xml:space="preserve">  </v>
      </c>
      <c r="P2994" s="96"/>
    </row>
    <row r="2995" spans="2:16" hidden="1" x14ac:dyDescent="0.25">
      <c r="B2995" s="98"/>
      <c r="C2995" s="66"/>
      <c r="D2995" s="87" t="s">
        <v>82</v>
      </c>
      <c r="E2995" s="66"/>
      <c r="F2995" s="77" t="str">
        <f>E2994</f>
        <v xml:space="preserve">  </v>
      </c>
      <c r="G2995" s="51"/>
      <c r="H2995" s="143"/>
      <c r="I2995" s="143"/>
      <c r="J2995" s="143"/>
      <c r="K2995" s="143"/>
      <c r="L2995" s="51"/>
      <c r="M2995" s="66"/>
      <c r="N2995" s="87" t="s">
        <v>82</v>
      </c>
      <c r="O2995" s="22"/>
      <c r="P2995" s="96" t="str">
        <f>O2994</f>
        <v xml:space="preserve">  </v>
      </c>
    </row>
    <row r="2996" spans="2:16" hidden="1" x14ac:dyDescent="0.25">
      <c r="B2996" s="98"/>
      <c r="C2996" s="66"/>
      <c r="D2996" s="87"/>
      <c r="E2996" s="22"/>
      <c r="F2996" s="22"/>
      <c r="G2996" s="51"/>
      <c r="H2996" s="66"/>
      <c r="I2996" s="87"/>
      <c r="J2996" s="22"/>
      <c r="K2996" s="22"/>
      <c r="L2996" s="51"/>
      <c r="M2996" s="65"/>
      <c r="N2996" s="87"/>
      <c r="O2996" s="22"/>
      <c r="P2996" s="96"/>
    </row>
    <row r="2997" spans="2:16" ht="15.6" hidden="1" x14ac:dyDescent="0.3">
      <c r="B2997" s="62" t="str">
        <f>B2994</f>
        <v xml:space="preserve">  </v>
      </c>
      <c r="C2997" s="144" t="s">
        <v>37</v>
      </c>
      <c r="D2997" s="144"/>
      <c r="E2997" s="144"/>
      <c r="F2997" s="144"/>
      <c r="G2997" s="51"/>
      <c r="H2997" s="87" t="s">
        <v>74</v>
      </c>
      <c r="I2997" s="66"/>
      <c r="J2997" s="22" t="str">
        <f>IFERROR(VLOOKUP(B2997,'Lessor Calculations'!$AE$10:$AG$448,3,FALSE),0)</f>
        <v xml:space="preserve">  </v>
      </c>
      <c r="K2997" s="22"/>
      <c r="L2997" s="51"/>
      <c r="M2997" s="87" t="s">
        <v>74</v>
      </c>
      <c r="N2997" s="66"/>
      <c r="O2997" s="22" t="str">
        <f>J2997</f>
        <v xml:space="preserve">  </v>
      </c>
      <c r="P2997" s="96"/>
    </row>
    <row r="2998" spans="2:16" ht="15.6" hidden="1" x14ac:dyDescent="0.3">
      <c r="B2998" s="74"/>
      <c r="C2998" s="144"/>
      <c r="D2998" s="144"/>
      <c r="E2998" s="144"/>
      <c r="F2998" s="144"/>
      <c r="G2998" s="51"/>
      <c r="H2998" s="52"/>
      <c r="I2998" s="87" t="s">
        <v>79</v>
      </c>
      <c r="J2998" s="22"/>
      <c r="K2998" s="22" t="str">
        <f>J2997</f>
        <v xml:space="preserve">  </v>
      </c>
      <c r="L2998" s="51"/>
      <c r="M2998" s="52"/>
      <c r="N2998" s="87" t="s">
        <v>79</v>
      </c>
      <c r="O2998" s="22"/>
      <c r="P2998" s="96" t="str">
        <f>O2997</f>
        <v xml:space="preserve">  </v>
      </c>
    </row>
    <row r="2999" spans="2:16" ht="15.6" hidden="1" x14ac:dyDescent="0.3">
      <c r="B2999" s="74"/>
      <c r="C2999" s="66"/>
      <c r="D2999" s="87"/>
      <c r="E2999" s="22"/>
      <c r="F2999" s="22"/>
      <c r="G2999" s="51"/>
      <c r="H2999" s="66"/>
      <c r="I2999" s="87"/>
      <c r="J2999" s="22"/>
      <c r="K2999" s="22"/>
      <c r="L2999" s="51"/>
      <c r="M2999" s="65"/>
      <c r="N2999" s="66"/>
      <c r="O2999" s="22"/>
      <c r="P2999" s="96"/>
    </row>
    <row r="3000" spans="2:16" ht="15.6" hidden="1" x14ac:dyDescent="0.3">
      <c r="B3000" s="62" t="str">
        <f>B2997</f>
        <v xml:space="preserve">  </v>
      </c>
      <c r="C3000" s="87" t="s">
        <v>36</v>
      </c>
      <c r="D3000" s="22"/>
      <c r="E3000" s="22" t="str">
        <f>F3001</f>
        <v xml:space="preserve">  </v>
      </c>
      <c r="F3000" s="22"/>
      <c r="G3000" s="51"/>
      <c r="H3000" s="143" t="s">
        <v>37</v>
      </c>
      <c r="I3000" s="143"/>
      <c r="J3000" s="143"/>
      <c r="K3000" s="143"/>
      <c r="L3000" s="51"/>
      <c r="M3000" s="87" t="s">
        <v>36</v>
      </c>
      <c r="N3000" s="22"/>
      <c r="O3000" s="22" t="str">
        <f>E3000</f>
        <v xml:space="preserve">  </v>
      </c>
      <c r="P3000" s="96"/>
    </row>
    <row r="3001" spans="2:16" ht="15.6" hidden="1" x14ac:dyDescent="0.3">
      <c r="B3001" s="75"/>
      <c r="C3001" s="79"/>
      <c r="D3001" s="90" t="s">
        <v>80</v>
      </c>
      <c r="E3001" s="90"/>
      <c r="F3001" s="91" t="str">
        <f>IFERROR(VLOOKUP(B3000,'Lessor Calculations'!$G$10:$W$448,17,FALSE),0)</f>
        <v xml:space="preserve">  </v>
      </c>
      <c r="G3001" s="70"/>
      <c r="H3001" s="146"/>
      <c r="I3001" s="146"/>
      <c r="J3001" s="146"/>
      <c r="K3001" s="146"/>
      <c r="L3001" s="70"/>
      <c r="M3001" s="79"/>
      <c r="N3001" s="90" t="s">
        <v>80</v>
      </c>
      <c r="O3001" s="91"/>
      <c r="P3001" s="94" t="str">
        <f>O3000</f>
        <v xml:space="preserve">  </v>
      </c>
    </row>
    <row r="3002" spans="2:16" ht="15.6" hidden="1" x14ac:dyDescent="0.3">
      <c r="B3002" s="59" t="str">
        <f>IFERROR(IF(EOMONTH(B2997,1)&gt;Questionnaire!$I$8,"  ",EOMONTH(B2997,1)),"  ")</f>
        <v xml:space="preserve">  </v>
      </c>
      <c r="C3002" s="82" t="s">
        <v>36</v>
      </c>
      <c r="D3002" s="83"/>
      <c r="E3002" s="83">
        <f>IFERROR(F3003+F3004,0)</f>
        <v>0</v>
      </c>
      <c r="F3002" s="83"/>
      <c r="G3002" s="61"/>
      <c r="H3002" s="142" t="s">
        <v>37</v>
      </c>
      <c r="I3002" s="142"/>
      <c r="J3002" s="142"/>
      <c r="K3002" s="142"/>
      <c r="L3002" s="61"/>
      <c r="M3002" s="82" t="s">
        <v>36</v>
      </c>
      <c r="N3002" s="83"/>
      <c r="O3002" s="83">
        <f>E3002</f>
        <v>0</v>
      </c>
      <c r="P3002" s="95"/>
    </row>
    <row r="3003" spans="2:16" hidden="1" x14ac:dyDescent="0.25">
      <c r="B3003" s="98"/>
      <c r="C3003" s="87"/>
      <c r="D3003" s="87" t="s">
        <v>71</v>
      </c>
      <c r="E3003" s="87"/>
      <c r="F3003" s="22">
        <f>IFERROR(-VLOOKUP(B3002,'Lessor Calculations'!$G$10:$N$448,8,FALSE),0)</f>
        <v>0</v>
      </c>
      <c r="G3003" s="51"/>
      <c r="H3003" s="143"/>
      <c r="I3003" s="143"/>
      <c r="J3003" s="143"/>
      <c r="K3003" s="143"/>
      <c r="L3003" s="51"/>
      <c r="M3003" s="87"/>
      <c r="N3003" s="87" t="s">
        <v>71</v>
      </c>
      <c r="O3003" s="22"/>
      <c r="P3003" s="96">
        <f>F3003</f>
        <v>0</v>
      </c>
    </row>
    <row r="3004" spans="2:16" hidden="1" x14ac:dyDescent="0.25">
      <c r="B3004" s="98"/>
      <c r="C3004" s="66"/>
      <c r="D3004" s="87" t="s">
        <v>72</v>
      </c>
      <c r="E3004" s="87"/>
      <c r="F3004" s="22" t="str">
        <f>IFERROR(VLOOKUP(B3002,'Lessor Calculations'!$G$10:$M$448,7,FALSE),0)</f>
        <v xml:space="preserve">  </v>
      </c>
      <c r="G3004" s="51"/>
      <c r="H3004" s="143"/>
      <c r="I3004" s="143"/>
      <c r="J3004" s="143"/>
      <c r="K3004" s="143"/>
      <c r="L3004" s="51"/>
      <c r="M3004" s="66"/>
      <c r="N3004" s="87" t="s">
        <v>72</v>
      </c>
      <c r="O3004" s="22"/>
      <c r="P3004" s="96" t="str">
        <f>F3004</f>
        <v xml:space="preserve">  </v>
      </c>
    </row>
    <row r="3005" spans="2:16" hidden="1" x14ac:dyDescent="0.25">
      <c r="B3005" s="98"/>
      <c r="C3005" s="66"/>
      <c r="D3005" s="87"/>
      <c r="E3005" s="22"/>
      <c r="F3005" s="22"/>
      <c r="G3005" s="51"/>
      <c r="H3005" s="66"/>
      <c r="I3005" s="87"/>
      <c r="J3005" s="22"/>
      <c r="K3005" s="22"/>
      <c r="L3005" s="51"/>
      <c r="M3005" s="65"/>
      <c r="N3005" s="87"/>
      <c r="O3005" s="22"/>
      <c r="P3005" s="96"/>
    </row>
    <row r="3006" spans="2:16" ht="15.6" hidden="1" x14ac:dyDescent="0.3">
      <c r="B3006" s="62" t="str">
        <f>B3002</f>
        <v xml:space="preserve">  </v>
      </c>
      <c r="C3006" s="66" t="s">
        <v>70</v>
      </c>
      <c r="D3006" s="66"/>
      <c r="E3006" s="22" t="str">
        <f>IFERROR(VLOOKUP(B3006,'Lessor Calculations'!$Z$10:$AB$448,3,FALSE),0)</f>
        <v xml:space="preserve">  </v>
      </c>
      <c r="F3006" s="66"/>
      <c r="G3006" s="51"/>
      <c r="H3006" s="143" t="s">
        <v>37</v>
      </c>
      <c r="I3006" s="143"/>
      <c r="J3006" s="143"/>
      <c r="K3006" s="143"/>
      <c r="L3006" s="51"/>
      <c r="M3006" s="66" t="s">
        <v>70</v>
      </c>
      <c r="N3006" s="66"/>
      <c r="O3006" s="22" t="str">
        <f>E3006</f>
        <v xml:space="preserve">  </v>
      </c>
      <c r="P3006" s="96"/>
    </row>
    <row r="3007" spans="2:16" hidden="1" x14ac:dyDescent="0.25">
      <c r="B3007" s="98"/>
      <c r="C3007" s="66"/>
      <c r="D3007" s="87" t="s">
        <v>82</v>
      </c>
      <c r="E3007" s="66"/>
      <c r="F3007" s="77" t="str">
        <f>E3006</f>
        <v xml:space="preserve">  </v>
      </c>
      <c r="G3007" s="51"/>
      <c r="H3007" s="143"/>
      <c r="I3007" s="143"/>
      <c r="J3007" s="143"/>
      <c r="K3007" s="143"/>
      <c r="L3007" s="51"/>
      <c r="M3007" s="66"/>
      <c r="N3007" s="87" t="s">
        <v>82</v>
      </c>
      <c r="O3007" s="22"/>
      <c r="P3007" s="96" t="str">
        <f>O3006</f>
        <v xml:space="preserve">  </v>
      </c>
    </row>
    <row r="3008" spans="2:16" hidden="1" x14ac:dyDescent="0.25">
      <c r="B3008" s="98"/>
      <c r="C3008" s="66"/>
      <c r="D3008" s="87"/>
      <c r="E3008" s="22"/>
      <c r="F3008" s="22"/>
      <c r="G3008" s="51"/>
      <c r="H3008" s="66"/>
      <c r="I3008" s="87"/>
      <c r="J3008" s="22"/>
      <c r="K3008" s="22"/>
      <c r="L3008" s="51"/>
      <c r="M3008" s="65"/>
      <c r="N3008" s="87"/>
      <c r="O3008" s="22"/>
      <c r="P3008" s="96"/>
    </row>
    <row r="3009" spans="2:16" ht="15.6" hidden="1" x14ac:dyDescent="0.3">
      <c r="B3009" s="62" t="str">
        <f>B3006</f>
        <v xml:space="preserve">  </v>
      </c>
      <c r="C3009" s="144" t="s">
        <v>37</v>
      </c>
      <c r="D3009" s="144"/>
      <c r="E3009" s="144"/>
      <c r="F3009" s="144"/>
      <c r="G3009" s="51"/>
      <c r="H3009" s="87" t="s">
        <v>74</v>
      </c>
      <c r="I3009" s="66"/>
      <c r="J3009" s="22" t="str">
        <f>IFERROR(VLOOKUP(B3009,'Lessor Calculations'!$AE$10:$AG$448,3,FALSE),0)</f>
        <v xml:space="preserve">  </v>
      </c>
      <c r="K3009" s="22"/>
      <c r="L3009" s="51"/>
      <c r="M3009" s="87" t="s">
        <v>74</v>
      </c>
      <c r="N3009" s="66"/>
      <c r="O3009" s="22" t="str">
        <f>J3009</f>
        <v xml:space="preserve">  </v>
      </c>
      <c r="P3009" s="96"/>
    </row>
    <row r="3010" spans="2:16" ht="15.6" hidden="1" x14ac:dyDescent="0.3">
      <c r="B3010" s="74"/>
      <c r="C3010" s="144"/>
      <c r="D3010" s="144"/>
      <c r="E3010" s="144"/>
      <c r="F3010" s="144"/>
      <c r="G3010" s="51"/>
      <c r="H3010" s="52"/>
      <c r="I3010" s="87" t="s">
        <v>79</v>
      </c>
      <c r="J3010" s="22"/>
      <c r="K3010" s="22" t="str">
        <f>J3009</f>
        <v xml:space="preserve">  </v>
      </c>
      <c r="L3010" s="51"/>
      <c r="M3010" s="52"/>
      <c r="N3010" s="87" t="s">
        <v>79</v>
      </c>
      <c r="O3010" s="22"/>
      <c r="P3010" s="96" t="str">
        <f>O3009</f>
        <v xml:space="preserve">  </v>
      </c>
    </row>
    <row r="3011" spans="2:16" ht="15.6" hidden="1" x14ac:dyDescent="0.3">
      <c r="B3011" s="74"/>
      <c r="C3011" s="66"/>
      <c r="D3011" s="87"/>
      <c r="E3011" s="22"/>
      <c r="F3011" s="22"/>
      <c r="G3011" s="51"/>
      <c r="H3011" s="66"/>
      <c r="I3011" s="87"/>
      <c r="J3011" s="22"/>
      <c r="K3011" s="22"/>
      <c r="L3011" s="51"/>
      <c r="M3011" s="65"/>
      <c r="N3011" s="66"/>
      <c r="O3011" s="22"/>
      <c r="P3011" s="96"/>
    </row>
    <row r="3012" spans="2:16" ht="15.6" hidden="1" x14ac:dyDescent="0.3">
      <c r="B3012" s="62" t="str">
        <f>B3009</f>
        <v xml:space="preserve">  </v>
      </c>
      <c r="C3012" s="87" t="s">
        <v>36</v>
      </c>
      <c r="D3012" s="22"/>
      <c r="E3012" s="22" t="str">
        <f>F3013</f>
        <v xml:space="preserve">  </v>
      </c>
      <c r="F3012" s="22"/>
      <c r="G3012" s="51"/>
      <c r="H3012" s="143" t="s">
        <v>37</v>
      </c>
      <c r="I3012" s="143"/>
      <c r="J3012" s="143"/>
      <c r="K3012" s="143"/>
      <c r="L3012" s="51"/>
      <c r="M3012" s="87" t="s">
        <v>36</v>
      </c>
      <c r="N3012" s="22"/>
      <c r="O3012" s="22" t="str">
        <f>E3012</f>
        <v xml:space="preserve">  </v>
      </c>
      <c r="P3012" s="96"/>
    </row>
    <row r="3013" spans="2:16" ht="15.6" hidden="1" x14ac:dyDescent="0.3">
      <c r="B3013" s="75"/>
      <c r="C3013" s="79"/>
      <c r="D3013" s="90" t="s">
        <v>80</v>
      </c>
      <c r="E3013" s="90"/>
      <c r="F3013" s="91" t="str">
        <f>IFERROR(VLOOKUP(B3012,'Lessor Calculations'!$G$10:$W$448,17,FALSE),0)</f>
        <v xml:space="preserve">  </v>
      </c>
      <c r="G3013" s="70"/>
      <c r="H3013" s="146"/>
      <c r="I3013" s="146"/>
      <c r="J3013" s="146"/>
      <c r="K3013" s="146"/>
      <c r="L3013" s="70"/>
      <c r="M3013" s="79"/>
      <c r="N3013" s="90" t="s">
        <v>80</v>
      </c>
      <c r="O3013" s="91"/>
      <c r="P3013" s="94" t="str">
        <f>O3012</f>
        <v xml:space="preserve">  </v>
      </c>
    </row>
    <row r="3014" spans="2:16" ht="15.6" hidden="1" x14ac:dyDescent="0.3">
      <c r="B3014" s="59" t="str">
        <f>IFERROR(IF(EOMONTH(B3009,1)&gt;Questionnaire!$I$8,"  ",EOMONTH(B3009,1)),"  ")</f>
        <v xml:space="preserve">  </v>
      </c>
      <c r="C3014" s="82" t="s">
        <v>36</v>
      </c>
      <c r="D3014" s="83"/>
      <c r="E3014" s="83">
        <f>IFERROR(F3015+F3016,0)</f>
        <v>0</v>
      </c>
      <c r="F3014" s="83"/>
      <c r="G3014" s="61"/>
      <c r="H3014" s="142" t="s">
        <v>37</v>
      </c>
      <c r="I3014" s="142"/>
      <c r="J3014" s="142"/>
      <c r="K3014" s="142"/>
      <c r="L3014" s="61"/>
      <c r="M3014" s="82" t="s">
        <v>36</v>
      </c>
      <c r="N3014" s="83"/>
      <c r="O3014" s="83">
        <f>E3014</f>
        <v>0</v>
      </c>
      <c r="P3014" s="95"/>
    </row>
    <row r="3015" spans="2:16" hidden="1" x14ac:dyDescent="0.25">
      <c r="B3015" s="98"/>
      <c r="C3015" s="87"/>
      <c r="D3015" s="87" t="s">
        <v>71</v>
      </c>
      <c r="E3015" s="87"/>
      <c r="F3015" s="22">
        <f>IFERROR(-VLOOKUP(B3014,'Lessor Calculations'!$G$10:$N$448,8,FALSE),0)</f>
        <v>0</v>
      </c>
      <c r="G3015" s="51"/>
      <c r="H3015" s="143"/>
      <c r="I3015" s="143"/>
      <c r="J3015" s="143"/>
      <c r="K3015" s="143"/>
      <c r="L3015" s="51"/>
      <c r="M3015" s="87"/>
      <c r="N3015" s="87" t="s">
        <v>71</v>
      </c>
      <c r="O3015" s="22"/>
      <c r="P3015" s="96">
        <f>F3015</f>
        <v>0</v>
      </c>
    </row>
    <row r="3016" spans="2:16" hidden="1" x14ac:dyDescent="0.25">
      <c r="B3016" s="98"/>
      <c r="C3016" s="66"/>
      <c r="D3016" s="87" t="s">
        <v>72</v>
      </c>
      <c r="E3016" s="87"/>
      <c r="F3016" s="22" t="str">
        <f>IFERROR(VLOOKUP(B3014,'Lessor Calculations'!$G$10:$M$448,7,FALSE),0)</f>
        <v xml:space="preserve">  </v>
      </c>
      <c r="G3016" s="51"/>
      <c r="H3016" s="143"/>
      <c r="I3016" s="143"/>
      <c r="J3016" s="143"/>
      <c r="K3016" s="143"/>
      <c r="L3016" s="51"/>
      <c r="M3016" s="66"/>
      <c r="N3016" s="87" t="s">
        <v>72</v>
      </c>
      <c r="O3016" s="22"/>
      <c r="P3016" s="96" t="str">
        <f>F3016</f>
        <v xml:space="preserve">  </v>
      </c>
    </row>
    <row r="3017" spans="2:16" hidden="1" x14ac:dyDescent="0.25">
      <c r="B3017" s="98"/>
      <c r="C3017" s="66"/>
      <c r="D3017" s="87"/>
      <c r="E3017" s="22"/>
      <c r="F3017" s="22"/>
      <c r="G3017" s="51"/>
      <c r="H3017" s="66"/>
      <c r="I3017" s="87"/>
      <c r="J3017" s="22"/>
      <c r="K3017" s="22"/>
      <c r="L3017" s="51"/>
      <c r="M3017" s="65"/>
      <c r="N3017" s="87"/>
      <c r="O3017" s="22"/>
      <c r="P3017" s="96"/>
    </row>
    <row r="3018" spans="2:16" ht="15.6" hidden="1" x14ac:dyDescent="0.3">
      <c r="B3018" s="62" t="str">
        <f>B3014</f>
        <v xml:space="preserve">  </v>
      </c>
      <c r="C3018" s="66" t="s">
        <v>70</v>
      </c>
      <c r="D3018" s="66"/>
      <c r="E3018" s="22" t="str">
        <f>IFERROR(VLOOKUP(B3018,'Lessor Calculations'!$Z$10:$AB$448,3,FALSE),0)</f>
        <v xml:space="preserve">  </v>
      </c>
      <c r="F3018" s="66"/>
      <c r="G3018" s="51"/>
      <c r="H3018" s="143" t="s">
        <v>37</v>
      </c>
      <c r="I3018" s="143"/>
      <c r="J3018" s="143"/>
      <c r="K3018" s="143"/>
      <c r="L3018" s="51"/>
      <c r="M3018" s="66" t="s">
        <v>70</v>
      </c>
      <c r="N3018" s="66"/>
      <c r="O3018" s="22" t="str">
        <f>E3018</f>
        <v xml:space="preserve">  </v>
      </c>
      <c r="P3018" s="96"/>
    </row>
    <row r="3019" spans="2:16" hidden="1" x14ac:dyDescent="0.25">
      <c r="B3019" s="98"/>
      <c r="C3019" s="66"/>
      <c r="D3019" s="87" t="s">
        <v>82</v>
      </c>
      <c r="E3019" s="66"/>
      <c r="F3019" s="77" t="str">
        <f>E3018</f>
        <v xml:space="preserve">  </v>
      </c>
      <c r="G3019" s="51"/>
      <c r="H3019" s="143"/>
      <c r="I3019" s="143"/>
      <c r="J3019" s="143"/>
      <c r="K3019" s="143"/>
      <c r="L3019" s="51"/>
      <c r="M3019" s="66"/>
      <c r="N3019" s="87" t="s">
        <v>82</v>
      </c>
      <c r="O3019" s="22"/>
      <c r="P3019" s="96" t="str">
        <f>O3018</f>
        <v xml:space="preserve">  </v>
      </c>
    </row>
    <row r="3020" spans="2:16" hidden="1" x14ac:dyDescent="0.25">
      <c r="B3020" s="98"/>
      <c r="C3020" s="66"/>
      <c r="D3020" s="87"/>
      <c r="E3020" s="22"/>
      <c r="F3020" s="22"/>
      <c r="G3020" s="51"/>
      <c r="H3020" s="66"/>
      <c r="I3020" s="87"/>
      <c r="J3020" s="22"/>
      <c r="K3020" s="22"/>
      <c r="L3020" s="51"/>
      <c r="M3020" s="65"/>
      <c r="N3020" s="87"/>
      <c r="O3020" s="22"/>
      <c r="P3020" s="96"/>
    </row>
    <row r="3021" spans="2:16" ht="15.6" hidden="1" x14ac:dyDescent="0.3">
      <c r="B3021" s="62" t="str">
        <f>B3018</f>
        <v xml:space="preserve">  </v>
      </c>
      <c r="C3021" s="144" t="s">
        <v>37</v>
      </c>
      <c r="D3021" s="144"/>
      <c r="E3021" s="144"/>
      <c r="F3021" s="144"/>
      <c r="G3021" s="51"/>
      <c r="H3021" s="87" t="s">
        <v>74</v>
      </c>
      <c r="I3021" s="66"/>
      <c r="J3021" s="22" t="str">
        <f>IFERROR(VLOOKUP(B3021,'Lessor Calculations'!$AE$10:$AG$448,3,FALSE),0)</f>
        <v xml:space="preserve">  </v>
      </c>
      <c r="K3021" s="22"/>
      <c r="L3021" s="51"/>
      <c r="M3021" s="87" t="s">
        <v>74</v>
      </c>
      <c r="N3021" s="66"/>
      <c r="O3021" s="22" t="str">
        <f>J3021</f>
        <v xml:space="preserve">  </v>
      </c>
      <c r="P3021" s="96"/>
    </row>
    <row r="3022" spans="2:16" ht="15.6" hidden="1" x14ac:dyDescent="0.3">
      <c r="B3022" s="74"/>
      <c r="C3022" s="144"/>
      <c r="D3022" s="144"/>
      <c r="E3022" s="144"/>
      <c r="F3022" s="144"/>
      <c r="G3022" s="51"/>
      <c r="H3022" s="52"/>
      <c r="I3022" s="87" t="s">
        <v>79</v>
      </c>
      <c r="J3022" s="22"/>
      <c r="K3022" s="22" t="str">
        <f>J3021</f>
        <v xml:space="preserve">  </v>
      </c>
      <c r="L3022" s="51"/>
      <c r="M3022" s="52"/>
      <c r="N3022" s="87" t="s">
        <v>79</v>
      </c>
      <c r="O3022" s="22"/>
      <c r="P3022" s="96" t="str">
        <f>O3021</f>
        <v xml:space="preserve">  </v>
      </c>
    </row>
    <row r="3023" spans="2:16" ht="15.6" hidden="1" x14ac:dyDescent="0.3">
      <c r="B3023" s="74"/>
      <c r="C3023" s="66"/>
      <c r="D3023" s="87"/>
      <c r="E3023" s="22"/>
      <c r="F3023" s="22"/>
      <c r="G3023" s="51"/>
      <c r="H3023" s="66"/>
      <c r="I3023" s="87"/>
      <c r="J3023" s="22"/>
      <c r="K3023" s="22"/>
      <c r="L3023" s="51"/>
      <c r="M3023" s="65"/>
      <c r="N3023" s="66"/>
      <c r="O3023" s="22"/>
      <c r="P3023" s="96"/>
    </row>
    <row r="3024" spans="2:16" ht="15.6" hidden="1" x14ac:dyDescent="0.3">
      <c r="B3024" s="62" t="str">
        <f>B3021</f>
        <v xml:space="preserve">  </v>
      </c>
      <c r="C3024" s="87" t="s">
        <v>36</v>
      </c>
      <c r="D3024" s="22"/>
      <c r="E3024" s="22" t="str">
        <f>F3025</f>
        <v xml:space="preserve">  </v>
      </c>
      <c r="F3024" s="22"/>
      <c r="G3024" s="51"/>
      <c r="H3024" s="143" t="s">
        <v>37</v>
      </c>
      <c r="I3024" s="143"/>
      <c r="J3024" s="143"/>
      <c r="K3024" s="143"/>
      <c r="L3024" s="51"/>
      <c r="M3024" s="87" t="s">
        <v>36</v>
      </c>
      <c r="N3024" s="22"/>
      <c r="O3024" s="22" t="str">
        <f>E3024</f>
        <v xml:space="preserve">  </v>
      </c>
      <c r="P3024" s="96"/>
    </row>
    <row r="3025" spans="2:16" ht="15.6" hidden="1" x14ac:dyDescent="0.3">
      <c r="B3025" s="75"/>
      <c r="C3025" s="79"/>
      <c r="D3025" s="90" t="s">
        <v>80</v>
      </c>
      <c r="E3025" s="90"/>
      <c r="F3025" s="91" t="str">
        <f>IFERROR(VLOOKUP(B3024,'Lessor Calculations'!$G$10:$W$448,17,FALSE),0)</f>
        <v xml:space="preserve">  </v>
      </c>
      <c r="G3025" s="70"/>
      <c r="H3025" s="146"/>
      <c r="I3025" s="146"/>
      <c r="J3025" s="146"/>
      <c r="K3025" s="146"/>
      <c r="L3025" s="70"/>
      <c r="M3025" s="79"/>
      <c r="N3025" s="90" t="s">
        <v>80</v>
      </c>
      <c r="O3025" s="91"/>
      <c r="P3025" s="94" t="str">
        <f>O3024</f>
        <v xml:space="preserve">  </v>
      </c>
    </row>
    <row r="3026" spans="2:16" ht="15.6" hidden="1" x14ac:dyDescent="0.3">
      <c r="B3026" s="59" t="str">
        <f>IFERROR(IF(EOMONTH(B3021,1)&gt;Questionnaire!$I$8,"  ",EOMONTH(B3021,1)),"  ")</f>
        <v xml:space="preserve">  </v>
      </c>
      <c r="C3026" s="82" t="s">
        <v>36</v>
      </c>
      <c r="D3026" s="83"/>
      <c r="E3026" s="83">
        <f>IFERROR(F3027+F3028,0)</f>
        <v>0</v>
      </c>
      <c r="F3026" s="83"/>
      <c r="G3026" s="61"/>
      <c r="H3026" s="142" t="s">
        <v>37</v>
      </c>
      <c r="I3026" s="142"/>
      <c r="J3026" s="142"/>
      <c r="K3026" s="142"/>
      <c r="L3026" s="61"/>
      <c r="M3026" s="82" t="s">
        <v>36</v>
      </c>
      <c r="N3026" s="83"/>
      <c r="O3026" s="83">
        <f>E3026</f>
        <v>0</v>
      </c>
      <c r="P3026" s="95"/>
    </row>
    <row r="3027" spans="2:16" hidden="1" x14ac:dyDescent="0.25">
      <c r="B3027" s="98"/>
      <c r="C3027" s="87"/>
      <c r="D3027" s="87" t="s">
        <v>71</v>
      </c>
      <c r="E3027" s="87"/>
      <c r="F3027" s="22">
        <f>IFERROR(-VLOOKUP(B3026,'Lessor Calculations'!$G$10:$N$448,8,FALSE),0)</f>
        <v>0</v>
      </c>
      <c r="G3027" s="51"/>
      <c r="H3027" s="143"/>
      <c r="I3027" s="143"/>
      <c r="J3027" s="143"/>
      <c r="K3027" s="143"/>
      <c r="L3027" s="51"/>
      <c r="M3027" s="87"/>
      <c r="N3027" s="87" t="s">
        <v>71</v>
      </c>
      <c r="O3027" s="22"/>
      <c r="P3027" s="96">
        <f>F3027</f>
        <v>0</v>
      </c>
    </row>
    <row r="3028" spans="2:16" hidden="1" x14ac:dyDescent="0.25">
      <c r="B3028" s="98"/>
      <c r="C3028" s="66"/>
      <c r="D3028" s="87" t="s">
        <v>72</v>
      </c>
      <c r="E3028" s="87"/>
      <c r="F3028" s="22" t="str">
        <f>IFERROR(VLOOKUP(B3026,'Lessor Calculations'!$G$10:$M$448,7,FALSE),0)</f>
        <v xml:space="preserve">  </v>
      </c>
      <c r="G3028" s="51"/>
      <c r="H3028" s="143"/>
      <c r="I3028" s="143"/>
      <c r="J3028" s="143"/>
      <c r="K3028" s="143"/>
      <c r="L3028" s="51"/>
      <c r="M3028" s="66"/>
      <c r="N3028" s="87" t="s">
        <v>72</v>
      </c>
      <c r="O3028" s="22"/>
      <c r="P3028" s="96" t="str">
        <f>F3028</f>
        <v xml:space="preserve">  </v>
      </c>
    </row>
    <row r="3029" spans="2:16" hidden="1" x14ac:dyDescent="0.25">
      <c r="B3029" s="98"/>
      <c r="C3029" s="66"/>
      <c r="D3029" s="87"/>
      <c r="E3029" s="22"/>
      <c r="F3029" s="22"/>
      <c r="G3029" s="51"/>
      <c r="H3029" s="66"/>
      <c r="I3029" s="87"/>
      <c r="J3029" s="22"/>
      <c r="K3029" s="22"/>
      <c r="L3029" s="51"/>
      <c r="M3029" s="65"/>
      <c r="N3029" s="87"/>
      <c r="O3029" s="22"/>
      <c r="P3029" s="96"/>
    </row>
    <row r="3030" spans="2:16" ht="15.6" hidden="1" x14ac:dyDescent="0.3">
      <c r="B3030" s="62" t="str">
        <f>B3026</f>
        <v xml:space="preserve">  </v>
      </c>
      <c r="C3030" s="66" t="s">
        <v>70</v>
      </c>
      <c r="D3030" s="66"/>
      <c r="E3030" s="22" t="str">
        <f>IFERROR(VLOOKUP(B3030,'Lessor Calculations'!$Z$10:$AB$448,3,FALSE),0)</f>
        <v xml:space="preserve">  </v>
      </c>
      <c r="F3030" s="66"/>
      <c r="G3030" s="51"/>
      <c r="H3030" s="143" t="s">
        <v>37</v>
      </c>
      <c r="I3030" s="143"/>
      <c r="J3030" s="143"/>
      <c r="K3030" s="143"/>
      <c r="L3030" s="51"/>
      <c r="M3030" s="66" t="s">
        <v>70</v>
      </c>
      <c r="N3030" s="66"/>
      <c r="O3030" s="22" t="str">
        <f>E3030</f>
        <v xml:space="preserve">  </v>
      </c>
      <c r="P3030" s="96"/>
    </row>
    <row r="3031" spans="2:16" hidden="1" x14ac:dyDescent="0.25">
      <c r="B3031" s="98"/>
      <c r="C3031" s="66"/>
      <c r="D3031" s="87" t="s">
        <v>82</v>
      </c>
      <c r="E3031" s="66"/>
      <c r="F3031" s="77" t="str">
        <f>E3030</f>
        <v xml:space="preserve">  </v>
      </c>
      <c r="G3031" s="51"/>
      <c r="H3031" s="143"/>
      <c r="I3031" s="143"/>
      <c r="J3031" s="143"/>
      <c r="K3031" s="143"/>
      <c r="L3031" s="51"/>
      <c r="M3031" s="66"/>
      <c r="N3031" s="87" t="s">
        <v>82</v>
      </c>
      <c r="O3031" s="22"/>
      <c r="P3031" s="96" t="str">
        <f>O3030</f>
        <v xml:space="preserve">  </v>
      </c>
    </row>
    <row r="3032" spans="2:16" hidden="1" x14ac:dyDescent="0.25">
      <c r="B3032" s="98"/>
      <c r="C3032" s="66"/>
      <c r="D3032" s="87"/>
      <c r="E3032" s="22"/>
      <c r="F3032" s="22"/>
      <c r="G3032" s="51"/>
      <c r="H3032" s="66"/>
      <c r="I3032" s="87"/>
      <c r="J3032" s="22"/>
      <c r="K3032" s="22"/>
      <c r="L3032" s="51"/>
      <c r="M3032" s="65"/>
      <c r="N3032" s="87"/>
      <c r="O3032" s="22"/>
      <c r="P3032" s="96"/>
    </row>
    <row r="3033" spans="2:16" ht="15.6" hidden="1" x14ac:dyDescent="0.3">
      <c r="B3033" s="62" t="str">
        <f>B3030</f>
        <v xml:space="preserve">  </v>
      </c>
      <c r="C3033" s="144" t="s">
        <v>37</v>
      </c>
      <c r="D3033" s="144"/>
      <c r="E3033" s="144"/>
      <c r="F3033" s="144"/>
      <c r="G3033" s="51"/>
      <c r="H3033" s="87" t="s">
        <v>74</v>
      </c>
      <c r="I3033" s="66"/>
      <c r="J3033" s="22" t="str">
        <f>IFERROR(VLOOKUP(B3033,'Lessor Calculations'!$AE$10:$AG$448,3,FALSE),0)</f>
        <v xml:space="preserve">  </v>
      </c>
      <c r="K3033" s="22"/>
      <c r="L3033" s="51"/>
      <c r="M3033" s="87" t="s">
        <v>74</v>
      </c>
      <c r="N3033" s="66"/>
      <c r="O3033" s="22" t="str">
        <f>J3033</f>
        <v xml:space="preserve">  </v>
      </c>
      <c r="P3033" s="96"/>
    </row>
    <row r="3034" spans="2:16" ht="15.6" hidden="1" x14ac:dyDescent="0.3">
      <c r="B3034" s="74"/>
      <c r="C3034" s="144"/>
      <c r="D3034" s="144"/>
      <c r="E3034" s="144"/>
      <c r="F3034" s="144"/>
      <c r="G3034" s="51"/>
      <c r="H3034" s="52"/>
      <c r="I3034" s="87" t="s">
        <v>79</v>
      </c>
      <c r="J3034" s="22"/>
      <c r="K3034" s="22" t="str">
        <f>J3033</f>
        <v xml:space="preserve">  </v>
      </c>
      <c r="L3034" s="51"/>
      <c r="M3034" s="52"/>
      <c r="N3034" s="87" t="s">
        <v>79</v>
      </c>
      <c r="O3034" s="22"/>
      <c r="P3034" s="96" t="str">
        <f>O3033</f>
        <v xml:space="preserve">  </v>
      </c>
    </row>
    <row r="3035" spans="2:16" ht="15.6" hidden="1" x14ac:dyDescent="0.3">
      <c r="B3035" s="74"/>
      <c r="C3035" s="66"/>
      <c r="D3035" s="87"/>
      <c r="E3035" s="22"/>
      <c r="F3035" s="22"/>
      <c r="G3035" s="51"/>
      <c r="H3035" s="66"/>
      <c r="I3035" s="87"/>
      <c r="J3035" s="22"/>
      <c r="K3035" s="22"/>
      <c r="L3035" s="51"/>
      <c r="M3035" s="65"/>
      <c r="N3035" s="66"/>
      <c r="O3035" s="22"/>
      <c r="P3035" s="96"/>
    </row>
    <row r="3036" spans="2:16" ht="15.6" hidden="1" x14ac:dyDescent="0.3">
      <c r="B3036" s="62" t="str">
        <f>B3033</f>
        <v xml:space="preserve">  </v>
      </c>
      <c r="C3036" s="87" t="s">
        <v>36</v>
      </c>
      <c r="D3036" s="22"/>
      <c r="E3036" s="22" t="str">
        <f>F3037</f>
        <v xml:space="preserve">  </v>
      </c>
      <c r="F3036" s="22"/>
      <c r="G3036" s="51"/>
      <c r="H3036" s="143" t="s">
        <v>37</v>
      </c>
      <c r="I3036" s="143"/>
      <c r="J3036" s="143"/>
      <c r="K3036" s="143"/>
      <c r="L3036" s="51"/>
      <c r="M3036" s="87" t="s">
        <v>36</v>
      </c>
      <c r="N3036" s="22"/>
      <c r="O3036" s="22" t="str">
        <f>E3036</f>
        <v xml:space="preserve">  </v>
      </c>
      <c r="P3036" s="96"/>
    </row>
    <row r="3037" spans="2:16" ht="15.6" hidden="1" x14ac:dyDescent="0.3">
      <c r="B3037" s="75"/>
      <c r="C3037" s="79"/>
      <c r="D3037" s="90" t="s">
        <v>80</v>
      </c>
      <c r="E3037" s="90"/>
      <c r="F3037" s="91" t="str">
        <f>IFERROR(VLOOKUP(B3036,'Lessor Calculations'!$G$10:$W$448,17,FALSE),0)</f>
        <v xml:space="preserve">  </v>
      </c>
      <c r="G3037" s="70"/>
      <c r="H3037" s="146"/>
      <c r="I3037" s="146"/>
      <c r="J3037" s="146"/>
      <c r="K3037" s="146"/>
      <c r="L3037" s="70"/>
      <c r="M3037" s="79"/>
      <c r="N3037" s="90" t="s">
        <v>80</v>
      </c>
      <c r="O3037" s="91"/>
      <c r="P3037" s="94" t="str">
        <f>O3036</f>
        <v xml:space="preserve">  </v>
      </c>
    </row>
    <row r="3038" spans="2:16" ht="15.6" hidden="1" x14ac:dyDescent="0.3">
      <c r="B3038" s="59" t="str">
        <f>IFERROR(IF(EOMONTH(B3033,1)&gt;Questionnaire!$I$8,"  ",EOMONTH(B3033,1)),"  ")</f>
        <v xml:space="preserve">  </v>
      </c>
      <c r="C3038" s="82" t="s">
        <v>36</v>
      </c>
      <c r="D3038" s="83"/>
      <c r="E3038" s="83">
        <f>IFERROR(F3039+F3040,0)</f>
        <v>0</v>
      </c>
      <c r="F3038" s="83"/>
      <c r="G3038" s="61"/>
      <c r="H3038" s="142" t="s">
        <v>37</v>
      </c>
      <c r="I3038" s="142"/>
      <c r="J3038" s="142"/>
      <c r="K3038" s="142"/>
      <c r="L3038" s="61"/>
      <c r="M3038" s="82" t="s">
        <v>36</v>
      </c>
      <c r="N3038" s="83"/>
      <c r="O3038" s="83">
        <f>E3038</f>
        <v>0</v>
      </c>
      <c r="P3038" s="95"/>
    </row>
    <row r="3039" spans="2:16" hidden="1" x14ac:dyDescent="0.25">
      <c r="B3039" s="98"/>
      <c r="C3039" s="87"/>
      <c r="D3039" s="87" t="s">
        <v>71</v>
      </c>
      <c r="E3039" s="87"/>
      <c r="F3039" s="22">
        <f>IFERROR(-VLOOKUP(B3038,'Lessor Calculations'!$G$10:$N$448,8,FALSE),0)</f>
        <v>0</v>
      </c>
      <c r="G3039" s="51"/>
      <c r="H3039" s="143"/>
      <c r="I3039" s="143"/>
      <c r="J3039" s="143"/>
      <c r="K3039" s="143"/>
      <c r="L3039" s="51"/>
      <c r="M3039" s="87"/>
      <c r="N3039" s="87" t="s">
        <v>71</v>
      </c>
      <c r="O3039" s="22"/>
      <c r="P3039" s="96">
        <f>F3039</f>
        <v>0</v>
      </c>
    </row>
    <row r="3040" spans="2:16" hidden="1" x14ac:dyDescent="0.25">
      <c r="B3040" s="98"/>
      <c r="C3040" s="66"/>
      <c r="D3040" s="87" t="s">
        <v>72</v>
      </c>
      <c r="E3040" s="87"/>
      <c r="F3040" s="22" t="str">
        <f>IFERROR(VLOOKUP(B3038,'Lessor Calculations'!$G$10:$M$448,7,FALSE),0)</f>
        <v xml:space="preserve">  </v>
      </c>
      <c r="G3040" s="51"/>
      <c r="H3040" s="143"/>
      <c r="I3040" s="143"/>
      <c r="J3040" s="143"/>
      <c r="K3040" s="143"/>
      <c r="L3040" s="51"/>
      <c r="M3040" s="66"/>
      <c r="N3040" s="87" t="s">
        <v>72</v>
      </c>
      <c r="O3040" s="22"/>
      <c r="P3040" s="96" t="str">
        <f>F3040</f>
        <v xml:space="preserve">  </v>
      </c>
    </row>
    <row r="3041" spans="2:16" hidden="1" x14ac:dyDescent="0.25">
      <c r="B3041" s="98"/>
      <c r="C3041" s="66"/>
      <c r="D3041" s="87"/>
      <c r="E3041" s="22"/>
      <c r="F3041" s="22"/>
      <c r="G3041" s="51"/>
      <c r="H3041" s="66"/>
      <c r="I3041" s="87"/>
      <c r="J3041" s="22"/>
      <c r="K3041" s="22"/>
      <c r="L3041" s="51"/>
      <c r="M3041" s="65"/>
      <c r="N3041" s="87"/>
      <c r="O3041" s="22"/>
      <c r="P3041" s="96"/>
    </row>
    <row r="3042" spans="2:16" ht="15.6" hidden="1" x14ac:dyDescent="0.3">
      <c r="B3042" s="62" t="str">
        <f>B3038</f>
        <v xml:space="preserve">  </v>
      </c>
      <c r="C3042" s="66" t="s">
        <v>70</v>
      </c>
      <c r="D3042" s="66"/>
      <c r="E3042" s="22" t="str">
        <f>IFERROR(VLOOKUP(B3042,'Lessor Calculations'!$Z$10:$AB$448,3,FALSE),0)</f>
        <v xml:space="preserve">  </v>
      </c>
      <c r="F3042" s="66"/>
      <c r="G3042" s="51"/>
      <c r="H3042" s="143" t="s">
        <v>37</v>
      </c>
      <c r="I3042" s="143"/>
      <c r="J3042" s="143"/>
      <c r="K3042" s="143"/>
      <c r="L3042" s="51"/>
      <c r="M3042" s="66" t="s">
        <v>70</v>
      </c>
      <c r="N3042" s="66"/>
      <c r="O3042" s="22" t="str">
        <f>E3042</f>
        <v xml:space="preserve">  </v>
      </c>
      <c r="P3042" s="96"/>
    </row>
    <row r="3043" spans="2:16" hidden="1" x14ac:dyDescent="0.25">
      <c r="B3043" s="98"/>
      <c r="C3043" s="66"/>
      <c r="D3043" s="87" t="s">
        <v>82</v>
      </c>
      <c r="E3043" s="66"/>
      <c r="F3043" s="77" t="str">
        <f>E3042</f>
        <v xml:space="preserve">  </v>
      </c>
      <c r="G3043" s="51"/>
      <c r="H3043" s="143"/>
      <c r="I3043" s="143"/>
      <c r="J3043" s="143"/>
      <c r="K3043" s="143"/>
      <c r="L3043" s="51"/>
      <c r="M3043" s="66"/>
      <c r="N3043" s="87" t="s">
        <v>82</v>
      </c>
      <c r="O3043" s="22"/>
      <c r="P3043" s="96" t="str">
        <f>O3042</f>
        <v xml:space="preserve">  </v>
      </c>
    </row>
    <row r="3044" spans="2:16" hidden="1" x14ac:dyDescent="0.25">
      <c r="B3044" s="98"/>
      <c r="C3044" s="66"/>
      <c r="D3044" s="87"/>
      <c r="E3044" s="22"/>
      <c r="F3044" s="22"/>
      <c r="G3044" s="51"/>
      <c r="H3044" s="66"/>
      <c r="I3044" s="87"/>
      <c r="J3044" s="22"/>
      <c r="K3044" s="22"/>
      <c r="L3044" s="51"/>
      <c r="M3044" s="65"/>
      <c r="N3044" s="87"/>
      <c r="O3044" s="22"/>
      <c r="P3044" s="96"/>
    </row>
    <row r="3045" spans="2:16" ht="15.6" hidden="1" x14ac:dyDescent="0.3">
      <c r="B3045" s="62" t="str">
        <f>B3042</f>
        <v xml:space="preserve">  </v>
      </c>
      <c r="C3045" s="144" t="s">
        <v>37</v>
      </c>
      <c r="D3045" s="144"/>
      <c r="E3045" s="144"/>
      <c r="F3045" s="144"/>
      <c r="G3045" s="51"/>
      <c r="H3045" s="87" t="s">
        <v>74</v>
      </c>
      <c r="I3045" s="66"/>
      <c r="J3045" s="22" t="str">
        <f>IFERROR(VLOOKUP(B3045,'Lessor Calculations'!$AE$10:$AG$448,3,FALSE),0)</f>
        <v xml:space="preserve">  </v>
      </c>
      <c r="K3045" s="22"/>
      <c r="L3045" s="51"/>
      <c r="M3045" s="87" t="s">
        <v>74</v>
      </c>
      <c r="N3045" s="66"/>
      <c r="O3045" s="22" t="str">
        <f>J3045</f>
        <v xml:space="preserve">  </v>
      </c>
      <c r="P3045" s="96"/>
    </row>
    <row r="3046" spans="2:16" ht="15.6" hidden="1" x14ac:dyDescent="0.3">
      <c r="B3046" s="74"/>
      <c r="C3046" s="144"/>
      <c r="D3046" s="144"/>
      <c r="E3046" s="144"/>
      <c r="F3046" s="144"/>
      <c r="G3046" s="51"/>
      <c r="H3046" s="52"/>
      <c r="I3046" s="87" t="s">
        <v>79</v>
      </c>
      <c r="J3046" s="22"/>
      <c r="K3046" s="22" t="str">
        <f>J3045</f>
        <v xml:space="preserve">  </v>
      </c>
      <c r="L3046" s="51"/>
      <c r="M3046" s="52"/>
      <c r="N3046" s="87" t="s">
        <v>79</v>
      </c>
      <c r="O3046" s="22"/>
      <c r="P3046" s="96" t="str">
        <f>O3045</f>
        <v xml:space="preserve">  </v>
      </c>
    </row>
    <row r="3047" spans="2:16" ht="15.6" hidden="1" x14ac:dyDescent="0.3">
      <c r="B3047" s="74"/>
      <c r="C3047" s="66"/>
      <c r="D3047" s="87"/>
      <c r="E3047" s="22"/>
      <c r="F3047" s="22"/>
      <c r="G3047" s="51"/>
      <c r="H3047" s="66"/>
      <c r="I3047" s="87"/>
      <c r="J3047" s="22"/>
      <c r="K3047" s="22"/>
      <c r="L3047" s="51"/>
      <c r="M3047" s="65"/>
      <c r="N3047" s="66"/>
      <c r="O3047" s="22"/>
      <c r="P3047" s="96"/>
    </row>
    <row r="3048" spans="2:16" ht="15.6" hidden="1" x14ac:dyDescent="0.3">
      <c r="B3048" s="62" t="str">
        <f>B3045</f>
        <v xml:space="preserve">  </v>
      </c>
      <c r="C3048" s="87" t="s">
        <v>36</v>
      </c>
      <c r="D3048" s="22"/>
      <c r="E3048" s="22" t="str">
        <f>F3049</f>
        <v xml:space="preserve">  </v>
      </c>
      <c r="F3048" s="22"/>
      <c r="G3048" s="51"/>
      <c r="H3048" s="143" t="s">
        <v>37</v>
      </c>
      <c r="I3048" s="143"/>
      <c r="J3048" s="143"/>
      <c r="K3048" s="143"/>
      <c r="L3048" s="51"/>
      <c r="M3048" s="87" t="s">
        <v>36</v>
      </c>
      <c r="N3048" s="22"/>
      <c r="O3048" s="22" t="str">
        <f>E3048</f>
        <v xml:space="preserve">  </v>
      </c>
      <c r="P3048" s="96"/>
    </row>
    <row r="3049" spans="2:16" ht="15.6" hidden="1" x14ac:dyDescent="0.3">
      <c r="B3049" s="75"/>
      <c r="C3049" s="79"/>
      <c r="D3049" s="90" t="s">
        <v>80</v>
      </c>
      <c r="E3049" s="90"/>
      <c r="F3049" s="91" t="str">
        <f>IFERROR(VLOOKUP(B3048,'Lessor Calculations'!$G$10:$W$448,17,FALSE),0)</f>
        <v xml:space="preserve">  </v>
      </c>
      <c r="G3049" s="70"/>
      <c r="H3049" s="146"/>
      <c r="I3049" s="146"/>
      <c r="J3049" s="146"/>
      <c r="K3049" s="146"/>
      <c r="L3049" s="70"/>
      <c r="M3049" s="79"/>
      <c r="N3049" s="90" t="s">
        <v>80</v>
      </c>
      <c r="O3049" s="91"/>
      <c r="P3049" s="94" t="str">
        <f>O3048</f>
        <v xml:space="preserve">  </v>
      </c>
    </row>
    <row r="3050" spans="2:16" ht="15.6" hidden="1" x14ac:dyDescent="0.3">
      <c r="B3050" s="59" t="str">
        <f>IFERROR(IF(EOMONTH(B3045,1)&gt;Questionnaire!$I$8,"  ",EOMONTH(B3045,1)),"  ")</f>
        <v xml:space="preserve">  </v>
      </c>
      <c r="C3050" s="82" t="s">
        <v>36</v>
      </c>
      <c r="D3050" s="83"/>
      <c r="E3050" s="83">
        <f>IFERROR(F3051+F3052,0)</f>
        <v>0</v>
      </c>
      <c r="F3050" s="83"/>
      <c r="G3050" s="61"/>
      <c r="H3050" s="142" t="s">
        <v>37</v>
      </c>
      <c r="I3050" s="142"/>
      <c r="J3050" s="142"/>
      <c r="K3050" s="142"/>
      <c r="L3050" s="61"/>
      <c r="M3050" s="82" t="s">
        <v>36</v>
      </c>
      <c r="N3050" s="83"/>
      <c r="O3050" s="83">
        <f>E3050</f>
        <v>0</v>
      </c>
      <c r="P3050" s="95"/>
    </row>
    <row r="3051" spans="2:16" hidden="1" x14ac:dyDescent="0.25">
      <c r="B3051" s="98"/>
      <c r="C3051" s="87"/>
      <c r="D3051" s="87" t="s">
        <v>71</v>
      </c>
      <c r="E3051" s="87"/>
      <c r="F3051" s="22">
        <f>IFERROR(-VLOOKUP(B3050,'Lessor Calculations'!$G$10:$N$448,8,FALSE),0)</f>
        <v>0</v>
      </c>
      <c r="G3051" s="51"/>
      <c r="H3051" s="143"/>
      <c r="I3051" s="143"/>
      <c r="J3051" s="143"/>
      <c r="K3051" s="143"/>
      <c r="L3051" s="51"/>
      <c r="M3051" s="87"/>
      <c r="N3051" s="87" t="s">
        <v>71</v>
      </c>
      <c r="O3051" s="22"/>
      <c r="P3051" s="96">
        <f>F3051</f>
        <v>0</v>
      </c>
    </row>
    <row r="3052" spans="2:16" hidden="1" x14ac:dyDescent="0.25">
      <c r="B3052" s="98"/>
      <c r="C3052" s="66"/>
      <c r="D3052" s="87" t="s">
        <v>72</v>
      </c>
      <c r="E3052" s="87"/>
      <c r="F3052" s="22" t="str">
        <f>IFERROR(VLOOKUP(B3050,'Lessor Calculations'!$G$10:$M$448,7,FALSE),0)</f>
        <v xml:space="preserve">  </v>
      </c>
      <c r="G3052" s="51"/>
      <c r="H3052" s="143"/>
      <c r="I3052" s="143"/>
      <c r="J3052" s="143"/>
      <c r="K3052" s="143"/>
      <c r="L3052" s="51"/>
      <c r="M3052" s="66"/>
      <c r="N3052" s="87" t="s">
        <v>72</v>
      </c>
      <c r="O3052" s="22"/>
      <c r="P3052" s="96" t="str">
        <f>F3052</f>
        <v xml:space="preserve">  </v>
      </c>
    </row>
    <row r="3053" spans="2:16" hidden="1" x14ac:dyDescent="0.25">
      <c r="B3053" s="98"/>
      <c r="C3053" s="66"/>
      <c r="D3053" s="87"/>
      <c r="E3053" s="22"/>
      <c r="F3053" s="22"/>
      <c r="G3053" s="51"/>
      <c r="H3053" s="66"/>
      <c r="I3053" s="87"/>
      <c r="J3053" s="22"/>
      <c r="K3053" s="22"/>
      <c r="L3053" s="51"/>
      <c r="M3053" s="65"/>
      <c r="N3053" s="87"/>
      <c r="O3053" s="22"/>
      <c r="P3053" s="96"/>
    </row>
    <row r="3054" spans="2:16" ht="15.6" hidden="1" x14ac:dyDescent="0.3">
      <c r="B3054" s="62" t="str">
        <f>B3050</f>
        <v xml:space="preserve">  </v>
      </c>
      <c r="C3054" s="66" t="s">
        <v>70</v>
      </c>
      <c r="D3054" s="66"/>
      <c r="E3054" s="22" t="str">
        <f>IFERROR(VLOOKUP(B3054,'Lessor Calculations'!$Z$10:$AB$448,3,FALSE),0)</f>
        <v xml:space="preserve">  </v>
      </c>
      <c r="F3054" s="66"/>
      <c r="G3054" s="51"/>
      <c r="H3054" s="143" t="s">
        <v>37</v>
      </c>
      <c r="I3054" s="143"/>
      <c r="J3054" s="143"/>
      <c r="K3054" s="143"/>
      <c r="L3054" s="51"/>
      <c r="M3054" s="66" t="s">
        <v>70</v>
      </c>
      <c r="N3054" s="66"/>
      <c r="O3054" s="22" t="str">
        <f>E3054</f>
        <v xml:space="preserve">  </v>
      </c>
      <c r="P3054" s="96"/>
    </row>
    <row r="3055" spans="2:16" hidden="1" x14ac:dyDescent="0.25">
      <c r="B3055" s="98"/>
      <c r="C3055" s="66"/>
      <c r="D3055" s="87" t="s">
        <v>82</v>
      </c>
      <c r="E3055" s="66"/>
      <c r="F3055" s="77" t="str">
        <f>E3054</f>
        <v xml:space="preserve">  </v>
      </c>
      <c r="G3055" s="51"/>
      <c r="H3055" s="143"/>
      <c r="I3055" s="143"/>
      <c r="J3055" s="143"/>
      <c r="K3055" s="143"/>
      <c r="L3055" s="51"/>
      <c r="M3055" s="66"/>
      <c r="N3055" s="87" t="s">
        <v>82</v>
      </c>
      <c r="O3055" s="22"/>
      <c r="P3055" s="96" t="str">
        <f>O3054</f>
        <v xml:space="preserve">  </v>
      </c>
    </row>
    <row r="3056" spans="2:16" hidden="1" x14ac:dyDescent="0.25">
      <c r="B3056" s="98"/>
      <c r="C3056" s="66"/>
      <c r="D3056" s="87"/>
      <c r="E3056" s="22"/>
      <c r="F3056" s="22"/>
      <c r="G3056" s="51"/>
      <c r="H3056" s="66"/>
      <c r="I3056" s="87"/>
      <c r="J3056" s="22"/>
      <c r="K3056" s="22"/>
      <c r="L3056" s="51"/>
      <c r="M3056" s="65"/>
      <c r="N3056" s="87"/>
      <c r="O3056" s="22"/>
      <c r="P3056" s="96"/>
    </row>
    <row r="3057" spans="2:16" ht="15.6" hidden="1" x14ac:dyDescent="0.3">
      <c r="B3057" s="62" t="str">
        <f>B3054</f>
        <v xml:space="preserve">  </v>
      </c>
      <c r="C3057" s="144" t="s">
        <v>37</v>
      </c>
      <c r="D3057" s="144"/>
      <c r="E3057" s="144"/>
      <c r="F3057" s="144"/>
      <c r="G3057" s="51"/>
      <c r="H3057" s="87" t="s">
        <v>74</v>
      </c>
      <c r="I3057" s="66"/>
      <c r="J3057" s="22" t="str">
        <f>IFERROR(VLOOKUP(B3057,'Lessor Calculations'!$AE$10:$AG$448,3,FALSE),0)</f>
        <v xml:space="preserve">  </v>
      </c>
      <c r="K3057" s="22"/>
      <c r="L3057" s="51"/>
      <c r="M3057" s="87" t="s">
        <v>74</v>
      </c>
      <c r="N3057" s="66"/>
      <c r="O3057" s="22" t="str">
        <f>J3057</f>
        <v xml:space="preserve">  </v>
      </c>
      <c r="P3057" s="96"/>
    </row>
    <row r="3058" spans="2:16" ht="15.6" hidden="1" x14ac:dyDescent="0.3">
      <c r="B3058" s="74"/>
      <c r="C3058" s="144"/>
      <c r="D3058" s="144"/>
      <c r="E3058" s="144"/>
      <c r="F3058" s="144"/>
      <c r="G3058" s="51"/>
      <c r="H3058" s="52"/>
      <c r="I3058" s="87" t="s">
        <v>79</v>
      </c>
      <c r="J3058" s="22"/>
      <c r="K3058" s="22" t="str">
        <f>J3057</f>
        <v xml:space="preserve">  </v>
      </c>
      <c r="L3058" s="51"/>
      <c r="M3058" s="52"/>
      <c r="N3058" s="87" t="s">
        <v>79</v>
      </c>
      <c r="O3058" s="22"/>
      <c r="P3058" s="96" t="str">
        <f>O3057</f>
        <v xml:space="preserve">  </v>
      </c>
    </row>
    <row r="3059" spans="2:16" ht="15.6" hidden="1" x14ac:dyDescent="0.3">
      <c r="B3059" s="74"/>
      <c r="C3059" s="66"/>
      <c r="D3059" s="87"/>
      <c r="E3059" s="22"/>
      <c r="F3059" s="22"/>
      <c r="G3059" s="51"/>
      <c r="H3059" s="66"/>
      <c r="I3059" s="87"/>
      <c r="J3059" s="22"/>
      <c r="K3059" s="22"/>
      <c r="L3059" s="51"/>
      <c r="M3059" s="65"/>
      <c r="N3059" s="66"/>
      <c r="O3059" s="22"/>
      <c r="P3059" s="96"/>
    </row>
    <row r="3060" spans="2:16" ht="15.6" hidden="1" x14ac:dyDescent="0.3">
      <c r="B3060" s="62" t="str">
        <f>B3057</f>
        <v xml:space="preserve">  </v>
      </c>
      <c r="C3060" s="87" t="s">
        <v>36</v>
      </c>
      <c r="D3060" s="22"/>
      <c r="E3060" s="22" t="str">
        <f>F3061</f>
        <v xml:space="preserve">  </v>
      </c>
      <c r="F3060" s="22"/>
      <c r="G3060" s="51"/>
      <c r="H3060" s="143" t="s">
        <v>37</v>
      </c>
      <c r="I3060" s="143"/>
      <c r="J3060" s="143"/>
      <c r="K3060" s="143"/>
      <c r="L3060" s="51"/>
      <c r="M3060" s="87" t="s">
        <v>36</v>
      </c>
      <c r="N3060" s="22"/>
      <c r="O3060" s="22" t="str">
        <f>E3060</f>
        <v xml:space="preserve">  </v>
      </c>
      <c r="P3060" s="96"/>
    </row>
    <row r="3061" spans="2:16" ht="15.6" hidden="1" x14ac:dyDescent="0.3">
      <c r="B3061" s="75"/>
      <c r="C3061" s="79"/>
      <c r="D3061" s="90" t="s">
        <v>80</v>
      </c>
      <c r="E3061" s="90"/>
      <c r="F3061" s="91" t="str">
        <f>IFERROR(VLOOKUP(B3060,'Lessor Calculations'!$G$10:$W$448,17,FALSE),0)</f>
        <v xml:space="preserve">  </v>
      </c>
      <c r="G3061" s="70"/>
      <c r="H3061" s="146"/>
      <c r="I3061" s="146"/>
      <c r="J3061" s="146"/>
      <c r="K3061" s="146"/>
      <c r="L3061" s="70"/>
      <c r="M3061" s="79"/>
      <c r="N3061" s="90" t="s">
        <v>80</v>
      </c>
      <c r="O3061" s="91"/>
      <c r="P3061" s="94" t="str">
        <f>O3060</f>
        <v xml:space="preserve">  </v>
      </c>
    </row>
    <row r="3062" spans="2:16" ht="15.6" hidden="1" x14ac:dyDescent="0.3">
      <c r="B3062" s="59" t="str">
        <f>IFERROR(IF(EOMONTH(B3057,1)&gt;Questionnaire!$I$8,"  ",EOMONTH(B3057,1)),"  ")</f>
        <v xml:space="preserve">  </v>
      </c>
      <c r="C3062" s="82" t="s">
        <v>36</v>
      </c>
      <c r="D3062" s="83"/>
      <c r="E3062" s="83">
        <f>IFERROR(F3063+F3064,0)</f>
        <v>0</v>
      </c>
      <c r="F3062" s="83"/>
      <c r="G3062" s="61"/>
      <c r="H3062" s="142" t="s">
        <v>37</v>
      </c>
      <c r="I3062" s="142"/>
      <c r="J3062" s="142"/>
      <c r="K3062" s="142"/>
      <c r="L3062" s="61"/>
      <c r="M3062" s="82" t="s">
        <v>36</v>
      </c>
      <c r="N3062" s="83"/>
      <c r="O3062" s="83">
        <f>E3062</f>
        <v>0</v>
      </c>
      <c r="P3062" s="95"/>
    </row>
    <row r="3063" spans="2:16" hidden="1" x14ac:dyDescent="0.25">
      <c r="B3063" s="98"/>
      <c r="C3063" s="87"/>
      <c r="D3063" s="87" t="s">
        <v>71</v>
      </c>
      <c r="E3063" s="87"/>
      <c r="F3063" s="22">
        <f>IFERROR(-VLOOKUP(B3062,'Lessor Calculations'!$G$10:$N$448,8,FALSE),0)</f>
        <v>0</v>
      </c>
      <c r="G3063" s="51"/>
      <c r="H3063" s="143"/>
      <c r="I3063" s="143"/>
      <c r="J3063" s="143"/>
      <c r="K3063" s="143"/>
      <c r="L3063" s="51"/>
      <c r="M3063" s="87"/>
      <c r="N3063" s="87" t="s">
        <v>71</v>
      </c>
      <c r="O3063" s="22"/>
      <c r="P3063" s="96">
        <f>F3063</f>
        <v>0</v>
      </c>
    </row>
    <row r="3064" spans="2:16" hidden="1" x14ac:dyDescent="0.25">
      <c r="B3064" s="98"/>
      <c r="C3064" s="66"/>
      <c r="D3064" s="87" t="s">
        <v>72</v>
      </c>
      <c r="E3064" s="87"/>
      <c r="F3064" s="22" t="str">
        <f>IFERROR(VLOOKUP(B3062,'Lessor Calculations'!$G$10:$M$448,7,FALSE),0)</f>
        <v xml:space="preserve">  </v>
      </c>
      <c r="G3064" s="51"/>
      <c r="H3064" s="143"/>
      <c r="I3064" s="143"/>
      <c r="J3064" s="143"/>
      <c r="K3064" s="143"/>
      <c r="L3064" s="51"/>
      <c r="M3064" s="66"/>
      <c r="N3064" s="87" t="s">
        <v>72</v>
      </c>
      <c r="O3064" s="22"/>
      <c r="P3064" s="96" t="str">
        <f>F3064</f>
        <v xml:space="preserve">  </v>
      </c>
    </row>
    <row r="3065" spans="2:16" hidden="1" x14ac:dyDescent="0.25">
      <c r="B3065" s="98"/>
      <c r="C3065" s="66"/>
      <c r="D3065" s="87"/>
      <c r="E3065" s="22"/>
      <c r="F3065" s="22"/>
      <c r="G3065" s="51"/>
      <c r="H3065" s="66"/>
      <c r="I3065" s="87"/>
      <c r="J3065" s="22"/>
      <c r="K3065" s="22"/>
      <c r="L3065" s="51"/>
      <c r="M3065" s="65"/>
      <c r="N3065" s="87"/>
      <c r="O3065" s="22"/>
      <c r="P3065" s="96"/>
    </row>
    <row r="3066" spans="2:16" ht="15.6" hidden="1" x14ac:dyDescent="0.3">
      <c r="B3066" s="62" t="str">
        <f>B3062</f>
        <v xml:space="preserve">  </v>
      </c>
      <c r="C3066" s="66" t="s">
        <v>70</v>
      </c>
      <c r="D3066" s="66"/>
      <c r="E3066" s="22" t="str">
        <f>IFERROR(VLOOKUP(B3066,'Lessor Calculations'!$Z$10:$AB$448,3,FALSE),0)</f>
        <v xml:space="preserve">  </v>
      </c>
      <c r="F3066" s="66"/>
      <c r="G3066" s="51"/>
      <c r="H3066" s="143" t="s">
        <v>37</v>
      </c>
      <c r="I3066" s="143"/>
      <c r="J3066" s="143"/>
      <c r="K3066" s="143"/>
      <c r="L3066" s="51"/>
      <c r="M3066" s="66" t="s">
        <v>70</v>
      </c>
      <c r="N3066" s="66"/>
      <c r="O3066" s="22" t="str">
        <f>E3066</f>
        <v xml:space="preserve">  </v>
      </c>
      <c r="P3066" s="96"/>
    </row>
    <row r="3067" spans="2:16" hidden="1" x14ac:dyDescent="0.25">
      <c r="B3067" s="98"/>
      <c r="C3067" s="66"/>
      <c r="D3067" s="87" t="s">
        <v>82</v>
      </c>
      <c r="E3067" s="66"/>
      <c r="F3067" s="77" t="str">
        <f>E3066</f>
        <v xml:space="preserve">  </v>
      </c>
      <c r="G3067" s="51"/>
      <c r="H3067" s="143"/>
      <c r="I3067" s="143"/>
      <c r="J3067" s="143"/>
      <c r="K3067" s="143"/>
      <c r="L3067" s="51"/>
      <c r="M3067" s="66"/>
      <c r="N3067" s="87" t="s">
        <v>82</v>
      </c>
      <c r="O3067" s="22"/>
      <c r="P3067" s="96" t="str">
        <f>O3066</f>
        <v xml:space="preserve">  </v>
      </c>
    </row>
    <row r="3068" spans="2:16" hidden="1" x14ac:dyDescent="0.25">
      <c r="B3068" s="98"/>
      <c r="C3068" s="66"/>
      <c r="D3068" s="87"/>
      <c r="E3068" s="22"/>
      <c r="F3068" s="22"/>
      <c r="G3068" s="51"/>
      <c r="H3068" s="66"/>
      <c r="I3068" s="87"/>
      <c r="J3068" s="22"/>
      <c r="K3068" s="22"/>
      <c r="L3068" s="51"/>
      <c r="M3068" s="65"/>
      <c r="N3068" s="87"/>
      <c r="O3068" s="22"/>
      <c r="P3068" s="96"/>
    </row>
    <row r="3069" spans="2:16" ht="15.6" hidden="1" x14ac:dyDescent="0.3">
      <c r="B3069" s="62" t="str">
        <f>B3066</f>
        <v xml:space="preserve">  </v>
      </c>
      <c r="C3069" s="144" t="s">
        <v>37</v>
      </c>
      <c r="D3069" s="144"/>
      <c r="E3069" s="144"/>
      <c r="F3069" s="144"/>
      <c r="G3069" s="51"/>
      <c r="H3069" s="87" t="s">
        <v>74</v>
      </c>
      <c r="I3069" s="66"/>
      <c r="J3069" s="22" t="str">
        <f>IFERROR(VLOOKUP(B3069,'Lessor Calculations'!$AE$10:$AG$448,3,FALSE),0)</f>
        <v xml:space="preserve">  </v>
      </c>
      <c r="K3069" s="22"/>
      <c r="L3069" s="51"/>
      <c r="M3069" s="87" t="s">
        <v>74</v>
      </c>
      <c r="N3069" s="66"/>
      <c r="O3069" s="22" t="str">
        <f>J3069</f>
        <v xml:space="preserve">  </v>
      </c>
      <c r="P3069" s="96"/>
    </row>
    <row r="3070" spans="2:16" ht="15.6" hidden="1" x14ac:dyDescent="0.3">
      <c r="B3070" s="74"/>
      <c r="C3070" s="144"/>
      <c r="D3070" s="144"/>
      <c r="E3070" s="144"/>
      <c r="F3070" s="144"/>
      <c r="G3070" s="51"/>
      <c r="H3070" s="52"/>
      <c r="I3070" s="87" t="s">
        <v>79</v>
      </c>
      <c r="J3070" s="22"/>
      <c r="K3070" s="22" t="str">
        <f>J3069</f>
        <v xml:space="preserve">  </v>
      </c>
      <c r="L3070" s="51"/>
      <c r="M3070" s="52"/>
      <c r="N3070" s="87" t="s">
        <v>79</v>
      </c>
      <c r="O3070" s="22"/>
      <c r="P3070" s="96" t="str">
        <f>O3069</f>
        <v xml:space="preserve">  </v>
      </c>
    </row>
    <row r="3071" spans="2:16" ht="15.6" hidden="1" x14ac:dyDescent="0.3">
      <c r="B3071" s="74"/>
      <c r="C3071" s="66"/>
      <c r="D3071" s="87"/>
      <c r="E3071" s="22"/>
      <c r="F3071" s="22"/>
      <c r="G3071" s="51"/>
      <c r="H3071" s="66"/>
      <c r="I3071" s="87"/>
      <c r="J3071" s="22"/>
      <c r="K3071" s="22"/>
      <c r="L3071" s="51"/>
      <c r="M3071" s="65"/>
      <c r="N3071" s="66"/>
      <c r="O3071" s="22"/>
      <c r="P3071" s="96"/>
    </row>
    <row r="3072" spans="2:16" ht="15.6" hidden="1" x14ac:dyDescent="0.3">
      <c r="B3072" s="62" t="str">
        <f>B3069</f>
        <v xml:space="preserve">  </v>
      </c>
      <c r="C3072" s="87" t="s">
        <v>36</v>
      </c>
      <c r="D3072" s="22"/>
      <c r="E3072" s="22" t="str">
        <f>F3073</f>
        <v xml:space="preserve">  </v>
      </c>
      <c r="F3072" s="22"/>
      <c r="G3072" s="51"/>
      <c r="H3072" s="143" t="s">
        <v>37</v>
      </c>
      <c r="I3072" s="143"/>
      <c r="J3072" s="143"/>
      <c r="K3072" s="143"/>
      <c r="L3072" s="51"/>
      <c r="M3072" s="87" t="s">
        <v>36</v>
      </c>
      <c r="N3072" s="22"/>
      <c r="O3072" s="22" t="str">
        <f>E3072</f>
        <v xml:space="preserve">  </v>
      </c>
      <c r="P3072" s="96"/>
    </row>
    <row r="3073" spans="2:16" ht="15.6" hidden="1" x14ac:dyDescent="0.3">
      <c r="B3073" s="75"/>
      <c r="C3073" s="79"/>
      <c r="D3073" s="90" t="s">
        <v>80</v>
      </c>
      <c r="E3073" s="90"/>
      <c r="F3073" s="91" t="str">
        <f>IFERROR(VLOOKUP(B3072,'Lessor Calculations'!$G$10:$W$448,17,FALSE),0)</f>
        <v xml:space="preserve">  </v>
      </c>
      <c r="G3073" s="70"/>
      <c r="H3073" s="146"/>
      <c r="I3073" s="146"/>
      <c r="J3073" s="146"/>
      <c r="K3073" s="146"/>
      <c r="L3073" s="70"/>
      <c r="M3073" s="79"/>
      <c r="N3073" s="90" t="s">
        <v>80</v>
      </c>
      <c r="O3073" s="91"/>
      <c r="P3073" s="94" t="str">
        <f>O3072</f>
        <v xml:space="preserve">  </v>
      </c>
    </row>
    <row r="3074" spans="2:16" ht="15.6" hidden="1" x14ac:dyDescent="0.3">
      <c r="B3074" s="59" t="str">
        <f>IFERROR(IF(EOMONTH(B3069,1)&gt;Questionnaire!$I$8,"  ",EOMONTH(B3069,1)),"  ")</f>
        <v xml:space="preserve">  </v>
      </c>
      <c r="C3074" s="82" t="s">
        <v>36</v>
      </c>
      <c r="D3074" s="83"/>
      <c r="E3074" s="83">
        <f>IFERROR(F3075+F3076,0)</f>
        <v>0</v>
      </c>
      <c r="F3074" s="83"/>
      <c r="G3074" s="61"/>
      <c r="H3074" s="142" t="s">
        <v>37</v>
      </c>
      <c r="I3074" s="142"/>
      <c r="J3074" s="142"/>
      <c r="K3074" s="142"/>
      <c r="L3074" s="61"/>
      <c r="M3074" s="82" t="s">
        <v>36</v>
      </c>
      <c r="N3074" s="83"/>
      <c r="O3074" s="83">
        <f>E3074</f>
        <v>0</v>
      </c>
      <c r="P3074" s="95"/>
    </row>
    <row r="3075" spans="2:16" hidden="1" x14ac:dyDescent="0.25">
      <c r="B3075" s="98"/>
      <c r="C3075" s="87"/>
      <c r="D3075" s="87" t="s">
        <v>71</v>
      </c>
      <c r="E3075" s="87"/>
      <c r="F3075" s="22">
        <f>IFERROR(-VLOOKUP(B3074,'Lessor Calculations'!$G$10:$N$448,8,FALSE),0)</f>
        <v>0</v>
      </c>
      <c r="G3075" s="51"/>
      <c r="H3075" s="143"/>
      <c r="I3075" s="143"/>
      <c r="J3075" s="143"/>
      <c r="K3075" s="143"/>
      <c r="L3075" s="51"/>
      <c r="M3075" s="87"/>
      <c r="N3075" s="87" t="s">
        <v>71</v>
      </c>
      <c r="O3075" s="22"/>
      <c r="P3075" s="96">
        <f>F3075</f>
        <v>0</v>
      </c>
    </row>
    <row r="3076" spans="2:16" hidden="1" x14ac:dyDescent="0.25">
      <c r="B3076" s="98"/>
      <c r="C3076" s="66"/>
      <c r="D3076" s="87" t="s">
        <v>72</v>
      </c>
      <c r="E3076" s="87"/>
      <c r="F3076" s="22" t="str">
        <f>IFERROR(VLOOKUP(B3074,'Lessor Calculations'!$G$10:$M$448,7,FALSE),0)</f>
        <v xml:space="preserve">  </v>
      </c>
      <c r="G3076" s="51"/>
      <c r="H3076" s="143"/>
      <c r="I3076" s="143"/>
      <c r="J3076" s="143"/>
      <c r="K3076" s="143"/>
      <c r="L3076" s="51"/>
      <c r="M3076" s="66"/>
      <c r="N3076" s="87" t="s">
        <v>72</v>
      </c>
      <c r="O3076" s="22"/>
      <c r="P3076" s="96" t="str">
        <f>F3076</f>
        <v xml:space="preserve">  </v>
      </c>
    </row>
    <row r="3077" spans="2:16" hidden="1" x14ac:dyDescent="0.25">
      <c r="B3077" s="98"/>
      <c r="C3077" s="66"/>
      <c r="D3077" s="87"/>
      <c r="E3077" s="22"/>
      <c r="F3077" s="22"/>
      <c r="G3077" s="51"/>
      <c r="H3077" s="66"/>
      <c r="I3077" s="87"/>
      <c r="J3077" s="22"/>
      <c r="K3077" s="22"/>
      <c r="L3077" s="51"/>
      <c r="M3077" s="65"/>
      <c r="N3077" s="87"/>
      <c r="O3077" s="22"/>
      <c r="P3077" s="96"/>
    </row>
    <row r="3078" spans="2:16" ht="15.6" hidden="1" x14ac:dyDescent="0.3">
      <c r="B3078" s="62" t="str">
        <f>B3074</f>
        <v xml:space="preserve">  </v>
      </c>
      <c r="C3078" s="66" t="s">
        <v>70</v>
      </c>
      <c r="D3078" s="66"/>
      <c r="E3078" s="22" t="str">
        <f>IFERROR(VLOOKUP(B3078,'Lessor Calculations'!$Z$10:$AB$448,3,FALSE),0)</f>
        <v xml:space="preserve">  </v>
      </c>
      <c r="F3078" s="66"/>
      <c r="G3078" s="51"/>
      <c r="H3078" s="143" t="s">
        <v>37</v>
      </c>
      <c r="I3078" s="143"/>
      <c r="J3078" s="143"/>
      <c r="K3078" s="143"/>
      <c r="L3078" s="51"/>
      <c r="M3078" s="66" t="s">
        <v>70</v>
      </c>
      <c r="N3078" s="66"/>
      <c r="O3078" s="22" t="str">
        <f>E3078</f>
        <v xml:space="preserve">  </v>
      </c>
      <c r="P3078" s="96"/>
    </row>
    <row r="3079" spans="2:16" hidden="1" x14ac:dyDescent="0.25">
      <c r="B3079" s="98"/>
      <c r="C3079" s="66"/>
      <c r="D3079" s="87" t="s">
        <v>82</v>
      </c>
      <c r="E3079" s="66"/>
      <c r="F3079" s="77" t="str">
        <f>E3078</f>
        <v xml:space="preserve">  </v>
      </c>
      <c r="G3079" s="51"/>
      <c r="H3079" s="143"/>
      <c r="I3079" s="143"/>
      <c r="J3079" s="143"/>
      <c r="K3079" s="143"/>
      <c r="L3079" s="51"/>
      <c r="M3079" s="66"/>
      <c r="N3079" s="87" t="s">
        <v>82</v>
      </c>
      <c r="O3079" s="22"/>
      <c r="P3079" s="96" t="str">
        <f>O3078</f>
        <v xml:space="preserve">  </v>
      </c>
    </row>
    <row r="3080" spans="2:16" hidden="1" x14ac:dyDescent="0.25">
      <c r="B3080" s="98"/>
      <c r="C3080" s="66"/>
      <c r="D3080" s="87"/>
      <c r="E3080" s="22"/>
      <c r="F3080" s="22"/>
      <c r="G3080" s="51"/>
      <c r="H3080" s="66"/>
      <c r="I3080" s="87"/>
      <c r="J3080" s="22"/>
      <c r="K3080" s="22"/>
      <c r="L3080" s="51"/>
      <c r="M3080" s="65"/>
      <c r="N3080" s="87"/>
      <c r="O3080" s="22"/>
      <c r="P3080" s="96"/>
    </row>
    <row r="3081" spans="2:16" ht="15.6" hidden="1" x14ac:dyDescent="0.3">
      <c r="B3081" s="62" t="str">
        <f>B3078</f>
        <v xml:space="preserve">  </v>
      </c>
      <c r="C3081" s="144" t="s">
        <v>37</v>
      </c>
      <c r="D3081" s="144"/>
      <c r="E3081" s="144"/>
      <c r="F3081" s="144"/>
      <c r="G3081" s="51"/>
      <c r="H3081" s="87" t="s">
        <v>74</v>
      </c>
      <c r="I3081" s="66"/>
      <c r="J3081" s="22" t="str">
        <f>IFERROR(VLOOKUP(B3081,'Lessor Calculations'!$AE$10:$AG$448,3,FALSE),0)</f>
        <v xml:space="preserve">  </v>
      </c>
      <c r="K3081" s="22"/>
      <c r="L3081" s="51"/>
      <c r="M3081" s="87" t="s">
        <v>74</v>
      </c>
      <c r="N3081" s="66"/>
      <c r="O3081" s="22" t="str">
        <f>J3081</f>
        <v xml:space="preserve">  </v>
      </c>
      <c r="P3081" s="96"/>
    </row>
    <row r="3082" spans="2:16" ht="15.6" hidden="1" x14ac:dyDescent="0.3">
      <c r="B3082" s="74"/>
      <c r="C3082" s="144"/>
      <c r="D3082" s="144"/>
      <c r="E3082" s="144"/>
      <c r="F3082" s="144"/>
      <c r="G3082" s="51"/>
      <c r="H3082" s="52"/>
      <c r="I3082" s="87" t="s">
        <v>79</v>
      </c>
      <c r="J3082" s="22"/>
      <c r="K3082" s="22" t="str">
        <f>J3081</f>
        <v xml:space="preserve">  </v>
      </c>
      <c r="L3082" s="51"/>
      <c r="M3082" s="52"/>
      <c r="N3082" s="87" t="s">
        <v>79</v>
      </c>
      <c r="O3082" s="22"/>
      <c r="P3082" s="96" t="str">
        <f>O3081</f>
        <v xml:space="preserve">  </v>
      </c>
    </row>
    <row r="3083" spans="2:16" ht="15.6" hidden="1" x14ac:dyDescent="0.3">
      <c r="B3083" s="74"/>
      <c r="C3083" s="66"/>
      <c r="D3083" s="87"/>
      <c r="E3083" s="22"/>
      <c r="F3083" s="22"/>
      <c r="G3083" s="51"/>
      <c r="H3083" s="66"/>
      <c r="I3083" s="87"/>
      <c r="J3083" s="22"/>
      <c r="K3083" s="22"/>
      <c r="L3083" s="51"/>
      <c r="M3083" s="65"/>
      <c r="N3083" s="66"/>
      <c r="O3083" s="22"/>
      <c r="P3083" s="96"/>
    </row>
    <row r="3084" spans="2:16" ht="15.6" hidden="1" x14ac:dyDescent="0.3">
      <c r="B3084" s="62" t="str">
        <f>B3081</f>
        <v xml:space="preserve">  </v>
      </c>
      <c r="C3084" s="87" t="s">
        <v>36</v>
      </c>
      <c r="D3084" s="22"/>
      <c r="E3084" s="22" t="str">
        <f>F3085</f>
        <v xml:space="preserve">  </v>
      </c>
      <c r="F3084" s="22"/>
      <c r="G3084" s="51"/>
      <c r="H3084" s="143" t="s">
        <v>37</v>
      </c>
      <c r="I3084" s="143"/>
      <c r="J3084" s="143"/>
      <c r="K3084" s="143"/>
      <c r="L3084" s="51"/>
      <c r="M3084" s="87" t="s">
        <v>36</v>
      </c>
      <c r="N3084" s="22"/>
      <c r="O3084" s="22" t="str">
        <f>E3084</f>
        <v xml:space="preserve">  </v>
      </c>
      <c r="P3084" s="96"/>
    </row>
    <row r="3085" spans="2:16" ht="15.6" hidden="1" x14ac:dyDescent="0.3">
      <c r="B3085" s="75"/>
      <c r="C3085" s="79"/>
      <c r="D3085" s="90" t="s">
        <v>80</v>
      </c>
      <c r="E3085" s="90"/>
      <c r="F3085" s="91" t="str">
        <f>IFERROR(VLOOKUP(B3084,'Lessor Calculations'!$G$10:$W$448,17,FALSE),0)</f>
        <v xml:space="preserve">  </v>
      </c>
      <c r="G3085" s="70"/>
      <c r="H3085" s="146"/>
      <c r="I3085" s="146"/>
      <c r="J3085" s="146"/>
      <c r="K3085" s="146"/>
      <c r="L3085" s="70"/>
      <c r="M3085" s="79"/>
      <c r="N3085" s="90" t="s">
        <v>80</v>
      </c>
      <c r="O3085" s="91"/>
      <c r="P3085" s="94" t="str">
        <f>O3084</f>
        <v xml:space="preserve">  </v>
      </c>
    </row>
    <row r="3086" spans="2:16" ht="15.6" hidden="1" x14ac:dyDescent="0.3">
      <c r="B3086" s="59" t="str">
        <f>IFERROR(IF(EOMONTH(B3081,1)&gt;Questionnaire!$I$8,"  ",EOMONTH(B3081,1)),"  ")</f>
        <v xml:space="preserve">  </v>
      </c>
      <c r="C3086" s="82" t="s">
        <v>36</v>
      </c>
      <c r="D3086" s="83"/>
      <c r="E3086" s="83">
        <f>IFERROR(F3087+F3088,0)</f>
        <v>0</v>
      </c>
      <c r="F3086" s="83"/>
      <c r="G3086" s="61"/>
      <c r="H3086" s="142" t="s">
        <v>37</v>
      </c>
      <c r="I3086" s="142"/>
      <c r="J3086" s="142"/>
      <c r="K3086" s="142"/>
      <c r="L3086" s="61"/>
      <c r="M3086" s="82" t="s">
        <v>36</v>
      </c>
      <c r="N3086" s="83"/>
      <c r="O3086" s="83">
        <f>E3086</f>
        <v>0</v>
      </c>
      <c r="P3086" s="95"/>
    </row>
    <row r="3087" spans="2:16" hidden="1" x14ac:dyDescent="0.25">
      <c r="B3087" s="98"/>
      <c r="C3087" s="87"/>
      <c r="D3087" s="87" t="s">
        <v>71</v>
      </c>
      <c r="E3087" s="87"/>
      <c r="F3087" s="22">
        <f>IFERROR(-VLOOKUP(B3086,'Lessor Calculations'!$G$10:$N$448,8,FALSE),0)</f>
        <v>0</v>
      </c>
      <c r="G3087" s="51"/>
      <c r="H3087" s="143"/>
      <c r="I3087" s="143"/>
      <c r="J3087" s="143"/>
      <c r="K3087" s="143"/>
      <c r="L3087" s="51"/>
      <c r="M3087" s="87"/>
      <c r="N3087" s="87" t="s">
        <v>71</v>
      </c>
      <c r="O3087" s="22"/>
      <c r="P3087" s="96">
        <f>F3087</f>
        <v>0</v>
      </c>
    </row>
    <row r="3088" spans="2:16" hidden="1" x14ac:dyDescent="0.25">
      <c r="B3088" s="98"/>
      <c r="C3088" s="66"/>
      <c r="D3088" s="87" t="s">
        <v>72</v>
      </c>
      <c r="E3088" s="87"/>
      <c r="F3088" s="22" t="str">
        <f>IFERROR(VLOOKUP(B3086,'Lessor Calculations'!$G$10:$M$448,7,FALSE),0)</f>
        <v xml:space="preserve">  </v>
      </c>
      <c r="G3088" s="51"/>
      <c r="H3088" s="143"/>
      <c r="I3088" s="143"/>
      <c r="J3088" s="143"/>
      <c r="K3088" s="143"/>
      <c r="L3088" s="51"/>
      <c r="M3088" s="66"/>
      <c r="N3088" s="87" t="s">
        <v>72</v>
      </c>
      <c r="O3088" s="22"/>
      <c r="P3088" s="96" t="str">
        <f>F3088</f>
        <v xml:space="preserve">  </v>
      </c>
    </row>
    <row r="3089" spans="2:16" hidden="1" x14ac:dyDescent="0.25">
      <c r="B3089" s="98"/>
      <c r="C3089" s="66"/>
      <c r="D3089" s="87"/>
      <c r="E3089" s="22"/>
      <c r="F3089" s="22"/>
      <c r="G3089" s="51"/>
      <c r="H3089" s="66"/>
      <c r="I3089" s="87"/>
      <c r="J3089" s="22"/>
      <c r="K3089" s="22"/>
      <c r="L3089" s="51"/>
      <c r="M3089" s="65"/>
      <c r="N3089" s="87"/>
      <c r="O3089" s="22"/>
      <c r="P3089" s="96"/>
    </row>
    <row r="3090" spans="2:16" ht="15.6" hidden="1" x14ac:dyDescent="0.3">
      <c r="B3090" s="62" t="str">
        <f>B3086</f>
        <v xml:space="preserve">  </v>
      </c>
      <c r="C3090" s="66" t="s">
        <v>70</v>
      </c>
      <c r="D3090" s="66"/>
      <c r="E3090" s="22" t="str">
        <f>IFERROR(VLOOKUP(B3090,'Lessor Calculations'!$Z$10:$AB$448,3,FALSE),0)</f>
        <v xml:space="preserve">  </v>
      </c>
      <c r="F3090" s="66"/>
      <c r="G3090" s="51"/>
      <c r="H3090" s="143" t="s">
        <v>37</v>
      </c>
      <c r="I3090" s="143"/>
      <c r="J3090" s="143"/>
      <c r="K3090" s="143"/>
      <c r="L3090" s="51"/>
      <c r="M3090" s="66" t="s">
        <v>70</v>
      </c>
      <c r="N3090" s="66"/>
      <c r="O3090" s="22" t="str">
        <f>E3090</f>
        <v xml:space="preserve">  </v>
      </c>
      <c r="P3090" s="96"/>
    </row>
    <row r="3091" spans="2:16" hidden="1" x14ac:dyDescent="0.25">
      <c r="B3091" s="98"/>
      <c r="C3091" s="66"/>
      <c r="D3091" s="87" t="s">
        <v>82</v>
      </c>
      <c r="E3091" s="66"/>
      <c r="F3091" s="77" t="str">
        <f>E3090</f>
        <v xml:space="preserve">  </v>
      </c>
      <c r="G3091" s="51"/>
      <c r="H3091" s="143"/>
      <c r="I3091" s="143"/>
      <c r="J3091" s="143"/>
      <c r="K3091" s="143"/>
      <c r="L3091" s="51"/>
      <c r="M3091" s="66"/>
      <c r="N3091" s="87" t="s">
        <v>82</v>
      </c>
      <c r="O3091" s="22"/>
      <c r="P3091" s="96" t="str">
        <f>O3090</f>
        <v xml:space="preserve">  </v>
      </c>
    </row>
    <row r="3092" spans="2:16" hidden="1" x14ac:dyDescent="0.25">
      <c r="B3092" s="98"/>
      <c r="C3092" s="66"/>
      <c r="D3092" s="87"/>
      <c r="E3092" s="22"/>
      <c r="F3092" s="22"/>
      <c r="G3092" s="51"/>
      <c r="H3092" s="66"/>
      <c r="I3092" s="87"/>
      <c r="J3092" s="22"/>
      <c r="K3092" s="22"/>
      <c r="L3092" s="51"/>
      <c r="M3092" s="65"/>
      <c r="N3092" s="87"/>
      <c r="O3092" s="22"/>
      <c r="P3092" s="96"/>
    </row>
    <row r="3093" spans="2:16" ht="15.6" hidden="1" x14ac:dyDescent="0.3">
      <c r="B3093" s="62" t="str">
        <f>B3090</f>
        <v xml:space="preserve">  </v>
      </c>
      <c r="C3093" s="144" t="s">
        <v>37</v>
      </c>
      <c r="D3093" s="144"/>
      <c r="E3093" s="144"/>
      <c r="F3093" s="144"/>
      <c r="G3093" s="51"/>
      <c r="H3093" s="87" t="s">
        <v>74</v>
      </c>
      <c r="I3093" s="66"/>
      <c r="J3093" s="22" t="str">
        <f>IFERROR(VLOOKUP(B3093,'Lessor Calculations'!$AE$10:$AG$448,3,FALSE),0)</f>
        <v xml:space="preserve">  </v>
      </c>
      <c r="K3093" s="22"/>
      <c r="L3093" s="51"/>
      <c r="M3093" s="87" t="s">
        <v>74</v>
      </c>
      <c r="N3093" s="66"/>
      <c r="O3093" s="22" t="str">
        <f>J3093</f>
        <v xml:space="preserve">  </v>
      </c>
      <c r="P3093" s="96"/>
    </row>
    <row r="3094" spans="2:16" ht="15.6" hidden="1" x14ac:dyDescent="0.3">
      <c r="B3094" s="74"/>
      <c r="C3094" s="144"/>
      <c r="D3094" s="144"/>
      <c r="E3094" s="144"/>
      <c r="F3094" s="144"/>
      <c r="G3094" s="51"/>
      <c r="H3094" s="52"/>
      <c r="I3094" s="87" t="s">
        <v>79</v>
      </c>
      <c r="J3094" s="22"/>
      <c r="K3094" s="22" t="str">
        <f>J3093</f>
        <v xml:space="preserve">  </v>
      </c>
      <c r="L3094" s="51"/>
      <c r="M3094" s="52"/>
      <c r="N3094" s="87" t="s">
        <v>79</v>
      </c>
      <c r="O3094" s="22"/>
      <c r="P3094" s="96" t="str">
        <f>O3093</f>
        <v xml:space="preserve">  </v>
      </c>
    </row>
    <row r="3095" spans="2:16" ht="15.6" hidden="1" x14ac:dyDescent="0.3">
      <c r="B3095" s="74"/>
      <c r="C3095" s="66"/>
      <c r="D3095" s="87"/>
      <c r="E3095" s="22"/>
      <c r="F3095" s="22"/>
      <c r="G3095" s="51"/>
      <c r="H3095" s="66"/>
      <c r="I3095" s="87"/>
      <c r="J3095" s="22"/>
      <c r="K3095" s="22"/>
      <c r="L3095" s="51"/>
      <c r="M3095" s="65"/>
      <c r="N3095" s="66"/>
      <c r="O3095" s="22"/>
      <c r="P3095" s="96"/>
    </row>
    <row r="3096" spans="2:16" ht="15.6" hidden="1" x14ac:dyDescent="0.3">
      <c r="B3096" s="62" t="str">
        <f>B3093</f>
        <v xml:space="preserve">  </v>
      </c>
      <c r="C3096" s="87" t="s">
        <v>36</v>
      </c>
      <c r="D3096" s="22"/>
      <c r="E3096" s="22" t="str">
        <f>F3097</f>
        <v xml:space="preserve">  </v>
      </c>
      <c r="F3096" s="22"/>
      <c r="G3096" s="51"/>
      <c r="H3096" s="143" t="s">
        <v>37</v>
      </c>
      <c r="I3096" s="143"/>
      <c r="J3096" s="143"/>
      <c r="K3096" s="143"/>
      <c r="L3096" s="51"/>
      <c r="M3096" s="87" t="s">
        <v>36</v>
      </c>
      <c r="N3096" s="22"/>
      <c r="O3096" s="22" t="str">
        <f>E3096</f>
        <v xml:space="preserve">  </v>
      </c>
      <c r="P3096" s="96"/>
    </row>
    <row r="3097" spans="2:16" ht="15.6" hidden="1" x14ac:dyDescent="0.3">
      <c r="B3097" s="75"/>
      <c r="C3097" s="79"/>
      <c r="D3097" s="90" t="s">
        <v>80</v>
      </c>
      <c r="E3097" s="90"/>
      <c r="F3097" s="91" t="str">
        <f>IFERROR(VLOOKUP(B3096,'Lessor Calculations'!$G$10:$W$448,17,FALSE),0)</f>
        <v xml:space="preserve">  </v>
      </c>
      <c r="G3097" s="70"/>
      <c r="H3097" s="146"/>
      <c r="I3097" s="146"/>
      <c r="J3097" s="146"/>
      <c r="K3097" s="146"/>
      <c r="L3097" s="70"/>
      <c r="M3097" s="79"/>
      <c r="N3097" s="90" t="s">
        <v>80</v>
      </c>
      <c r="O3097" s="91"/>
      <c r="P3097" s="94" t="str">
        <f>O3096</f>
        <v xml:space="preserve">  </v>
      </c>
    </row>
    <row r="3098" spans="2:16" ht="15.6" hidden="1" x14ac:dyDescent="0.3">
      <c r="B3098" s="59" t="str">
        <f>IFERROR(IF(EOMONTH(B3093,1)&gt;Questionnaire!$I$8,"  ",EOMONTH(B3093,1)),"  ")</f>
        <v xml:space="preserve">  </v>
      </c>
      <c r="C3098" s="82" t="s">
        <v>36</v>
      </c>
      <c r="D3098" s="83"/>
      <c r="E3098" s="83">
        <f>IFERROR(F3099+F3100,0)</f>
        <v>0</v>
      </c>
      <c r="F3098" s="83"/>
      <c r="G3098" s="61"/>
      <c r="H3098" s="142" t="s">
        <v>37</v>
      </c>
      <c r="I3098" s="142"/>
      <c r="J3098" s="142"/>
      <c r="K3098" s="142"/>
      <c r="L3098" s="61"/>
      <c r="M3098" s="82" t="s">
        <v>36</v>
      </c>
      <c r="N3098" s="83"/>
      <c r="O3098" s="83">
        <f>E3098</f>
        <v>0</v>
      </c>
      <c r="P3098" s="95"/>
    </row>
    <row r="3099" spans="2:16" hidden="1" x14ac:dyDescent="0.25">
      <c r="B3099" s="98"/>
      <c r="C3099" s="87"/>
      <c r="D3099" s="87" t="s">
        <v>71</v>
      </c>
      <c r="E3099" s="87"/>
      <c r="F3099" s="22">
        <f>IFERROR(-VLOOKUP(B3098,'Lessor Calculations'!$G$10:$N$448,8,FALSE),0)</f>
        <v>0</v>
      </c>
      <c r="G3099" s="51"/>
      <c r="H3099" s="143"/>
      <c r="I3099" s="143"/>
      <c r="J3099" s="143"/>
      <c r="K3099" s="143"/>
      <c r="L3099" s="51"/>
      <c r="M3099" s="87"/>
      <c r="N3099" s="87" t="s">
        <v>71</v>
      </c>
      <c r="O3099" s="22"/>
      <c r="P3099" s="96">
        <f>F3099</f>
        <v>0</v>
      </c>
    </row>
    <row r="3100" spans="2:16" hidden="1" x14ac:dyDescent="0.25">
      <c r="B3100" s="98"/>
      <c r="C3100" s="66"/>
      <c r="D3100" s="87" t="s">
        <v>72</v>
      </c>
      <c r="E3100" s="87"/>
      <c r="F3100" s="22" t="str">
        <f>IFERROR(VLOOKUP(B3098,'Lessor Calculations'!$G$10:$M$448,7,FALSE),0)</f>
        <v xml:space="preserve">  </v>
      </c>
      <c r="G3100" s="51"/>
      <c r="H3100" s="143"/>
      <c r="I3100" s="143"/>
      <c r="J3100" s="143"/>
      <c r="K3100" s="143"/>
      <c r="L3100" s="51"/>
      <c r="M3100" s="66"/>
      <c r="N3100" s="87" t="s">
        <v>72</v>
      </c>
      <c r="O3100" s="22"/>
      <c r="P3100" s="96" t="str">
        <f>F3100</f>
        <v xml:space="preserve">  </v>
      </c>
    </row>
    <row r="3101" spans="2:16" hidden="1" x14ac:dyDescent="0.25">
      <c r="B3101" s="98"/>
      <c r="C3101" s="66"/>
      <c r="D3101" s="87"/>
      <c r="E3101" s="22"/>
      <c r="F3101" s="22"/>
      <c r="G3101" s="51"/>
      <c r="H3101" s="66"/>
      <c r="I3101" s="87"/>
      <c r="J3101" s="22"/>
      <c r="K3101" s="22"/>
      <c r="L3101" s="51"/>
      <c r="M3101" s="65"/>
      <c r="N3101" s="87"/>
      <c r="O3101" s="22"/>
      <c r="P3101" s="96"/>
    </row>
    <row r="3102" spans="2:16" ht="15.6" hidden="1" x14ac:dyDescent="0.3">
      <c r="B3102" s="62" t="str">
        <f>B3098</f>
        <v xml:space="preserve">  </v>
      </c>
      <c r="C3102" s="66" t="s">
        <v>70</v>
      </c>
      <c r="D3102" s="66"/>
      <c r="E3102" s="22" t="str">
        <f>IFERROR(VLOOKUP(B3102,'Lessor Calculations'!$Z$10:$AB$448,3,FALSE),0)</f>
        <v xml:space="preserve">  </v>
      </c>
      <c r="F3102" s="66"/>
      <c r="G3102" s="51"/>
      <c r="H3102" s="143" t="s">
        <v>37</v>
      </c>
      <c r="I3102" s="143"/>
      <c r="J3102" s="143"/>
      <c r="K3102" s="143"/>
      <c r="L3102" s="51"/>
      <c r="M3102" s="66" t="s">
        <v>70</v>
      </c>
      <c r="N3102" s="66"/>
      <c r="O3102" s="22" t="str">
        <f>E3102</f>
        <v xml:space="preserve">  </v>
      </c>
      <c r="P3102" s="96"/>
    </row>
    <row r="3103" spans="2:16" hidden="1" x14ac:dyDescent="0.25">
      <c r="B3103" s="98"/>
      <c r="C3103" s="66"/>
      <c r="D3103" s="87" t="s">
        <v>82</v>
      </c>
      <c r="E3103" s="66"/>
      <c r="F3103" s="77" t="str">
        <f>E3102</f>
        <v xml:space="preserve">  </v>
      </c>
      <c r="G3103" s="51"/>
      <c r="H3103" s="143"/>
      <c r="I3103" s="143"/>
      <c r="J3103" s="143"/>
      <c r="K3103" s="143"/>
      <c r="L3103" s="51"/>
      <c r="M3103" s="66"/>
      <c r="N3103" s="87" t="s">
        <v>82</v>
      </c>
      <c r="O3103" s="22"/>
      <c r="P3103" s="96" t="str">
        <f>O3102</f>
        <v xml:space="preserve">  </v>
      </c>
    </row>
    <row r="3104" spans="2:16" hidden="1" x14ac:dyDescent="0.25">
      <c r="B3104" s="98"/>
      <c r="C3104" s="66"/>
      <c r="D3104" s="87"/>
      <c r="E3104" s="22"/>
      <c r="F3104" s="22"/>
      <c r="G3104" s="51"/>
      <c r="H3104" s="66"/>
      <c r="I3104" s="87"/>
      <c r="J3104" s="22"/>
      <c r="K3104" s="22"/>
      <c r="L3104" s="51"/>
      <c r="M3104" s="65"/>
      <c r="N3104" s="87"/>
      <c r="O3104" s="22"/>
      <c r="P3104" s="96"/>
    </row>
    <row r="3105" spans="2:16" ht="15.6" hidden="1" x14ac:dyDescent="0.3">
      <c r="B3105" s="62" t="str">
        <f>B3102</f>
        <v xml:space="preserve">  </v>
      </c>
      <c r="C3105" s="144" t="s">
        <v>37</v>
      </c>
      <c r="D3105" s="144"/>
      <c r="E3105" s="144"/>
      <c r="F3105" s="144"/>
      <c r="G3105" s="51"/>
      <c r="H3105" s="87" t="s">
        <v>74</v>
      </c>
      <c r="I3105" s="66"/>
      <c r="J3105" s="22" t="str">
        <f>IFERROR(VLOOKUP(B3105,'Lessor Calculations'!$AE$10:$AG$448,3,FALSE),0)</f>
        <v xml:space="preserve">  </v>
      </c>
      <c r="K3105" s="22"/>
      <c r="L3105" s="51"/>
      <c r="M3105" s="87" t="s">
        <v>74</v>
      </c>
      <c r="N3105" s="66"/>
      <c r="O3105" s="22" t="str">
        <f>J3105</f>
        <v xml:space="preserve">  </v>
      </c>
      <c r="P3105" s="96"/>
    </row>
    <row r="3106" spans="2:16" ht="15.6" hidden="1" x14ac:dyDescent="0.3">
      <c r="B3106" s="74"/>
      <c r="C3106" s="144"/>
      <c r="D3106" s="144"/>
      <c r="E3106" s="144"/>
      <c r="F3106" s="144"/>
      <c r="G3106" s="51"/>
      <c r="H3106" s="52"/>
      <c r="I3106" s="87" t="s">
        <v>79</v>
      </c>
      <c r="J3106" s="22"/>
      <c r="K3106" s="22" t="str">
        <f>J3105</f>
        <v xml:space="preserve">  </v>
      </c>
      <c r="L3106" s="51"/>
      <c r="M3106" s="52"/>
      <c r="N3106" s="87" t="s">
        <v>79</v>
      </c>
      <c r="O3106" s="22"/>
      <c r="P3106" s="96" t="str">
        <f>O3105</f>
        <v xml:space="preserve">  </v>
      </c>
    </row>
    <row r="3107" spans="2:16" ht="15.6" hidden="1" x14ac:dyDescent="0.3">
      <c r="B3107" s="74"/>
      <c r="C3107" s="66"/>
      <c r="D3107" s="87"/>
      <c r="E3107" s="22"/>
      <c r="F3107" s="22"/>
      <c r="G3107" s="51"/>
      <c r="H3107" s="66"/>
      <c r="I3107" s="87"/>
      <c r="J3107" s="22"/>
      <c r="K3107" s="22"/>
      <c r="L3107" s="51"/>
      <c r="M3107" s="65"/>
      <c r="N3107" s="66"/>
      <c r="O3107" s="22"/>
      <c r="P3107" s="96"/>
    </row>
    <row r="3108" spans="2:16" ht="15.6" hidden="1" x14ac:dyDescent="0.3">
      <c r="B3108" s="62" t="str">
        <f>B3105</f>
        <v xml:space="preserve">  </v>
      </c>
      <c r="C3108" s="87" t="s">
        <v>36</v>
      </c>
      <c r="D3108" s="22"/>
      <c r="E3108" s="22" t="str">
        <f>F3109</f>
        <v xml:space="preserve">  </v>
      </c>
      <c r="F3108" s="22"/>
      <c r="G3108" s="51"/>
      <c r="H3108" s="143" t="s">
        <v>37</v>
      </c>
      <c r="I3108" s="143"/>
      <c r="J3108" s="143"/>
      <c r="K3108" s="143"/>
      <c r="L3108" s="51"/>
      <c r="M3108" s="87" t="s">
        <v>36</v>
      </c>
      <c r="N3108" s="22"/>
      <c r="O3108" s="22" t="str">
        <f>E3108</f>
        <v xml:space="preserve">  </v>
      </c>
      <c r="P3108" s="96"/>
    </row>
    <row r="3109" spans="2:16" ht="15.6" hidden="1" x14ac:dyDescent="0.3">
      <c r="B3109" s="75"/>
      <c r="C3109" s="79"/>
      <c r="D3109" s="90" t="s">
        <v>80</v>
      </c>
      <c r="E3109" s="90"/>
      <c r="F3109" s="91" t="str">
        <f>IFERROR(VLOOKUP(B3108,'Lessor Calculations'!$G$10:$W$448,17,FALSE),0)</f>
        <v xml:space="preserve">  </v>
      </c>
      <c r="G3109" s="70"/>
      <c r="H3109" s="146"/>
      <c r="I3109" s="146"/>
      <c r="J3109" s="146"/>
      <c r="K3109" s="146"/>
      <c r="L3109" s="70"/>
      <c r="M3109" s="79"/>
      <c r="N3109" s="90" t="s">
        <v>80</v>
      </c>
      <c r="O3109" s="91"/>
      <c r="P3109" s="94" t="str">
        <f>O3108</f>
        <v xml:space="preserve">  </v>
      </c>
    </row>
    <row r="3110" spans="2:16" ht="15.6" hidden="1" x14ac:dyDescent="0.3">
      <c r="B3110" s="59" t="str">
        <f>IFERROR(IF(EOMONTH(B3105,1)&gt;Questionnaire!$I$8,"  ",EOMONTH(B3105,1)),"  ")</f>
        <v xml:space="preserve">  </v>
      </c>
      <c r="C3110" s="82" t="s">
        <v>36</v>
      </c>
      <c r="D3110" s="83"/>
      <c r="E3110" s="83">
        <f>IFERROR(F3111+F3112,0)</f>
        <v>0</v>
      </c>
      <c r="F3110" s="83"/>
      <c r="G3110" s="61"/>
      <c r="H3110" s="142" t="s">
        <v>37</v>
      </c>
      <c r="I3110" s="142"/>
      <c r="J3110" s="142"/>
      <c r="K3110" s="142"/>
      <c r="L3110" s="61"/>
      <c r="M3110" s="82" t="s">
        <v>36</v>
      </c>
      <c r="N3110" s="83"/>
      <c r="O3110" s="83">
        <f>E3110</f>
        <v>0</v>
      </c>
      <c r="P3110" s="95"/>
    </row>
    <row r="3111" spans="2:16" hidden="1" x14ac:dyDescent="0.25">
      <c r="B3111" s="98"/>
      <c r="C3111" s="87"/>
      <c r="D3111" s="87" t="s">
        <v>71</v>
      </c>
      <c r="E3111" s="87"/>
      <c r="F3111" s="22">
        <f>IFERROR(-VLOOKUP(B3110,'Lessor Calculations'!$G$10:$N$448,8,FALSE),0)</f>
        <v>0</v>
      </c>
      <c r="G3111" s="51"/>
      <c r="H3111" s="143"/>
      <c r="I3111" s="143"/>
      <c r="J3111" s="143"/>
      <c r="K3111" s="143"/>
      <c r="L3111" s="51"/>
      <c r="M3111" s="87"/>
      <c r="N3111" s="87" t="s">
        <v>71</v>
      </c>
      <c r="O3111" s="22"/>
      <c r="P3111" s="96">
        <f>F3111</f>
        <v>0</v>
      </c>
    </row>
    <row r="3112" spans="2:16" hidden="1" x14ac:dyDescent="0.25">
      <c r="B3112" s="98"/>
      <c r="C3112" s="66"/>
      <c r="D3112" s="87" t="s">
        <v>72</v>
      </c>
      <c r="E3112" s="87"/>
      <c r="F3112" s="22" t="str">
        <f>IFERROR(VLOOKUP(B3110,'Lessor Calculations'!$G$10:$M$448,7,FALSE),0)</f>
        <v xml:space="preserve">  </v>
      </c>
      <c r="G3112" s="51"/>
      <c r="H3112" s="143"/>
      <c r="I3112" s="143"/>
      <c r="J3112" s="143"/>
      <c r="K3112" s="143"/>
      <c r="L3112" s="51"/>
      <c r="M3112" s="66"/>
      <c r="N3112" s="87" t="s">
        <v>72</v>
      </c>
      <c r="O3112" s="22"/>
      <c r="P3112" s="96" t="str">
        <f>F3112</f>
        <v xml:space="preserve">  </v>
      </c>
    </row>
    <row r="3113" spans="2:16" hidden="1" x14ac:dyDescent="0.25">
      <c r="B3113" s="98"/>
      <c r="C3113" s="66"/>
      <c r="D3113" s="87"/>
      <c r="E3113" s="22"/>
      <c r="F3113" s="22"/>
      <c r="G3113" s="51"/>
      <c r="H3113" s="66"/>
      <c r="I3113" s="87"/>
      <c r="J3113" s="22"/>
      <c r="K3113" s="22"/>
      <c r="L3113" s="51"/>
      <c r="M3113" s="65"/>
      <c r="N3113" s="87"/>
      <c r="O3113" s="22"/>
      <c r="P3113" s="96"/>
    </row>
    <row r="3114" spans="2:16" ht="15.6" hidden="1" x14ac:dyDescent="0.3">
      <c r="B3114" s="62" t="str">
        <f>B3110</f>
        <v xml:space="preserve">  </v>
      </c>
      <c r="C3114" s="66" t="s">
        <v>70</v>
      </c>
      <c r="D3114" s="66"/>
      <c r="E3114" s="22" t="str">
        <f>IFERROR(VLOOKUP(B3114,'Lessor Calculations'!$Z$10:$AB$448,3,FALSE),0)</f>
        <v xml:space="preserve">  </v>
      </c>
      <c r="F3114" s="66"/>
      <c r="G3114" s="51"/>
      <c r="H3114" s="143" t="s">
        <v>37</v>
      </c>
      <c r="I3114" s="143"/>
      <c r="J3114" s="143"/>
      <c r="K3114" s="143"/>
      <c r="L3114" s="51"/>
      <c r="M3114" s="66" t="s">
        <v>70</v>
      </c>
      <c r="N3114" s="66"/>
      <c r="O3114" s="22" t="str">
        <f>E3114</f>
        <v xml:space="preserve">  </v>
      </c>
      <c r="P3114" s="96"/>
    </row>
    <row r="3115" spans="2:16" hidden="1" x14ac:dyDescent="0.25">
      <c r="B3115" s="98"/>
      <c r="C3115" s="66"/>
      <c r="D3115" s="87" t="s">
        <v>82</v>
      </c>
      <c r="E3115" s="66"/>
      <c r="F3115" s="77" t="str">
        <f>E3114</f>
        <v xml:space="preserve">  </v>
      </c>
      <c r="G3115" s="51"/>
      <c r="H3115" s="143"/>
      <c r="I3115" s="143"/>
      <c r="J3115" s="143"/>
      <c r="K3115" s="143"/>
      <c r="L3115" s="51"/>
      <c r="M3115" s="66"/>
      <c r="N3115" s="87" t="s">
        <v>82</v>
      </c>
      <c r="O3115" s="22"/>
      <c r="P3115" s="96" t="str">
        <f>O3114</f>
        <v xml:space="preserve">  </v>
      </c>
    </row>
    <row r="3116" spans="2:16" hidden="1" x14ac:dyDescent="0.25">
      <c r="B3116" s="98"/>
      <c r="C3116" s="66"/>
      <c r="D3116" s="87"/>
      <c r="E3116" s="22"/>
      <c r="F3116" s="22"/>
      <c r="G3116" s="51"/>
      <c r="H3116" s="66"/>
      <c r="I3116" s="87"/>
      <c r="J3116" s="22"/>
      <c r="K3116" s="22"/>
      <c r="L3116" s="51"/>
      <c r="M3116" s="65"/>
      <c r="N3116" s="87"/>
      <c r="O3116" s="22"/>
      <c r="P3116" s="96"/>
    </row>
    <row r="3117" spans="2:16" ht="15.6" hidden="1" x14ac:dyDescent="0.3">
      <c r="B3117" s="62" t="str">
        <f>B3114</f>
        <v xml:space="preserve">  </v>
      </c>
      <c r="C3117" s="144" t="s">
        <v>37</v>
      </c>
      <c r="D3117" s="144"/>
      <c r="E3117" s="144"/>
      <c r="F3117" s="144"/>
      <c r="G3117" s="51"/>
      <c r="H3117" s="87" t="s">
        <v>74</v>
      </c>
      <c r="I3117" s="66"/>
      <c r="J3117" s="22" t="str">
        <f>IFERROR(VLOOKUP(B3117,'Lessor Calculations'!$AE$10:$AG$448,3,FALSE),0)</f>
        <v xml:space="preserve">  </v>
      </c>
      <c r="K3117" s="22"/>
      <c r="L3117" s="51"/>
      <c r="M3117" s="87" t="s">
        <v>74</v>
      </c>
      <c r="N3117" s="66"/>
      <c r="O3117" s="22" t="str">
        <f>J3117</f>
        <v xml:space="preserve">  </v>
      </c>
      <c r="P3117" s="96"/>
    </row>
    <row r="3118" spans="2:16" ht="15.6" hidden="1" x14ac:dyDescent="0.3">
      <c r="B3118" s="74"/>
      <c r="C3118" s="144"/>
      <c r="D3118" s="144"/>
      <c r="E3118" s="144"/>
      <c r="F3118" s="144"/>
      <c r="G3118" s="51"/>
      <c r="H3118" s="52"/>
      <c r="I3118" s="87" t="s">
        <v>79</v>
      </c>
      <c r="J3118" s="22"/>
      <c r="K3118" s="22" t="str">
        <f>J3117</f>
        <v xml:space="preserve">  </v>
      </c>
      <c r="L3118" s="51"/>
      <c r="M3118" s="52"/>
      <c r="N3118" s="87" t="s">
        <v>79</v>
      </c>
      <c r="O3118" s="22"/>
      <c r="P3118" s="96" t="str">
        <f>O3117</f>
        <v xml:space="preserve">  </v>
      </c>
    </row>
    <row r="3119" spans="2:16" ht="15.6" hidden="1" x14ac:dyDescent="0.3">
      <c r="B3119" s="74"/>
      <c r="C3119" s="66"/>
      <c r="D3119" s="87"/>
      <c r="E3119" s="22"/>
      <c r="F3119" s="22"/>
      <c r="G3119" s="51"/>
      <c r="H3119" s="66"/>
      <c r="I3119" s="87"/>
      <c r="J3119" s="22"/>
      <c r="K3119" s="22"/>
      <c r="L3119" s="51"/>
      <c r="M3119" s="65"/>
      <c r="N3119" s="66"/>
      <c r="O3119" s="22"/>
      <c r="P3119" s="96"/>
    </row>
    <row r="3120" spans="2:16" ht="15.6" hidden="1" x14ac:dyDescent="0.3">
      <c r="B3120" s="62" t="str">
        <f>B3117</f>
        <v xml:space="preserve">  </v>
      </c>
      <c r="C3120" s="87" t="s">
        <v>36</v>
      </c>
      <c r="D3120" s="22"/>
      <c r="E3120" s="22" t="str">
        <f>F3121</f>
        <v xml:space="preserve">  </v>
      </c>
      <c r="F3120" s="22"/>
      <c r="G3120" s="51"/>
      <c r="H3120" s="143" t="s">
        <v>37</v>
      </c>
      <c r="I3120" s="143"/>
      <c r="J3120" s="143"/>
      <c r="K3120" s="143"/>
      <c r="L3120" s="51"/>
      <c r="M3120" s="87" t="s">
        <v>36</v>
      </c>
      <c r="N3120" s="22"/>
      <c r="O3120" s="22" t="str">
        <f>E3120</f>
        <v xml:space="preserve">  </v>
      </c>
      <c r="P3120" s="96"/>
    </row>
    <row r="3121" spans="2:16" ht="15.6" hidden="1" x14ac:dyDescent="0.3">
      <c r="B3121" s="75"/>
      <c r="C3121" s="79"/>
      <c r="D3121" s="90" t="s">
        <v>80</v>
      </c>
      <c r="E3121" s="90"/>
      <c r="F3121" s="91" t="str">
        <f>IFERROR(VLOOKUP(B3120,'Lessor Calculations'!$G$10:$W$448,17,FALSE),0)</f>
        <v xml:space="preserve">  </v>
      </c>
      <c r="G3121" s="70"/>
      <c r="H3121" s="146"/>
      <c r="I3121" s="146"/>
      <c r="J3121" s="146"/>
      <c r="K3121" s="146"/>
      <c r="L3121" s="70"/>
      <c r="M3121" s="79"/>
      <c r="N3121" s="90" t="s">
        <v>80</v>
      </c>
      <c r="O3121" s="91"/>
      <c r="P3121" s="94" t="str">
        <f>O3120</f>
        <v xml:space="preserve">  </v>
      </c>
    </row>
    <row r="3122" spans="2:16" ht="15.6" hidden="1" x14ac:dyDescent="0.3">
      <c r="B3122" s="59" t="str">
        <f>IFERROR(IF(EOMONTH(B3117,1)&gt;Questionnaire!$I$8,"  ",EOMONTH(B3117,1)),"  ")</f>
        <v xml:space="preserve">  </v>
      </c>
      <c r="C3122" s="82" t="s">
        <v>36</v>
      </c>
      <c r="D3122" s="83"/>
      <c r="E3122" s="83">
        <f>IFERROR(F3123+F3124,0)</f>
        <v>0</v>
      </c>
      <c r="F3122" s="83"/>
      <c r="G3122" s="61"/>
      <c r="H3122" s="142" t="s">
        <v>37</v>
      </c>
      <c r="I3122" s="142"/>
      <c r="J3122" s="142"/>
      <c r="K3122" s="142"/>
      <c r="L3122" s="61"/>
      <c r="M3122" s="82" t="s">
        <v>36</v>
      </c>
      <c r="N3122" s="83"/>
      <c r="O3122" s="83">
        <f>E3122</f>
        <v>0</v>
      </c>
      <c r="P3122" s="95"/>
    </row>
    <row r="3123" spans="2:16" hidden="1" x14ac:dyDescent="0.25">
      <c r="B3123" s="98"/>
      <c r="C3123" s="87"/>
      <c r="D3123" s="87" t="s">
        <v>71</v>
      </c>
      <c r="E3123" s="87"/>
      <c r="F3123" s="22">
        <f>IFERROR(-VLOOKUP(B3122,'Lessor Calculations'!$G$10:$N$448,8,FALSE),0)</f>
        <v>0</v>
      </c>
      <c r="G3123" s="51"/>
      <c r="H3123" s="143"/>
      <c r="I3123" s="143"/>
      <c r="J3123" s="143"/>
      <c r="K3123" s="143"/>
      <c r="L3123" s="51"/>
      <c r="M3123" s="87"/>
      <c r="N3123" s="87" t="s">
        <v>71</v>
      </c>
      <c r="O3123" s="22"/>
      <c r="P3123" s="96">
        <f>F3123</f>
        <v>0</v>
      </c>
    </row>
    <row r="3124" spans="2:16" hidden="1" x14ac:dyDescent="0.25">
      <c r="B3124" s="98"/>
      <c r="C3124" s="66"/>
      <c r="D3124" s="87" t="s">
        <v>72</v>
      </c>
      <c r="E3124" s="87"/>
      <c r="F3124" s="22" t="str">
        <f>IFERROR(VLOOKUP(B3122,'Lessor Calculations'!$G$10:$M$448,7,FALSE),0)</f>
        <v xml:space="preserve">  </v>
      </c>
      <c r="G3124" s="51"/>
      <c r="H3124" s="143"/>
      <c r="I3124" s="143"/>
      <c r="J3124" s="143"/>
      <c r="K3124" s="143"/>
      <c r="L3124" s="51"/>
      <c r="M3124" s="66"/>
      <c r="N3124" s="87" t="s">
        <v>72</v>
      </c>
      <c r="O3124" s="22"/>
      <c r="P3124" s="96" t="str">
        <f>F3124</f>
        <v xml:space="preserve">  </v>
      </c>
    </row>
    <row r="3125" spans="2:16" hidden="1" x14ac:dyDescent="0.25">
      <c r="B3125" s="98"/>
      <c r="C3125" s="66"/>
      <c r="D3125" s="87"/>
      <c r="E3125" s="22"/>
      <c r="F3125" s="22"/>
      <c r="G3125" s="51"/>
      <c r="H3125" s="66"/>
      <c r="I3125" s="87"/>
      <c r="J3125" s="22"/>
      <c r="K3125" s="22"/>
      <c r="L3125" s="51"/>
      <c r="M3125" s="65"/>
      <c r="N3125" s="87"/>
      <c r="O3125" s="22"/>
      <c r="P3125" s="96"/>
    </row>
    <row r="3126" spans="2:16" ht="15.6" hidden="1" x14ac:dyDescent="0.3">
      <c r="B3126" s="62" t="str">
        <f>B3122</f>
        <v xml:space="preserve">  </v>
      </c>
      <c r="C3126" s="66" t="s">
        <v>70</v>
      </c>
      <c r="D3126" s="66"/>
      <c r="E3126" s="22" t="str">
        <f>IFERROR(VLOOKUP(B3126,'Lessor Calculations'!$Z$10:$AB$448,3,FALSE),0)</f>
        <v xml:space="preserve">  </v>
      </c>
      <c r="F3126" s="66"/>
      <c r="G3126" s="51"/>
      <c r="H3126" s="143" t="s">
        <v>37</v>
      </c>
      <c r="I3126" s="143"/>
      <c r="J3126" s="143"/>
      <c r="K3126" s="143"/>
      <c r="L3126" s="51"/>
      <c r="M3126" s="66" t="s">
        <v>70</v>
      </c>
      <c r="N3126" s="66"/>
      <c r="O3126" s="22" t="str">
        <f>E3126</f>
        <v xml:space="preserve">  </v>
      </c>
      <c r="P3126" s="96"/>
    </row>
    <row r="3127" spans="2:16" hidden="1" x14ac:dyDescent="0.25">
      <c r="B3127" s="98"/>
      <c r="C3127" s="66"/>
      <c r="D3127" s="87" t="s">
        <v>82</v>
      </c>
      <c r="E3127" s="66"/>
      <c r="F3127" s="77" t="str">
        <f>E3126</f>
        <v xml:space="preserve">  </v>
      </c>
      <c r="G3127" s="51"/>
      <c r="H3127" s="143"/>
      <c r="I3127" s="143"/>
      <c r="J3127" s="143"/>
      <c r="K3127" s="143"/>
      <c r="L3127" s="51"/>
      <c r="M3127" s="66"/>
      <c r="N3127" s="87" t="s">
        <v>82</v>
      </c>
      <c r="O3127" s="22"/>
      <c r="P3127" s="96" t="str">
        <f>O3126</f>
        <v xml:space="preserve">  </v>
      </c>
    </row>
    <row r="3128" spans="2:16" hidden="1" x14ac:dyDescent="0.25">
      <c r="B3128" s="98"/>
      <c r="C3128" s="66"/>
      <c r="D3128" s="87"/>
      <c r="E3128" s="22"/>
      <c r="F3128" s="22"/>
      <c r="G3128" s="51"/>
      <c r="H3128" s="66"/>
      <c r="I3128" s="87"/>
      <c r="J3128" s="22"/>
      <c r="K3128" s="22"/>
      <c r="L3128" s="51"/>
      <c r="M3128" s="65"/>
      <c r="N3128" s="87"/>
      <c r="O3128" s="22"/>
      <c r="P3128" s="96"/>
    </row>
    <row r="3129" spans="2:16" ht="15.6" hidden="1" x14ac:dyDescent="0.3">
      <c r="B3129" s="62" t="str">
        <f>B3126</f>
        <v xml:space="preserve">  </v>
      </c>
      <c r="C3129" s="144" t="s">
        <v>37</v>
      </c>
      <c r="D3129" s="144"/>
      <c r="E3129" s="144"/>
      <c r="F3129" s="144"/>
      <c r="G3129" s="51"/>
      <c r="H3129" s="87" t="s">
        <v>74</v>
      </c>
      <c r="I3129" s="66"/>
      <c r="J3129" s="22" t="str">
        <f>IFERROR(VLOOKUP(B3129,'Lessor Calculations'!$AE$10:$AG$448,3,FALSE),0)</f>
        <v xml:space="preserve">  </v>
      </c>
      <c r="K3129" s="22"/>
      <c r="L3129" s="51"/>
      <c r="M3129" s="87" t="s">
        <v>74</v>
      </c>
      <c r="N3129" s="66"/>
      <c r="O3129" s="22" t="str">
        <f>J3129</f>
        <v xml:space="preserve">  </v>
      </c>
      <c r="P3129" s="96"/>
    </row>
    <row r="3130" spans="2:16" ht="15.6" hidden="1" x14ac:dyDescent="0.3">
      <c r="B3130" s="74"/>
      <c r="C3130" s="144"/>
      <c r="D3130" s="144"/>
      <c r="E3130" s="144"/>
      <c r="F3130" s="144"/>
      <c r="G3130" s="51"/>
      <c r="H3130" s="52"/>
      <c r="I3130" s="87" t="s">
        <v>79</v>
      </c>
      <c r="J3130" s="22"/>
      <c r="K3130" s="22" t="str">
        <f>J3129</f>
        <v xml:space="preserve">  </v>
      </c>
      <c r="L3130" s="51"/>
      <c r="M3130" s="52"/>
      <c r="N3130" s="87" t="s">
        <v>79</v>
      </c>
      <c r="O3130" s="22"/>
      <c r="P3130" s="96" t="str">
        <f>O3129</f>
        <v xml:space="preserve">  </v>
      </c>
    </row>
    <row r="3131" spans="2:16" ht="15.6" hidden="1" x14ac:dyDescent="0.3">
      <c r="B3131" s="74"/>
      <c r="C3131" s="66"/>
      <c r="D3131" s="87"/>
      <c r="E3131" s="22"/>
      <c r="F3131" s="22"/>
      <c r="G3131" s="51"/>
      <c r="H3131" s="66"/>
      <c r="I3131" s="87"/>
      <c r="J3131" s="22"/>
      <c r="K3131" s="22"/>
      <c r="L3131" s="51"/>
      <c r="M3131" s="65"/>
      <c r="N3131" s="66"/>
      <c r="O3131" s="22"/>
      <c r="P3131" s="96"/>
    </row>
    <row r="3132" spans="2:16" ht="15.6" hidden="1" x14ac:dyDescent="0.3">
      <c r="B3132" s="62" t="str">
        <f>B3129</f>
        <v xml:space="preserve">  </v>
      </c>
      <c r="C3132" s="87" t="s">
        <v>36</v>
      </c>
      <c r="D3132" s="22"/>
      <c r="E3132" s="22" t="str">
        <f>F3133</f>
        <v xml:space="preserve">  </v>
      </c>
      <c r="F3132" s="22"/>
      <c r="G3132" s="51"/>
      <c r="H3132" s="143" t="s">
        <v>37</v>
      </c>
      <c r="I3132" s="143"/>
      <c r="J3132" s="143"/>
      <c r="K3132" s="143"/>
      <c r="L3132" s="51"/>
      <c r="M3132" s="87" t="s">
        <v>36</v>
      </c>
      <c r="N3132" s="22"/>
      <c r="O3132" s="22" t="str">
        <f>E3132</f>
        <v xml:space="preserve">  </v>
      </c>
      <c r="P3132" s="96"/>
    </row>
    <row r="3133" spans="2:16" ht="15.6" hidden="1" x14ac:dyDescent="0.3">
      <c r="B3133" s="75"/>
      <c r="C3133" s="79"/>
      <c r="D3133" s="90" t="s">
        <v>80</v>
      </c>
      <c r="E3133" s="90"/>
      <c r="F3133" s="91" t="str">
        <f>IFERROR(VLOOKUP(B3132,'Lessor Calculations'!$G$10:$W$448,17,FALSE),0)</f>
        <v xml:space="preserve">  </v>
      </c>
      <c r="G3133" s="70"/>
      <c r="H3133" s="146"/>
      <c r="I3133" s="146"/>
      <c r="J3133" s="146"/>
      <c r="K3133" s="146"/>
      <c r="L3133" s="70"/>
      <c r="M3133" s="79"/>
      <c r="N3133" s="90" t="s">
        <v>80</v>
      </c>
      <c r="O3133" s="91"/>
      <c r="P3133" s="94" t="str">
        <f>O3132</f>
        <v xml:space="preserve">  </v>
      </c>
    </row>
    <row r="3134" spans="2:16" ht="15.6" hidden="1" x14ac:dyDescent="0.3">
      <c r="B3134" s="59" t="str">
        <f>IFERROR(IF(EOMONTH(B3129,1)&gt;Questionnaire!$I$8,"  ",EOMONTH(B3129,1)),"  ")</f>
        <v xml:space="preserve">  </v>
      </c>
      <c r="C3134" s="82" t="s">
        <v>36</v>
      </c>
      <c r="D3134" s="83"/>
      <c r="E3134" s="83">
        <f>IFERROR(F3135+F3136,0)</f>
        <v>0</v>
      </c>
      <c r="F3134" s="83"/>
      <c r="G3134" s="61"/>
      <c r="H3134" s="142" t="s">
        <v>37</v>
      </c>
      <c r="I3134" s="142"/>
      <c r="J3134" s="142"/>
      <c r="K3134" s="142"/>
      <c r="L3134" s="61"/>
      <c r="M3134" s="82" t="s">
        <v>36</v>
      </c>
      <c r="N3134" s="83"/>
      <c r="O3134" s="83">
        <f>E3134</f>
        <v>0</v>
      </c>
      <c r="P3134" s="95"/>
    </row>
    <row r="3135" spans="2:16" hidden="1" x14ac:dyDescent="0.25">
      <c r="B3135" s="98"/>
      <c r="C3135" s="87"/>
      <c r="D3135" s="87" t="s">
        <v>71</v>
      </c>
      <c r="E3135" s="87"/>
      <c r="F3135" s="22">
        <f>IFERROR(-VLOOKUP(B3134,'Lessor Calculations'!$G$10:$N$448,8,FALSE),0)</f>
        <v>0</v>
      </c>
      <c r="G3135" s="51"/>
      <c r="H3135" s="143"/>
      <c r="I3135" s="143"/>
      <c r="J3135" s="143"/>
      <c r="K3135" s="143"/>
      <c r="L3135" s="51"/>
      <c r="M3135" s="87"/>
      <c r="N3135" s="87" t="s">
        <v>71</v>
      </c>
      <c r="O3135" s="22"/>
      <c r="P3135" s="96">
        <f>F3135</f>
        <v>0</v>
      </c>
    </row>
    <row r="3136" spans="2:16" hidden="1" x14ac:dyDescent="0.25">
      <c r="B3136" s="98"/>
      <c r="C3136" s="66"/>
      <c r="D3136" s="87" t="s">
        <v>72</v>
      </c>
      <c r="E3136" s="87"/>
      <c r="F3136" s="22" t="str">
        <f>IFERROR(VLOOKUP(B3134,'Lessor Calculations'!$G$10:$M$448,7,FALSE),0)</f>
        <v xml:space="preserve">  </v>
      </c>
      <c r="G3136" s="51"/>
      <c r="H3136" s="143"/>
      <c r="I3136" s="143"/>
      <c r="J3136" s="143"/>
      <c r="K3136" s="143"/>
      <c r="L3136" s="51"/>
      <c r="M3136" s="66"/>
      <c r="N3136" s="87" t="s">
        <v>72</v>
      </c>
      <c r="O3136" s="22"/>
      <c r="P3136" s="96" t="str">
        <f>F3136</f>
        <v xml:space="preserve">  </v>
      </c>
    </row>
    <row r="3137" spans="2:16" hidden="1" x14ac:dyDescent="0.25">
      <c r="B3137" s="98"/>
      <c r="C3137" s="66"/>
      <c r="D3137" s="87"/>
      <c r="E3137" s="22"/>
      <c r="F3137" s="22"/>
      <c r="G3137" s="51"/>
      <c r="H3137" s="66"/>
      <c r="I3137" s="87"/>
      <c r="J3137" s="22"/>
      <c r="K3137" s="22"/>
      <c r="L3137" s="51"/>
      <c r="M3137" s="65"/>
      <c r="N3137" s="87"/>
      <c r="O3137" s="22"/>
      <c r="P3137" s="96"/>
    </row>
    <row r="3138" spans="2:16" ht="15.6" hidden="1" x14ac:dyDescent="0.3">
      <c r="B3138" s="62" t="str">
        <f>B3134</f>
        <v xml:space="preserve">  </v>
      </c>
      <c r="C3138" s="66" t="s">
        <v>70</v>
      </c>
      <c r="D3138" s="66"/>
      <c r="E3138" s="22" t="str">
        <f>IFERROR(VLOOKUP(B3138,'Lessor Calculations'!$Z$10:$AB$448,3,FALSE),0)</f>
        <v xml:space="preserve">  </v>
      </c>
      <c r="F3138" s="66"/>
      <c r="G3138" s="51"/>
      <c r="H3138" s="143" t="s">
        <v>37</v>
      </c>
      <c r="I3138" s="143"/>
      <c r="J3138" s="143"/>
      <c r="K3138" s="143"/>
      <c r="L3138" s="51"/>
      <c r="M3138" s="66" t="s">
        <v>70</v>
      </c>
      <c r="N3138" s="66"/>
      <c r="O3138" s="22" t="str">
        <f>E3138</f>
        <v xml:space="preserve">  </v>
      </c>
      <c r="P3138" s="96"/>
    </row>
    <row r="3139" spans="2:16" hidden="1" x14ac:dyDescent="0.25">
      <c r="B3139" s="98"/>
      <c r="C3139" s="66"/>
      <c r="D3139" s="87" t="s">
        <v>82</v>
      </c>
      <c r="E3139" s="66"/>
      <c r="F3139" s="77" t="str">
        <f>E3138</f>
        <v xml:space="preserve">  </v>
      </c>
      <c r="G3139" s="51"/>
      <c r="H3139" s="143"/>
      <c r="I3139" s="143"/>
      <c r="J3139" s="143"/>
      <c r="K3139" s="143"/>
      <c r="L3139" s="51"/>
      <c r="M3139" s="66"/>
      <c r="N3139" s="87" t="s">
        <v>82</v>
      </c>
      <c r="O3139" s="22"/>
      <c r="P3139" s="96" t="str">
        <f>O3138</f>
        <v xml:space="preserve">  </v>
      </c>
    </row>
    <row r="3140" spans="2:16" hidden="1" x14ac:dyDescent="0.25">
      <c r="B3140" s="98"/>
      <c r="C3140" s="66"/>
      <c r="D3140" s="87"/>
      <c r="E3140" s="22"/>
      <c r="F3140" s="22"/>
      <c r="G3140" s="51"/>
      <c r="H3140" s="66"/>
      <c r="I3140" s="87"/>
      <c r="J3140" s="22"/>
      <c r="K3140" s="22"/>
      <c r="L3140" s="51"/>
      <c r="M3140" s="65"/>
      <c r="N3140" s="87"/>
      <c r="O3140" s="22"/>
      <c r="P3140" s="96"/>
    </row>
    <row r="3141" spans="2:16" ht="15.6" hidden="1" x14ac:dyDescent="0.3">
      <c r="B3141" s="62" t="str">
        <f>B3138</f>
        <v xml:space="preserve">  </v>
      </c>
      <c r="C3141" s="144" t="s">
        <v>37</v>
      </c>
      <c r="D3141" s="144"/>
      <c r="E3141" s="144"/>
      <c r="F3141" s="144"/>
      <c r="G3141" s="51"/>
      <c r="H3141" s="87" t="s">
        <v>74</v>
      </c>
      <c r="I3141" s="66"/>
      <c r="J3141" s="22" t="str">
        <f>IFERROR(VLOOKUP(B3141,'Lessor Calculations'!$AE$10:$AG$448,3,FALSE),0)</f>
        <v xml:space="preserve">  </v>
      </c>
      <c r="K3141" s="22"/>
      <c r="L3141" s="51"/>
      <c r="M3141" s="87" t="s">
        <v>74</v>
      </c>
      <c r="N3141" s="66"/>
      <c r="O3141" s="22" t="str">
        <f>J3141</f>
        <v xml:space="preserve">  </v>
      </c>
      <c r="P3141" s="96"/>
    </row>
    <row r="3142" spans="2:16" ht="15.6" hidden="1" x14ac:dyDescent="0.3">
      <c r="B3142" s="74"/>
      <c r="C3142" s="144"/>
      <c r="D3142" s="144"/>
      <c r="E3142" s="144"/>
      <c r="F3142" s="144"/>
      <c r="G3142" s="51"/>
      <c r="H3142" s="52"/>
      <c r="I3142" s="87" t="s">
        <v>79</v>
      </c>
      <c r="J3142" s="22"/>
      <c r="K3142" s="22" t="str">
        <f>J3141</f>
        <v xml:space="preserve">  </v>
      </c>
      <c r="L3142" s="51"/>
      <c r="M3142" s="52"/>
      <c r="N3142" s="87" t="s">
        <v>79</v>
      </c>
      <c r="O3142" s="22"/>
      <c r="P3142" s="96" t="str">
        <f>O3141</f>
        <v xml:space="preserve">  </v>
      </c>
    </row>
    <row r="3143" spans="2:16" ht="15.6" hidden="1" x14ac:dyDescent="0.3">
      <c r="B3143" s="74"/>
      <c r="C3143" s="66"/>
      <c r="D3143" s="87"/>
      <c r="E3143" s="22"/>
      <c r="F3143" s="22"/>
      <c r="G3143" s="51"/>
      <c r="H3143" s="66"/>
      <c r="I3143" s="87"/>
      <c r="J3143" s="22"/>
      <c r="K3143" s="22"/>
      <c r="L3143" s="51"/>
      <c r="M3143" s="65"/>
      <c r="N3143" s="66"/>
      <c r="O3143" s="22"/>
      <c r="P3143" s="96"/>
    </row>
    <row r="3144" spans="2:16" ht="15.6" hidden="1" x14ac:dyDescent="0.3">
      <c r="B3144" s="62" t="str">
        <f>B3141</f>
        <v xml:space="preserve">  </v>
      </c>
      <c r="C3144" s="87" t="s">
        <v>36</v>
      </c>
      <c r="D3144" s="22"/>
      <c r="E3144" s="22" t="str">
        <f>F3145</f>
        <v xml:space="preserve">  </v>
      </c>
      <c r="F3144" s="22"/>
      <c r="G3144" s="51"/>
      <c r="H3144" s="143" t="s">
        <v>37</v>
      </c>
      <c r="I3144" s="143"/>
      <c r="J3144" s="143"/>
      <c r="K3144" s="143"/>
      <c r="L3144" s="51"/>
      <c r="M3144" s="87" t="s">
        <v>36</v>
      </c>
      <c r="N3144" s="22"/>
      <c r="O3144" s="22" t="str">
        <f>E3144</f>
        <v xml:space="preserve">  </v>
      </c>
      <c r="P3144" s="96"/>
    </row>
    <row r="3145" spans="2:16" ht="15.6" hidden="1" x14ac:dyDescent="0.3">
      <c r="B3145" s="75"/>
      <c r="C3145" s="79"/>
      <c r="D3145" s="90" t="s">
        <v>80</v>
      </c>
      <c r="E3145" s="90"/>
      <c r="F3145" s="91" t="str">
        <f>IFERROR(VLOOKUP(B3144,'Lessor Calculations'!$G$10:$W$448,17,FALSE),0)</f>
        <v xml:space="preserve">  </v>
      </c>
      <c r="G3145" s="70"/>
      <c r="H3145" s="146"/>
      <c r="I3145" s="146"/>
      <c r="J3145" s="146"/>
      <c r="K3145" s="146"/>
      <c r="L3145" s="70"/>
      <c r="M3145" s="79"/>
      <c r="N3145" s="90" t="s">
        <v>80</v>
      </c>
      <c r="O3145" s="91"/>
      <c r="P3145" s="94" t="str">
        <f>O3144</f>
        <v xml:space="preserve">  </v>
      </c>
    </row>
    <row r="3146" spans="2:16" ht="15.6" hidden="1" x14ac:dyDescent="0.3">
      <c r="B3146" s="59" t="str">
        <f>IFERROR(IF(EOMONTH(B3141,1)&gt;Questionnaire!$I$8,"  ",EOMONTH(B3141,1)),"  ")</f>
        <v xml:space="preserve">  </v>
      </c>
      <c r="C3146" s="82" t="s">
        <v>36</v>
      </c>
      <c r="D3146" s="83"/>
      <c r="E3146" s="83">
        <f>IFERROR(F3147+F3148,0)</f>
        <v>0</v>
      </c>
      <c r="F3146" s="83"/>
      <c r="G3146" s="61"/>
      <c r="H3146" s="142" t="s">
        <v>37</v>
      </c>
      <c r="I3146" s="142"/>
      <c r="J3146" s="142"/>
      <c r="K3146" s="142"/>
      <c r="L3146" s="61"/>
      <c r="M3146" s="82" t="s">
        <v>36</v>
      </c>
      <c r="N3146" s="83"/>
      <c r="O3146" s="83">
        <f>E3146</f>
        <v>0</v>
      </c>
      <c r="P3146" s="95"/>
    </row>
    <row r="3147" spans="2:16" hidden="1" x14ac:dyDescent="0.25">
      <c r="B3147" s="98"/>
      <c r="C3147" s="87"/>
      <c r="D3147" s="87" t="s">
        <v>71</v>
      </c>
      <c r="E3147" s="87"/>
      <c r="F3147" s="22">
        <f>IFERROR(-VLOOKUP(B3146,'Lessor Calculations'!$G$10:$N$448,8,FALSE),0)</f>
        <v>0</v>
      </c>
      <c r="G3147" s="51"/>
      <c r="H3147" s="143"/>
      <c r="I3147" s="143"/>
      <c r="J3147" s="143"/>
      <c r="K3147" s="143"/>
      <c r="L3147" s="51"/>
      <c r="M3147" s="87"/>
      <c r="N3147" s="87" t="s">
        <v>71</v>
      </c>
      <c r="O3147" s="22"/>
      <c r="P3147" s="96">
        <f>F3147</f>
        <v>0</v>
      </c>
    </row>
    <row r="3148" spans="2:16" hidden="1" x14ac:dyDescent="0.25">
      <c r="B3148" s="98"/>
      <c r="C3148" s="66"/>
      <c r="D3148" s="87" t="s">
        <v>72</v>
      </c>
      <c r="E3148" s="87"/>
      <c r="F3148" s="22" t="str">
        <f>IFERROR(VLOOKUP(B3146,'Lessor Calculations'!$G$10:$M$448,7,FALSE),0)</f>
        <v xml:space="preserve">  </v>
      </c>
      <c r="G3148" s="51"/>
      <c r="H3148" s="143"/>
      <c r="I3148" s="143"/>
      <c r="J3148" s="143"/>
      <c r="K3148" s="143"/>
      <c r="L3148" s="51"/>
      <c r="M3148" s="66"/>
      <c r="N3148" s="87" t="s">
        <v>72</v>
      </c>
      <c r="O3148" s="22"/>
      <c r="P3148" s="96" t="str">
        <f>F3148</f>
        <v xml:space="preserve">  </v>
      </c>
    </row>
    <row r="3149" spans="2:16" hidden="1" x14ac:dyDescent="0.25">
      <c r="B3149" s="98"/>
      <c r="C3149" s="66"/>
      <c r="D3149" s="87"/>
      <c r="E3149" s="22"/>
      <c r="F3149" s="22"/>
      <c r="G3149" s="51"/>
      <c r="H3149" s="66"/>
      <c r="I3149" s="87"/>
      <c r="J3149" s="22"/>
      <c r="K3149" s="22"/>
      <c r="L3149" s="51"/>
      <c r="M3149" s="65"/>
      <c r="N3149" s="87"/>
      <c r="O3149" s="22"/>
      <c r="P3149" s="96"/>
    </row>
    <row r="3150" spans="2:16" ht="15.6" hidden="1" x14ac:dyDescent="0.3">
      <c r="B3150" s="62" t="str">
        <f>B3146</f>
        <v xml:space="preserve">  </v>
      </c>
      <c r="C3150" s="66" t="s">
        <v>70</v>
      </c>
      <c r="D3150" s="66"/>
      <c r="E3150" s="22" t="str">
        <f>IFERROR(VLOOKUP(B3150,'Lessor Calculations'!$Z$10:$AB$448,3,FALSE),0)</f>
        <v xml:space="preserve">  </v>
      </c>
      <c r="F3150" s="66"/>
      <c r="G3150" s="51"/>
      <c r="H3150" s="143" t="s">
        <v>37</v>
      </c>
      <c r="I3150" s="143"/>
      <c r="J3150" s="143"/>
      <c r="K3150" s="143"/>
      <c r="L3150" s="51"/>
      <c r="M3150" s="66" t="s">
        <v>70</v>
      </c>
      <c r="N3150" s="66"/>
      <c r="O3150" s="22" t="str">
        <f>E3150</f>
        <v xml:space="preserve">  </v>
      </c>
      <c r="P3150" s="96"/>
    </row>
    <row r="3151" spans="2:16" hidden="1" x14ac:dyDescent="0.25">
      <c r="B3151" s="98"/>
      <c r="C3151" s="66"/>
      <c r="D3151" s="87" t="s">
        <v>82</v>
      </c>
      <c r="E3151" s="66"/>
      <c r="F3151" s="77" t="str">
        <f>E3150</f>
        <v xml:space="preserve">  </v>
      </c>
      <c r="G3151" s="51"/>
      <c r="H3151" s="143"/>
      <c r="I3151" s="143"/>
      <c r="J3151" s="143"/>
      <c r="K3151" s="143"/>
      <c r="L3151" s="51"/>
      <c r="M3151" s="66"/>
      <c r="N3151" s="87" t="s">
        <v>82</v>
      </c>
      <c r="O3151" s="22"/>
      <c r="P3151" s="96" t="str">
        <f>O3150</f>
        <v xml:space="preserve">  </v>
      </c>
    </row>
    <row r="3152" spans="2:16" hidden="1" x14ac:dyDescent="0.25">
      <c r="B3152" s="98"/>
      <c r="C3152" s="66"/>
      <c r="D3152" s="87"/>
      <c r="E3152" s="22"/>
      <c r="F3152" s="22"/>
      <c r="G3152" s="51"/>
      <c r="H3152" s="66"/>
      <c r="I3152" s="87"/>
      <c r="J3152" s="22"/>
      <c r="K3152" s="22"/>
      <c r="L3152" s="51"/>
      <c r="M3152" s="65"/>
      <c r="N3152" s="87"/>
      <c r="O3152" s="22"/>
      <c r="P3152" s="96"/>
    </row>
    <row r="3153" spans="2:16" ht="15.6" hidden="1" x14ac:dyDescent="0.3">
      <c r="B3153" s="62" t="str">
        <f>B3150</f>
        <v xml:space="preserve">  </v>
      </c>
      <c r="C3153" s="144" t="s">
        <v>37</v>
      </c>
      <c r="D3153" s="144"/>
      <c r="E3153" s="144"/>
      <c r="F3153" s="144"/>
      <c r="G3153" s="51"/>
      <c r="H3153" s="87" t="s">
        <v>74</v>
      </c>
      <c r="I3153" s="66"/>
      <c r="J3153" s="22" t="str">
        <f>IFERROR(VLOOKUP(B3153,'Lessor Calculations'!$AE$10:$AG$448,3,FALSE),0)</f>
        <v xml:space="preserve">  </v>
      </c>
      <c r="K3153" s="22"/>
      <c r="L3153" s="51"/>
      <c r="M3153" s="87" t="s">
        <v>74</v>
      </c>
      <c r="N3153" s="66"/>
      <c r="O3153" s="22" t="str">
        <f>J3153</f>
        <v xml:space="preserve">  </v>
      </c>
      <c r="P3153" s="96"/>
    </row>
    <row r="3154" spans="2:16" ht="15.6" hidden="1" x14ac:dyDescent="0.3">
      <c r="B3154" s="74"/>
      <c r="C3154" s="144"/>
      <c r="D3154" s="144"/>
      <c r="E3154" s="144"/>
      <c r="F3154" s="144"/>
      <c r="G3154" s="51"/>
      <c r="H3154" s="52"/>
      <c r="I3154" s="87" t="s">
        <v>79</v>
      </c>
      <c r="J3154" s="22"/>
      <c r="K3154" s="22" t="str">
        <f>J3153</f>
        <v xml:space="preserve">  </v>
      </c>
      <c r="L3154" s="51"/>
      <c r="M3154" s="52"/>
      <c r="N3154" s="87" t="s">
        <v>79</v>
      </c>
      <c r="O3154" s="22"/>
      <c r="P3154" s="96" t="str">
        <f>O3153</f>
        <v xml:space="preserve">  </v>
      </c>
    </row>
    <row r="3155" spans="2:16" ht="15.6" hidden="1" x14ac:dyDescent="0.3">
      <c r="B3155" s="74"/>
      <c r="C3155" s="66"/>
      <c r="D3155" s="87"/>
      <c r="E3155" s="22"/>
      <c r="F3155" s="22"/>
      <c r="G3155" s="51"/>
      <c r="H3155" s="66"/>
      <c r="I3155" s="87"/>
      <c r="J3155" s="22"/>
      <c r="K3155" s="22"/>
      <c r="L3155" s="51"/>
      <c r="M3155" s="65"/>
      <c r="N3155" s="66"/>
      <c r="O3155" s="22"/>
      <c r="P3155" s="96"/>
    </row>
    <row r="3156" spans="2:16" ht="15.6" hidden="1" x14ac:dyDescent="0.3">
      <c r="B3156" s="62" t="str">
        <f>B3153</f>
        <v xml:space="preserve">  </v>
      </c>
      <c r="C3156" s="87" t="s">
        <v>36</v>
      </c>
      <c r="D3156" s="22"/>
      <c r="E3156" s="22" t="str">
        <f>F3157</f>
        <v xml:space="preserve">  </v>
      </c>
      <c r="F3156" s="22"/>
      <c r="G3156" s="51"/>
      <c r="H3156" s="143" t="s">
        <v>37</v>
      </c>
      <c r="I3156" s="143"/>
      <c r="J3156" s="143"/>
      <c r="K3156" s="143"/>
      <c r="L3156" s="51"/>
      <c r="M3156" s="87" t="s">
        <v>36</v>
      </c>
      <c r="N3156" s="22"/>
      <c r="O3156" s="22" t="str">
        <f>E3156</f>
        <v xml:space="preserve">  </v>
      </c>
      <c r="P3156" s="96"/>
    </row>
    <row r="3157" spans="2:16" ht="15.6" hidden="1" x14ac:dyDescent="0.3">
      <c r="B3157" s="75"/>
      <c r="C3157" s="79"/>
      <c r="D3157" s="90" t="s">
        <v>80</v>
      </c>
      <c r="E3157" s="90"/>
      <c r="F3157" s="91" t="str">
        <f>IFERROR(VLOOKUP(B3156,'Lessor Calculations'!$G$10:$W$448,17,FALSE),0)</f>
        <v xml:space="preserve">  </v>
      </c>
      <c r="G3157" s="70"/>
      <c r="H3157" s="146"/>
      <c r="I3157" s="146"/>
      <c r="J3157" s="146"/>
      <c r="K3157" s="146"/>
      <c r="L3157" s="70"/>
      <c r="M3157" s="79"/>
      <c r="N3157" s="90" t="s">
        <v>80</v>
      </c>
      <c r="O3157" s="91"/>
      <c r="P3157" s="94" t="str">
        <f>O3156</f>
        <v xml:space="preserve">  </v>
      </c>
    </row>
    <row r="3158" spans="2:16" ht="15.6" hidden="1" x14ac:dyDescent="0.3">
      <c r="B3158" s="59" t="str">
        <f>IFERROR(IF(EOMONTH(B3153,1)&gt;Questionnaire!$I$8,"  ",EOMONTH(B3153,1)),"  ")</f>
        <v xml:space="preserve">  </v>
      </c>
      <c r="C3158" s="82" t="s">
        <v>36</v>
      </c>
      <c r="D3158" s="83"/>
      <c r="E3158" s="83">
        <f>IFERROR(F3159+F3160,0)</f>
        <v>0</v>
      </c>
      <c r="F3158" s="83"/>
      <c r="G3158" s="61"/>
      <c r="H3158" s="142" t="s">
        <v>37</v>
      </c>
      <c r="I3158" s="142"/>
      <c r="J3158" s="142"/>
      <c r="K3158" s="142"/>
      <c r="L3158" s="61"/>
      <c r="M3158" s="82" t="s">
        <v>36</v>
      </c>
      <c r="N3158" s="83"/>
      <c r="O3158" s="83">
        <f>E3158</f>
        <v>0</v>
      </c>
      <c r="P3158" s="95"/>
    </row>
    <row r="3159" spans="2:16" hidden="1" x14ac:dyDescent="0.25">
      <c r="B3159" s="98"/>
      <c r="C3159" s="87"/>
      <c r="D3159" s="87" t="s">
        <v>71</v>
      </c>
      <c r="E3159" s="87"/>
      <c r="F3159" s="22">
        <f>IFERROR(-VLOOKUP(B3158,'Lessor Calculations'!$G$10:$N$448,8,FALSE),0)</f>
        <v>0</v>
      </c>
      <c r="G3159" s="51"/>
      <c r="H3159" s="143"/>
      <c r="I3159" s="143"/>
      <c r="J3159" s="143"/>
      <c r="K3159" s="143"/>
      <c r="L3159" s="51"/>
      <c r="M3159" s="87"/>
      <c r="N3159" s="87" t="s">
        <v>71</v>
      </c>
      <c r="O3159" s="22"/>
      <c r="P3159" s="96">
        <f>F3159</f>
        <v>0</v>
      </c>
    </row>
    <row r="3160" spans="2:16" hidden="1" x14ac:dyDescent="0.25">
      <c r="B3160" s="98"/>
      <c r="C3160" s="66"/>
      <c r="D3160" s="87" t="s">
        <v>72</v>
      </c>
      <c r="E3160" s="87"/>
      <c r="F3160" s="22" t="str">
        <f>IFERROR(VLOOKUP(B3158,'Lessor Calculations'!$G$10:$M$448,7,FALSE),0)</f>
        <v xml:space="preserve">  </v>
      </c>
      <c r="G3160" s="51"/>
      <c r="H3160" s="143"/>
      <c r="I3160" s="143"/>
      <c r="J3160" s="143"/>
      <c r="K3160" s="143"/>
      <c r="L3160" s="51"/>
      <c r="M3160" s="66"/>
      <c r="N3160" s="87" t="s">
        <v>72</v>
      </c>
      <c r="O3160" s="22"/>
      <c r="P3160" s="96" t="str">
        <f>F3160</f>
        <v xml:space="preserve">  </v>
      </c>
    </row>
    <row r="3161" spans="2:16" hidden="1" x14ac:dyDescent="0.25">
      <c r="B3161" s="98"/>
      <c r="C3161" s="66"/>
      <c r="D3161" s="87"/>
      <c r="E3161" s="22"/>
      <c r="F3161" s="22"/>
      <c r="G3161" s="51"/>
      <c r="H3161" s="66"/>
      <c r="I3161" s="87"/>
      <c r="J3161" s="22"/>
      <c r="K3161" s="22"/>
      <c r="L3161" s="51"/>
      <c r="M3161" s="65"/>
      <c r="N3161" s="87"/>
      <c r="O3161" s="22"/>
      <c r="P3161" s="96"/>
    </row>
    <row r="3162" spans="2:16" ht="15.6" hidden="1" x14ac:dyDescent="0.3">
      <c r="B3162" s="62" t="str">
        <f>B3158</f>
        <v xml:space="preserve">  </v>
      </c>
      <c r="C3162" s="66" t="s">
        <v>70</v>
      </c>
      <c r="D3162" s="66"/>
      <c r="E3162" s="22" t="str">
        <f>IFERROR(VLOOKUP(B3162,'Lessor Calculations'!$Z$10:$AB$448,3,FALSE),0)</f>
        <v xml:space="preserve">  </v>
      </c>
      <c r="F3162" s="66"/>
      <c r="G3162" s="51"/>
      <c r="H3162" s="143" t="s">
        <v>37</v>
      </c>
      <c r="I3162" s="143"/>
      <c r="J3162" s="143"/>
      <c r="K3162" s="143"/>
      <c r="L3162" s="51"/>
      <c r="M3162" s="66" t="s">
        <v>70</v>
      </c>
      <c r="N3162" s="66"/>
      <c r="O3162" s="22" t="str">
        <f>E3162</f>
        <v xml:space="preserve">  </v>
      </c>
      <c r="P3162" s="96"/>
    </row>
    <row r="3163" spans="2:16" hidden="1" x14ac:dyDescent="0.25">
      <c r="B3163" s="98"/>
      <c r="C3163" s="66"/>
      <c r="D3163" s="87" t="s">
        <v>82</v>
      </c>
      <c r="E3163" s="66"/>
      <c r="F3163" s="77" t="str">
        <f>E3162</f>
        <v xml:space="preserve">  </v>
      </c>
      <c r="G3163" s="51"/>
      <c r="H3163" s="143"/>
      <c r="I3163" s="143"/>
      <c r="J3163" s="143"/>
      <c r="K3163" s="143"/>
      <c r="L3163" s="51"/>
      <c r="M3163" s="66"/>
      <c r="N3163" s="87" t="s">
        <v>82</v>
      </c>
      <c r="O3163" s="22"/>
      <c r="P3163" s="96" t="str">
        <f>O3162</f>
        <v xml:space="preserve">  </v>
      </c>
    </row>
    <row r="3164" spans="2:16" hidden="1" x14ac:dyDescent="0.25">
      <c r="B3164" s="98"/>
      <c r="C3164" s="66"/>
      <c r="D3164" s="87"/>
      <c r="E3164" s="22"/>
      <c r="F3164" s="22"/>
      <c r="G3164" s="51"/>
      <c r="H3164" s="66"/>
      <c r="I3164" s="87"/>
      <c r="J3164" s="22"/>
      <c r="K3164" s="22"/>
      <c r="L3164" s="51"/>
      <c r="M3164" s="65"/>
      <c r="N3164" s="87"/>
      <c r="O3164" s="22"/>
      <c r="P3164" s="96"/>
    </row>
    <row r="3165" spans="2:16" ht="15.6" hidden="1" x14ac:dyDescent="0.3">
      <c r="B3165" s="62" t="str">
        <f>B3162</f>
        <v xml:space="preserve">  </v>
      </c>
      <c r="C3165" s="144" t="s">
        <v>37</v>
      </c>
      <c r="D3165" s="144"/>
      <c r="E3165" s="144"/>
      <c r="F3165" s="144"/>
      <c r="G3165" s="51"/>
      <c r="H3165" s="87" t="s">
        <v>74</v>
      </c>
      <c r="I3165" s="66"/>
      <c r="J3165" s="22" t="str">
        <f>IFERROR(VLOOKUP(B3165,'Lessor Calculations'!$AE$10:$AG$448,3,FALSE),0)</f>
        <v xml:space="preserve">  </v>
      </c>
      <c r="K3165" s="22"/>
      <c r="L3165" s="51"/>
      <c r="M3165" s="87" t="s">
        <v>74</v>
      </c>
      <c r="N3165" s="66"/>
      <c r="O3165" s="22" t="str">
        <f>J3165</f>
        <v xml:space="preserve">  </v>
      </c>
      <c r="P3165" s="96"/>
    </row>
    <row r="3166" spans="2:16" ht="15.6" hidden="1" x14ac:dyDescent="0.3">
      <c r="B3166" s="74"/>
      <c r="C3166" s="144"/>
      <c r="D3166" s="144"/>
      <c r="E3166" s="144"/>
      <c r="F3166" s="144"/>
      <c r="G3166" s="51"/>
      <c r="H3166" s="52"/>
      <c r="I3166" s="87" t="s">
        <v>79</v>
      </c>
      <c r="J3166" s="22"/>
      <c r="K3166" s="22" t="str">
        <f>J3165</f>
        <v xml:space="preserve">  </v>
      </c>
      <c r="L3166" s="51"/>
      <c r="M3166" s="52"/>
      <c r="N3166" s="87" t="s">
        <v>79</v>
      </c>
      <c r="O3166" s="22"/>
      <c r="P3166" s="96" t="str">
        <f>O3165</f>
        <v xml:space="preserve">  </v>
      </c>
    </row>
    <row r="3167" spans="2:16" ht="15.6" hidden="1" x14ac:dyDescent="0.3">
      <c r="B3167" s="74"/>
      <c r="C3167" s="66"/>
      <c r="D3167" s="87"/>
      <c r="E3167" s="22"/>
      <c r="F3167" s="22"/>
      <c r="G3167" s="51"/>
      <c r="H3167" s="66"/>
      <c r="I3167" s="87"/>
      <c r="J3167" s="22"/>
      <c r="K3167" s="22"/>
      <c r="L3167" s="51"/>
      <c r="M3167" s="65"/>
      <c r="N3167" s="66"/>
      <c r="O3167" s="22"/>
      <c r="P3167" s="96"/>
    </row>
    <row r="3168" spans="2:16" ht="15.6" hidden="1" x14ac:dyDescent="0.3">
      <c r="B3168" s="62" t="str">
        <f>B3165</f>
        <v xml:space="preserve">  </v>
      </c>
      <c r="C3168" s="87" t="s">
        <v>36</v>
      </c>
      <c r="D3168" s="22"/>
      <c r="E3168" s="22" t="str">
        <f>F3169</f>
        <v xml:space="preserve">  </v>
      </c>
      <c r="F3168" s="22"/>
      <c r="G3168" s="51"/>
      <c r="H3168" s="143" t="s">
        <v>37</v>
      </c>
      <c r="I3168" s="143"/>
      <c r="J3168" s="143"/>
      <c r="K3168" s="143"/>
      <c r="L3168" s="51"/>
      <c r="M3168" s="87" t="s">
        <v>36</v>
      </c>
      <c r="N3168" s="22"/>
      <c r="O3168" s="22" t="str">
        <f>E3168</f>
        <v xml:space="preserve">  </v>
      </c>
      <c r="P3168" s="96"/>
    </row>
    <row r="3169" spans="2:16" ht="15.6" hidden="1" x14ac:dyDescent="0.3">
      <c r="B3169" s="75"/>
      <c r="C3169" s="79"/>
      <c r="D3169" s="90" t="s">
        <v>80</v>
      </c>
      <c r="E3169" s="90"/>
      <c r="F3169" s="91" t="str">
        <f>IFERROR(VLOOKUP(B3168,'Lessor Calculations'!$G$10:$W$448,17,FALSE),0)</f>
        <v xml:space="preserve">  </v>
      </c>
      <c r="G3169" s="70"/>
      <c r="H3169" s="146"/>
      <c r="I3169" s="146"/>
      <c r="J3169" s="146"/>
      <c r="K3169" s="146"/>
      <c r="L3169" s="70"/>
      <c r="M3169" s="79"/>
      <c r="N3169" s="90" t="s">
        <v>80</v>
      </c>
      <c r="O3169" s="91"/>
      <c r="P3169" s="94" t="str">
        <f>O3168</f>
        <v xml:space="preserve">  </v>
      </c>
    </row>
    <row r="3170" spans="2:16" ht="15.6" hidden="1" x14ac:dyDescent="0.3">
      <c r="B3170" s="59" t="str">
        <f>IFERROR(IF(EOMONTH(B3165,1)&gt;Questionnaire!$I$8,"  ",EOMONTH(B3165,1)),"  ")</f>
        <v xml:space="preserve">  </v>
      </c>
      <c r="C3170" s="82" t="s">
        <v>36</v>
      </c>
      <c r="D3170" s="83"/>
      <c r="E3170" s="83">
        <f>IFERROR(F3171+F3172,0)</f>
        <v>0</v>
      </c>
      <c r="F3170" s="83"/>
      <c r="G3170" s="61"/>
      <c r="H3170" s="142" t="s">
        <v>37</v>
      </c>
      <c r="I3170" s="142"/>
      <c r="J3170" s="142"/>
      <c r="K3170" s="142"/>
      <c r="L3170" s="61"/>
      <c r="M3170" s="82" t="s">
        <v>36</v>
      </c>
      <c r="N3170" s="83"/>
      <c r="O3170" s="83">
        <f>E3170</f>
        <v>0</v>
      </c>
      <c r="P3170" s="95"/>
    </row>
    <row r="3171" spans="2:16" hidden="1" x14ac:dyDescent="0.25">
      <c r="B3171" s="98"/>
      <c r="C3171" s="87"/>
      <c r="D3171" s="87" t="s">
        <v>71</v>
      </c>
      <c r="E3171" s="87"/>
      <c r="F3171" s="22">
        <f>IFERROR(-VLOOKUP(B3170,'Lessor Calculations'!$G$10:$N$448,8,FALSE),0)</f>
        <v>0</v>
      </c>
      <c r="G3171" s="51"/>
      <c r="H3171" s="143"/>
      <c r="I3171" s="143"/>
      <c r="J3171" s="143"/>
      <c r="K3171" s="143"/>
      <c r="L3171" s="51"/>
      <c r="M3171" s="87"/>
      <c r="N3171" s="87" t="s">
        <v>71</v>
      </c>
      <c r="O3171" s="22"/>
      <c r="P3171" s="96">
        <f>F3171</f>
        <v>0</v>
      </c>
    </row>
    <row r="3172" spans="2:16" hidden="1" x14ac:dyDescent="0.25">
      <c r="B3172" s="98"/>
      <c r="C3172" s="66"/>
      <c r="D3172" s="87" t="s">
        <v>72</v>
      </c>
      <c r="E3172" s="87"/>
      <c r="F3172" s="22" t="str">
        <f>IFERROR(VLOOKUP(B3170,'Lessor Calculations'!$G$10:$M$448,7,FALSE),0)</f>
        <v xml:space="preserve">  </v>
      </c>
      <c r="G3172" s="51"/>
      <c r="H3172" s="143"/>
      <c r="I3172" s="143"/>
      <c r="J3172" s="143"/>
      <c r="K3172" s="143"/>
      <c r="L3172" s="51"/>
      <c r="M3172" s="66"/>
      <c r="N3172" s="87" t="s">
        <v>72</v>
      </c>
      <c r="O3172" s="22"/>
      <c r="P3172" s="96" t="str">
        <f>F3172</f>
        <v xml:space="preserve">  </v>
      </c>
    </row>
    <row r="3173" spans="2:16" hidden="1" x14ac:dyDescent="0.25">
      <c r="B3173" s="98"/>
      <c r="C3173" s="66"/>
      <c r="D3173" s="87"/>
      <c r="E3173" s="22"/>
      <c r="F3173" s="22"/>
      <c r="G3173" s="51"/>
      <c r="H3173" s="66"/>
      <c r="I3173" s="87"/>
      <c r="J3173" s="22"/>
      <c r="K3173" s="22"/>
      <c r="L3173" s="51"/>
      <c r="M3173" s="65"/>
      <c r="N3173" s="87"/>
      <c r="O3173" s="22"/>
      <c r="P3173" s="96"/>
    </row>
    <row r="3174" spans="2:16" ht="15.6" hidden="1" x14ac:dyDescent="0.3">
      <c r="B3174" s="62" t="str">
        <f>B3170</f>
        <v xml:space="preserve">  </v>
      </c>
      <c r="C3174" s="66" t="s">
        <v>70</v>
      </c>
      <c r="D3174" s="66"/>
      <c r="E3174" s="22" t="str">
        <f>IFERROR(VLOOKUP(B3174,'Lessor Calculations'!$Z$10:$AB$448,3,FALSE),0)</f>
        <v xml:space="preserve">  </v>
      </c>
      <c r="F3174" s="66"/>
      <c r="G3174" s="51"/>
      <c r="H3174" s="143" t="s">
        <v>37</v>
      </c>
      <c r="I3174" s="143"/>
      <c r="J3174" s="143"/>
      <c r="K3174" s="143"/>
      <c r="L3174" s="51"/>
      <c r="M3174" s="66" t="s">
        <v>70</v>
      </c>
      <c r="N3174" s="66"/>
      <c r="O3174" s="22" t="str">
        <f>E3174</f>
        <v xml:space="preserve">  </v>
      </c>
      <c r="P3174" s="96"/>
    </row>
    <row r="3175" spans="2:16" hidden="1" x14ac:dyDescent="0.25">
      <c r="B3175" s="98"/>
      <c r="C3175" s="66"/>
      <c r="D3175" s="87" t="s">
        <v>82</v>
      </c>
      <c r="E3175" s="66"/>
      <c r="F3175" s="77" t="str">
        <f>E3174</f>
        <v xml:space="preserve">  </v>
      </c>
      <c r="G3175" s="51"/>
      <c r="H3175" s="143"/>
      <c r="I3175" s="143"/>
      <c r="J3175" s="143"/>
      <c r="K3175" s="143"/>
      <c r="L3175" s="51"/>
      <c r="M3175" s="66"/>
      <c r="N3175" s="87" t="s">
        <v>82</v>
      </c>
      <c r="O3175" s="22"/>
      <c r="P3175" s="96" t="str">
        <f>O3174</f>
        <v xml:space="preserve">  </v>
      </c>
    </row>
    <row r="3176" spans="2:16" hidden="1" x14ac:dyDescent="0.25">
      <c r="B3176" s="98"/>
      <c r="C3176" s="66"/>
      <c r="D3176" s="87"/>
      <c r="E3176" s="22"/>
      <c r="F3176" s="22"/>
      <c r="G3176" s="51"/>
      <c r="H3176" s="66"/>
      <c r="I3176" s="87"/>
      <c r="J3176" s="22"/>
      <c r="K3176" s="22"/>
      <c r="L3176" s="51"/>
      <c r="M3176" s="65"/>
      <c r="N3176" s="87"/>
      <c r="O3176" s="22"/>
      <c r="P3176" s="96"/>
    </row>
    <row r="3177" spans="2:16" ht="15.6" hidden="1" x14ac:dyDescent="0.3">
      <c r="B3177" s="62" t="str">
        <f>B3174</f>
        <v xml:space="preserve">  </v>
      </c>
      <c r="C3177" s="144" t="s">
        <v>37</v>
      </c>
      <c r="D3177" s="144"/>
      <c r="E3177" s="144"/>
      <c r="F3177" s="144"/>
      <c r="G3177" s="51"/>
      <c r="H3177" s="87" t="s">
        <v>74</v>
      </c>
      <c r="I3177" s="66"/>
      <c r="J3177" s="22" t="str">
        <f>IFERROR(VLOOKUP(B3177,'Lessor Calculations'!$AE$10:$AG$448,3,FALSE),0)</f>
        <v xml:space="preserve">  </v>
      </c>
      <c r="K3177" s="22"/>
      <c r="L3177" s="51"/>
      <c r="M3177" s="87" t="s">
        <v>74</v>
      </c>
      <c r="N3177" s="66"/>
      <c r="O3177" s="22" t="str">
        <f>J3177</f>
        <v xml:space="preserve">  </v>
      </c>
      <c r="P3177" s="96"/>
    </row>
    <row r="3178" spans="2:16" ht="15.6" hidden="1" x14ac:dyDescent="0.3">
      <c r="B3178" s="74"/>
      <c r="C3178" s="144"/>
      <c r="D3178" s="144"/>
      <c r="E3178" s="144"/>
      <c r="F3178" s="144"/>
      <c r="G3178" s="51"/>
      <c r="H3178" s="52"/>
      <c r="I3178" s="87" t="s">
        <v>79</v>
      </c>
      <c r="J3178" s="22"/>
      <c r="K3178" s="22" t="str">
        <f>J3177</f>
        <v xml:space="preserve">  </v>
      </c>
      <c r="L3178" s="51"/>
      <c r="M3178" s="52"/>
      <c r="N3178" s="87" t="s">
        <v>79</v>
      </c>
      <c r="O3178" s="22"/>
      <c r="P3178" s="96" t="str">
        <f>O3177</f>
        <v xml:space="preserve">  </v>
      </c>
    </row>
    <row r="3179" spans="2:16" ht="15.6" hidden="1" x14ac:dyDescent="0.3">
      <c r="B3179" s="74"/>
      <c r="C3179" s="66"/>
      <c r="D3179" s="87"/>
      <c r="E3179" s="22"/>
      <c r="F3179" s="22"/>
      <c r="G3179" s="51"/>
      <c r="H3179" s="66"/>
      <c r="I3179" s="87"/>
      <c r="J3179" s="22"/>
      <c r="K3179" s="22"/>
      <c r="L3179" s="51"/>
      <c r="M3179" s="65"/>
      <c r="N3179" s="66"/>
      <c r="O3179" s="22"/>
      <c r="P3179" s="96"/>
    </row>
    <row r="3180" spans="2:16" ht="15.6" hidden="1" x14ac:dyDescent="0.3">
      <c r="B3180" s="62" t="str">
        <f>B3177</f>
        <v xml:space="preserve">  </v>
      </c>
      <c r="C3180" s="87" t="s">
        <v>36</v>
      </c>
      <c r="D3180" s="22"/>
      <c r="E3180" s="22" t="str">
        <f>F3181</f>
        <v xml:space="preserve">  </v>
      </c>
      <c r="F3180" s="22"/>
      <c r="G3180" s="51"/>
      <c r="H3180" s="143" t="s">
        <v>37</v>
      </c>
      <c r="I3180" s="143"/>
      <c r="J3180" s="143"/>
      <c r="K3180" s="143"/>
      <c r="L3180" s="51"/>
      <c r="M3180" s="87" t="s">
        <v>36</v>
      </c>
      <c r="N3180" s="22"/>
      <c r="O3180" s="22" t="str">
        <f>E3180</f>
        <v xml:space="preserve">  </v>
      </c>
      <c r="P3180" s="96"/>
    </row>
    <row r="3181" spans="2:16" ht="15.6" hidden="1" x14ac:dyDescent="0.3">
      <c r="B3181" s="75"/>
      <c r="C3181" s="79"/>
      <c r="D3181" s="90" t="s">
        <v>80</v>
      </c>
      <c r="E3181" s="90"/>
      <c r="F3181" s="91" t="str">
        <f>IFERROR(VLOOKUP(B3180,'Lessor Calculations'!$G$10:$W$448,17,FALSE),0)</f>
        <v xml:space="preserve">  </v>
      </c>
      <c r="G3181" s="70"/>
      <c r="H3181" s="146"/>
      <c r="I3181" s="146"/>
      <c r="J3181" s="146"/>
      <c r="K3181" s="146"/>
      <c r="L3181" s="70"/>
      <c r="M3181" s="79"/>
      <c r="N3181" s="90" t="s">
        <v>80</v>
      </c>
      <c r="O3181" s="91"/>
      <c r="P3181" s="94" t="str">
        <f>O3180</f>
        <v xml:space="preserve">  </v>
      </c>
    </row>
    <row r="3182" spans="2:16" ht="15.6" hidden="1" x14ac:dyDescent="0.3">
      <c r="B3182" s="59" t="str">
        <f>IFERROR(IF(EOMONTH(B3177,1)&gt;Questionnaire!$I$8,"  ",EOMONTH(B3177,1)),"  ")</f>
        <v xml:space="preserve">  </v>
      </c>
      <c r="C3182" s="82" t="s">
        <v>36</v>
      </c>
      <c r="D3182" s="83"/>
      <c r="E3182" s="83">
        <f>IFERROR(F3183+F3184,0)</f>
        <v>0</v>
      </c>
      <c r="F3182" s="83"/>
      <c r="G3182" s="61"/>
      <c r="H3182" s="142" t="s">
        <v>37</v>
      </c>
      <c r="I3182" s="142"/>
      <c r="J3182" s="142"/>
      <c r="K3182" s="142"/>
      <c r="L3182" s="61"/>
      <c r="M3182" s="82" t="s">
        <v>36</v>
      </c>
      <c r="N3182" s="83"/>
      <c r="O3182" s="83">
        <f>E3182</f>
        <v>0</v>
      </c>
      <c r="P3182" s="95"/>
    </row>
    <row r="3183" spans="2:16" hidden="1" x14ac:dyDescent="0.25">
      <c r="B3183" s="98"/>
      <c r="C3183" s="87"/>
      <c r="D3183" s="87" t="s">
        <v>71</v>
      </c>
      <c r="E3183" s="87"/>
      <c r="F3183" s="22">
        <f>IFERROR(-VLOOKUP(B3182,'Lessor Calculations'!$G$10:$N$448,8,FALSE),0)</f>
        <v>0</v>
      </c>
      <c r="G3183" s="51"/>
      <c r="H3183" s="143"/>
      <c r="I3183" s="143"/>
      <c r="J3183" s="143"/>
      <c r="K3183" s="143"/>
      <c r="L3183" s="51"/>
      <c r="M3183" s="87"/>
      <c r="N3183" s="87" t="s">
        <v>71</v>
      </c>
      <c r="O3183" s="22"/>
      <c r="P3183" s="96">
        <f>F3183</f>
        <v>0</v>
      </c>
    </row>
    <row r="3184" spans="2:16" hidden="1" x14ac:dyDescent="0.25">
      <c r="B3184" s="98"/>
      <c r="C3184" s="66"/>
      <c r="D3184" s="87" t="s">
        <v>72</v>
      </c>
      <c r="E3184" s="87"/>
      <c r="F3184" s="22" t="str">
        <f>IFERROR(VLOOKUP(B3182,'Lessor Calculations'!$G$10:$M$448,7,FALSE),0)</f>
        <v xml:space="preserve">  </v>
      </c>
      <c r="G3184" s="51"/>
      <c r="H3184" s="143"/>
      <c r="I3184" s="143"/>
      <c r="J3184" s="143"/>
      <c r="K3184" s="143"/>
      <c r="L3184" s="51"/>
      <c r="M3184" s="66"/>
      <c r="N3184" s="87" t="s">
        <v>72</v>
      </c>
      <c r="O3184" s="22"/>
      <c r="P3184" s="96" t="str">
        <f>F3184</f>
        <v xml:space="preserve">  </v>
      </c>
    </row>
    <row r="3185" spans="2:16" hidden="1" x14ac:dyDescent="0.25">
      <c r="B3185" s="98"/>
      <c r="C3185" s="66"/>
      <c r="D3185" s="87"/>
      <c r="E3185" s="22"/>
      <c r="F3185" s="22"/>
      <c r="G3185" s="51"/>
      <c r="H3185" s="66"/>
      <c r="I3185" s="87"/>
      <c r="J3185" s="22"/>
      <c r="K3185" s="22"/>
      <c r="L3185" s="51"/>
      <c r="M3185" s="65"/>
      <c r="N3185" s="87"/>
      <c r="O3185" s="22"/>
      <c r="P3185" s="96"/>
    </row>
    <row r="3186" spans="2:16" ht="15.6" hidden="1" x14ac:dyDescent="0.3">
      <c r="B3186" s="62" t="str">
        <f>B3182</f>
        <v xml:space="preserve">  </v>
      </c>
      <c r="C3186" s="66" t="s">
        <v>70</v>
      </c>
      <c r="D3186" s="66"/>
      <c r="E3186" s="22" t="str">
        <f>IFERROR(VLOOKUP(B3186,'Lessor Calculations'!$Z$10:$AB$448,3,FALSE),0)</f>
        <v xml:space="preserve">  </v>
      </c>
      <c r="F3186" s="66"/>
      <c r="G3186" s="51"/>
      <c r="H3186" s="143" t="s">
        <v>37</v>
      </c>
      <c r="I3186" s="143"/>
      <c r="J3186" s="143"/>
      <c r="K3186" s="143"/>
      <c r="L3186" s="51"/>
      <c r="M3186" s="66" t="s">
        <v>70</v>
      </c>
      <c r="N3186" s="66"/>
      <c r="O3186" s="22" t="str">
        <f>E3186</f>
        <v xml:space="preserve">  </v>
      </c>
      <c r="P3186" s="96"/>
    </row>
    <row r="3187" spans="2:16" hidden="1" x14ac:dyDescent="0.25">
      <c r="B3187" s="98"/>
      <c r="C3187" s="66"/>
      <c r="D3187" s="87" t="s">
        <v>82</v>
      </c>
      <c r="E3187" s="66"/>
      <c r="F3187" s="77" t="str">
        <f>E3186</f>
        <v xml:space="preserve">  </v>
      </c>
      <c r="G3187" s="51"/>
      <c r="H3187" s="143"/>
      <c r="I3187" s="143"/>
      <c r="J3187" s="143"/>
      <c r="K3187" s="143"/>
      <c r="L3187" s="51"/>
      <c r="M3187" s="66"/>
      <c r="N3187" s="87" t="s">
        <v>82</v>
      </c>
      <c r="O3187" s="22"/>
      <c r="P3187" s="96" t="str">
        <f>O3186</f>
        <v xml:space="preserve">  </v>
      </c>
    </row>
    <row r="3188" spans="2:16" hidden="1" x14ac:dyDescent="0.25">
      <c r="B3188" s="98"/>
      <c r="C3188" s="66"/>
      <c r="D3188" s="87"/>
      <c r="E3188" s="22"/>
      <c r="F3188" s="22"/>
      <c r="G3188" s="51"/>
      <c r="H3188" s="66"/>
      <c r="I3188" s="87"/>
      <c r="J3188" s="22"/>
      <c r="K3188" s="22"/>
      <c r="L3188" s="51"/>
      <c r="M3188" s="65"/>
      <c r="N3188" s="87"/>
      <c r="O3188" s="22"/>
      <c r="P3188" s="96"/>
    </row>
    <row r="3189" spans="2:16" ht="15.6" hidden="1" x14ac:dyDescent="0.3">
      <c r="B3189" s="62" t="str">
        <f>B3186</f>
        <v xml:space="preserve">  </v>
      </c>
      <c r="C3189" s="144" t="s">
        <v>37</v>
      </c>
      <c r="D3189" s="144"/>
      <c r="E3189" s="144"/>
      <c r="F3189" s="144"/>
      <c r="G3189" s="51"/>
      <c r="H3189" s="87" t="s">
        <v>74</v>
      </c>
      <c r="I3189" s="66"/>
      <c r="J3189" s="22" t="str">
        <f>IFERROR(VLOOKUP(B3189,'Lessor Calculations'!$AE$10:$AG$448,3,FALSE),0)</f>
        <v xml:space="preserve">  </v>
      </c>
      <c r="K3189" s="22"/>
      <c r="L3189" s="51"/>
      <c r="M3189" s="87" t="s">
        <v>74</v>
      </c>
      <c r="N3189" s="66"/>
      <c r="O3189" s="22" t="str">
        <f>J3189</f>
        <v xml:space="preserve">  </v>
      </c>
      <c r="P3189" s="96"/>
    </row>
    <row r="3190" spans="2:16" ht="15.6" hidden="1" x14ac:dyDescent="0.3">
      <c r="B3190" s="74"/>
      <c r="C3190" s="144"/>
      <c r="D3190" s="144"/>
      <c r="E3190" s="144"/>
      <c r="F3190" s="144"/>
      <c r="G3190" s="51"/>
      <c r="H3190" s="52"/>
      <c r="I3190" s="87" t="s">
        <v>79</v>
      </c>
      <c r="J3190" s="22"/>
      <c r="K3190" s="22" t="str">
        <f>J3189</f>
        <v xml:space="preserve">  </v>
      </c>
      <c r="L3190" s="51"/>
      <c r="M3190" s="52"/>
      <c r="N3190" s="87" t="s">
        <v>79</v>
      </c>
      <c r="O3190" s="22"/>
      <c r="P3190" s="96" t="str">
        <f>O3189</f>
        <v xml:space="preserve">  </v>
      </c>
    </row>
    <row r="3191" spans="2:16" ht="15.6" hidden="1" x14ac:dyDescent="0.3">
      <c r="B3191" s="74"/>
      <c r="C3191" s="66"/>
      <c r="D3191" s="87"/>
      <c r="E3191" s="22"/>
      <c r="F3191" s="22"/>
      <c r="G3191" s="51"/>
      <c r="H3191" s="66"/>
      <c r="I3191" s="87"/>
      <c r="J3191" s="22"/>
      <c r="K3191" s="22"/>
      <c r="L3191" s="51"/>
      <c r="M3191" s="65"/>
      <c r="N3191" s="66"/>
      <c r="O3191" s="22"/>
      <c r="P3191" s="96"/>
    </row>
    <row r="3192" spans="2:16" ht="15.6" hidden="1" x14ac:dyDescent="0.3">
      <c r="B3192" s="62" t="str">
        <f>B3189</f>
        <v xml:space="preserve">  </v>
      </c>
      <c r="C3192" s="87" t="s">
        <v>36</v>
      </c>
      <c r="D3192" s="22"/>
      <c r="E3192" s="22" t="str">
        <f>F3193</f>
        <v xml:space="preserve">  </v>
      </c>
      <c r="F3192" s="22"/>
      <c r="G3192" s="51"/>
      <c r="H3192" s="143" t="s">
        <v>37</v>
      </c>
      <c r="I3192" s="143"/>
      <c r="J3192" s="143"/>
      <c r="K3192" s="143"/>
      <c r="L3192" s="51"/>
      <c r="M3192" s="87" t="s">
        <v>36</v>
      </c>
      <c r="N3192" s="22"/>
      <c r="O3192" s="22" t="str">
        <f>E3192</f>
        <v xml:space="preserve">  </v>
      </c>
      <c r="P3192" s="96"/>
    </row>
    <row r="3193" spans="2:16" ht="15.6" hidden="1" x14ac:dyDescent="0.3">
      <c r="B3193" s="75"/>
      <c r="C3193" s="79"/>
      <c r="D3193" s="90" t="s">
        <v>80</v>
      </c>
      <c r="E3193" s="90"/>
      <c r="F3193" s="91" t="str">
        <f>IFERROR(VLOOKUP(B3192,'Lessor Calculations'!$G$10:$W$448,17,FALSE),0)</f>
        <v xml:space="preserve">  </v>
      </c>
      <c r="G3193" s="70"/>
      <c r="H3193" s="146"/>
      <c r="I3193" s="146"/>
      <c r="J3193" s="146"/>
      <c r="K3193" s="146"/>
      <c r="L3193" s="70"/>
      <c r="M3193" s="79"/>
      <c r="N3193" s="90" t="s">
        <v>80</v>
      </c>
      <c r="O3193" s="91"/>
      <c r="P3193" s="94" t="str">
        <f>O3192</f>
        <v xml:space="preserve">  </v>
      </c>
    </row>
    <row r="3194" spans="2:16" ht="15.6" hidden="1" x14ac:dyDescent="0.3">
      <c r="B3194" s="59" t="str">
        <f>IFERROR(IF(EOMONTH(B3189,1)&gt;Questionnaire!$I$8,"  ",EOMONTH(B3189,1)),"  ")</f>
        <v xml:space="preserve">  </v>
      </c>
      <c r="C3194" s="82" t="s">
        <v>36</v>
      </c>
      <c r="D3194" s="83"/>
      <c r="E3194" s="83">
        <f>IFERROR(F3195+F3196,0)</f>
        <v>0</v>
      </c>
      <c r="F3194" s="83"/>
      <c r="G3194" s="61"/>
      <c r="H3194" s="142" t="s">
        <v>37</v>
      </c>
      <c r="I3194" s="142"/>
      <c r="J3194" s="142"/>
      <c r="K3194" s="142"/>
      <c r="L3194" s="61"/>
      <c r="M3194" s="82" t="s">
        <v>36</v>
      </c>
      <c r="N3194" s="83"/>
      <c r="O3194" s="83">
        <f>E3194</f>
        <v>0</v>
      </c>
      <c r="P3194" s="95"/>
    </row>
    <row r="3195" spans="2:16" hidden="1" x14ac:dyDescent="0.25">
      <c r="B3195" s="98"/>
      <c r="C3195" s="87"/>
      <c r="D3195" s="87" t="s">
        <v>71</v>
      </c>
      <c r="E3195" s="87"/>
      <c r="F3195" s="22">
        <f>IFERROR(-VLOOKUP(B3194,'Lessor Calculations'!$G$10:$N$448,8,FALSE),0)</f>
        <v>0</v>
      </c>
      <c r="G3195" s="51"/>
      <c r="H3195" s="143"/>
      <c r="I3195" s="143"/>
      <c r="J3195" s="143"/>
      <c r="K3195" s="143"/>
      <c r="L3195" s="51"/>
      <c r="M3195" s="87"/>
      <c r="N3195" s="87" t="s">
        <v>71</v>
      </c>
      <c r="O3195" s="22"/>
      <c r="P3195" s="96">
        <f>F3195</f>
        <v>0</v>
      </c>
    </row>
    <row r="3196" spans="2:16" hidden="1" x14ac:dyDescent="0.25">
      <c r="B3196" s="98"/>
      <c r="C3196" s="66"/>
      <c r="D3196" s="87" t="s">
        <v>72</v>
      </c>
      <c r="E3196" s="87"/>
      <c r="F3196" s="22" t="str">
        <f>IFERROR(VLOOKUP(B3194,'Lessor Calculations'!$G$10:$M$448,7,FALSE),0)</f>
        <v xml:space="preserve">  </v>
      </c>
      <c r="G3196" s="51"/>
      <c r="H3196" s="143"/>
      <c r="I3196" s="143"/>
      <c r="J3196" s="143"/>
      <c r="K3196" s="143"/>
      <c r="L3196" s="51"/>
      <c r="M3196" s="66"/>
      <c r="N3196" s="87" t="s">
        <v>72</v>
      </c>
      <c r="O3196" s="22"/>
      <c r="P3196" s="96" t="str">
        <f>F3196</f>
        <v xml:space="preserve">  </v>
      </c>
    </row>
    <row r="3197" spans="2:16" hidden="1" x14ac:dyDescent="0.25">
      <c r="B3197" s="98"/>
      <c r="C3197" s="66"/>
      <c r="D3197" s="87"/>
      <c r="E3197" s="22"/>
      <c r="F3197" s="22"/>
      <c r="G3197" s="51"/>
      <c r="H3197" s="66"/>
      <c r="I3197" s="87"/>
      <c r="J3197" s="22"/>
      <c r="K3197" s="22"/>
      <c r="L3197" s="51"/>
      <c r="M3197" s="65"/>
      <c r="N3197" s="87"/>
      <c r="O3197" s="22"/>
      <c r="P3197" s="96"/>
    </row>
    <row r="3198" spans="2:16" ht="15.6" hidden="1" x14ac:dyDescent="0.3">
      <c r="B3198" s="62" t="str">
        <f>B3194</f>
        <v xml:space="preserve">  </v>
      </c>
      <c r="C3198" s="66" t="s">
        <v>70</v>
      </c>
      <c r="D3198" s="66"/>
      <c r="E3198" s="22" t="str">
        <f>IFERROR(VLOOKUP(B3198,'Lessor Calculations'!$Z$10:$AB$448,3,FALSE),0)</f>
        <v xml:space="preserve">  </v>
      </c>
      <c r="F3198" s="66"/>
      <c r="G3198" s="51"/>
      <c r="H3198" s="143" t="s">
        <v>37</v>
      </c>
      <c r="I3198" s="143"/>
      <c r="J3198" s="143"/>
      <c r="K3198" s="143"/>
      <c r="L3198" s="51"/>
      <c r="M3198" s="66" t="s">
        <v>70</v>
      </c>
      <c r="N3198" s="66"/>
      <c r="O3198" s="22" t="str">
        <f>E3198</f>
        <v xml:space="preserve">  </v>
      </c>
      <c r="P3198" s="96"/>
    </row>
    <row r="3199" spans="2:16" hidden="1" x14ac:dyDescent="0.25">
      <c r="B3199" s="98"/>
      <c r="C3199" s="66"/>
      <c r="D3199" s="87" t="s">
        <v>82</v>
      </c>
      <c r="E3199" s="66"/>
      <c r="F3199" s="77" t="str">
        <f>E3198</f>
        <v xml:space="preserve">  </v>
      </c>
      <c r="G3199" s="51"/>
      <c r="H3199" s="143"/>
      <c r="I3199" s="143"/>
      <c r="J3199" s="143"/>
      <c r="K3199" s="143"/>
      <c r="L3199" s="51"/>
      <c r="M3199" s="66"/>
      <c r="N3199" s="87" t="s">
        <v>82</v>
      </c>
      <c r="O3199" s="22"/>
      <c r="P3199" s="96" t="str">
        <f>O3198</f>
        <v xml:space="preserve">  </v>
      </c>
    </row>
    <row r="3200" spans="2:16" hidden="1" x14ac:dyDescent="0.25">
      <c r="B3200" s="98"/>
      <c r="C3200" s="66"/>
      <c r="D3200" s="87"/>
      <c r="E3200" s="22"/>
      <c r="F3200" s="22"/>
      <c r="G3200" s="51"/>
      <c r="H3200" s="66"/>
      <c r="I3200" s="87"/>
      <c r="J3200" s="22"/>
      <c r="K3200" s="22"/>
      <c r="L3200" s="51"/>
      <c r="M3200" s="65"/>
      <c r="N3200" s="87"/>
      <c r="O3200" s="22"/>
      <c r="P3200" s="96"/>
    </row>
    <row r="3201" spans="2:16" ht="15.6" hidden="1" x14ac:dyDescent="0.3">
      <c r="B3201" s="62" t="str">
        <f>B3198</f>
        <v xml:space="preserve">  </v>
      </c>
      <c r="C3201" s="144" t="s">
        <v>37</v>
      </c>
      <c r="D3201" s="144"/>
      <c r="E3201" s="144"/>
      <c r="F3201" s="144"/>
      <c r="G3201" s="51"/>
      <c r="H3201" s="87" t="s">
        <v>74</v>
      </c>
      <c r="I3201" s="66"/>
      <c r="J3201" s="22" t="str">
        <f>IFERROR(VLOOKUP(B3201,'Lessor Calculations'!$AE$10:$AG$448,3,FALSE),0)</f>
        <v xml:space="preserve">  </v>
      </c>
      <c r="K3201" s="22"/>
      <c r="L3201" s="51"/>
      <c r="M3201" s="87" t="s">
        <v>74</v>
      </c>
      <c r="N3201" s="66"/>
      <c r="O3201" s="22" t="str">
        <f>J3201</f>
        <v xml:space="preserve">  </v>
      </c>
      <c r="P3201" s="96"/>
    </row>
    <row r="3202" spans="2:16" ht="15.6" hidden="1" x14ac:dyDescent="0.3">
      <c r="B3202" s="74"/>
      <c r="C3202" s="144"/>
      <c r="D3202" s="144"/>
      <c r="E3202" s="144"/>
      <c r="F3202" s="144"/>
      <c r="G3202" s="51"/>
      <c r="H3202" s="52"/>
      <c r="I3202" s="87" t="s">
        <v>79</v>
      </c>
      <c r="J3202" s="22"/>
      <c r="K3202" s="22" t="str">
        <f>J3201</f>
        <v xml:space="preserve">  </v>
      </c>
      <c r="L3202" s="51"/>
      <c r="M3202" s="52"/>
      <c r="N3202" s="87" t="s">
        <v>79</v>
      </c>
      <c r="O3202" s="22"/>
      <c r="P3202" s="96" t="str">
        <f>O3201</f>
        <v xml:space="preserve">  </v>
      </c>
    </row>
    <row r="3203" spans="2:16" ht="15.6" hidden="1" x14ac:dyDescent="0.3">
      <c r="B3203" s="74"/>
      <c r="C3203" s="66"/>
      <c r="D3203" s="87"/>
      <c r="E3203" s="22"/>
      <c r="F3203" s="22"/>
      <c r="G3203" s="51"/>
      <c r="H3203" s="66"/>
      <c r="I3203" s="87"/>
      <c r="J3203" s="22"/>
      <c r="K3203" s="22"/>
      <c r="L3203" s="51"/>
      <c r="M3203" s="65"/>
      <c r="N3203" s="66"/>
      <c r="O3203" s="22"/>
      <c r="P3203" s="96"/>
    </row>
    <row r="3204" spans="2:16" ht="15.6" hidden="1" x14ac:dyDescent="0.3">
      <c r="B3204" s="62" t="str">
        <f>B3201</f>
        <v xml:space="preserve">  </v>
      </c>
      <c r="C3204" s="87" t="s">
        <v>36</v>
      </c>
      <c r="D3204" s="22"/>
      <c r="E3204" s="22" t="str">
        <f>F3205</f>
        <v xml:space="preserve">  </v>
      </c>
      <c r="F3204" s="22"/>
      <c r="G3204" s="51"/>
      <c r="H3204" s="143" t="s">
        <v>37</v>
      </c>
      <c r="I3204" s="143"/>
      <c r="J3204" s="143"/>
      <c r="K3204" s="143"/>
      <c r="L3204" s="51"/>
      <c r="M3204" s="87" t="s">
        <v>36</v>
      </c>
      <c r="N3204" s="22"/>
      <c r="O3204" s="22" t="str">
        <f>E3204</f>
        <v xml:space="preserve">  </v>
      </c>
      <c r="P3204" s="96"/>
    </row>
    <row r="3205" spans="2:16" ht="15.6" hidden="1" x14ac:dyDescent="0.3">
      <c r="B3205" s="75"/>
      <c r="C3205" s="79"/>
      <c r="D3205" s="90" t="s">
        <v>80</v>
      </c>
      <c r="E3205" s="90"/>
      <c r="F3205" s="91" t="str">
        <f>IFERROR(VLOOKUP(B3204,'Lessor Calculations'!$G$10:$W$448,17,FALSE),0)</f>
        <v xml:space="preserve">  </v>
      </c>
      <c r="G3205" s="70"/>
      <c r="H3205" s="146"/>
      <c r="I3205" s="146"/>
      <c r="J3205" s="146"/>
      <c r="K3205" s="146"/>
      <c r="L3205" s="70"/>
      <c r="M3205" s="79"/>
      <c r="N3205" s="90" t="s">
        <v>80</v>
      </c>
      <c r="O3205" s="91"/>
      <c r="P3205" s="94" t="str">
        <f>O3204</f>
        <v xml:space="preserve">  </v>
      </c>
    </row>
    <row r="3206" spans="2:16" ht="15.6" hidden="1" x14ac:dyDescent="0.3">
      <c r="B3206" s="59" t="str">
        <f>IFERROR(IF(EOMONTH(B3201,1)&gt;Questionnaire!$I$8,"  ",EOMONTH(B3201,1)),"  ")</f>
        <v xml:space="preserve">  </v>
      </c>
      <c r="C3206" s="82" t="s">
        <v>36</v>
      </c>
      <c r="D3206" s="83"/>
      <c r="E3206" s="83">
        <f>IFERROR(F3207+F3208,0)</f>
        <v>0</v>
      </c>
      <c r="F3206" s="83"/>
      <c r="G3206" s="61"/>
      <c r="H3206" s="142" t="s">
        <v>37</v>
      </c>
      <c r="I3206" s="142"/>
      <c r="J3206" s="142"/>
      <c r="K3206" s="142"/>
      <c r="L3206" s="61"/>
      <c r="M3206" s="82" t="s">
        <v>36</v>
      </c>
      <c r="N3206" s="83"/>
      <c r="O3206" s="83">
        <f>E3206</f>
        <v>0</v>
      </c>
      <c r="P3206" s="95"/>
    </row>
    <row r="3207" spans="2:16" hidden="1" x14ac:dyDescent="0.25">
      <c r="B3207" s="98"/>
      <c r="C3207" s="87"/>
      <c r="D3207" s="87" t="s">
        <v>71</v>
      </c>
      <c r="E3207" s="87"/>
      <c r="F3207" s="22">
        <f>IFERROR(-VLOOKUP(B3206,'Lessor Calculations'!$G$10:$N$448,8,FALSE),0)</f>
        <v>0</v>
      </c>
      <c r="G3207" s="51"/>
      <c r="H3207" s="143"/>
      <c r="I3207" s="143"/>
      <c r="J3207" s="143"/>
      <c r="K3207" s="143"/>
      <c r="L3207" s="51"/>
      <c r="M3207" s="87"/>
      <c r="N3207" s="87" t="s">
        <v>71</v>
      </c>
      <c r="O3207" s="22"/>
      <c r="P3207" s="96">
        <f>F3207</f>
        <v>0</v>
      </c>
    </row>
    <row r="3208" spans="2:16" hidden="1" x14ac:dyDescent="0.25">
      <c r="B3208" s="98"/>
      <c r="C3208" s="66"/>
      <c r="D3208" s="87" t="s">
        <v>72</v>
      </c>
      <c r="E3208" s="87"/>
      <c r="F3208" s="22" t="str">
        <f>IFERROR(VLOOKUP(B3206,'Lessor Calculations'!$G$10:$M$448,7,FALSE),0)</f>
        <v xml:space="preserve">  </v>
      </c>
      <c r="G3208" s="51"/>
      <c r="H3208" s="143"/>
      <c r="I3208" s="143"/>
      <c r="J3208" s="143"/>
      <c r="K3208" s="143"/>
      <c r="L3208" s="51"/>
      <c r="M3208" s="66"/>
      <c r="N3208" s="87" t="s">
        <v>72</v>
      </c>
      <c r="O3208" s="22"/>
      <c r="P3208" s="96" t="str">
        <f>F3208</f>
        <v xml:space="preserve">  </v>
      </c>
    </row>
    <row r="3209" spans="2:16" hidden="1" x14ac:dyDescent="0.25">
      <c r="B3209" s="98"/>
      <c r="C3209" s="66"/>
      <c r="D3209" s="87"/>
      <c r="E3209" s="22"/>
      <c r="F3209" s="22"/>
      <c r="G3209" s="51"/>
      <c r="H3209" s="66"/>
      <c r="I3209" s="87"/>
      <c r="J3209" s="22"/>
      <c r="K3209" s="22"/>
      <c r="L3209" s="51"/>
      <c r="M3209" s="65"/>
      <c r="N3209" s="87"/>
      <c r="O3209" s="22"/>
      <c r="P3209" s="96"/>
    </row>
    <row r="3210" spans="2:16" ht="15.6" hidden="1" x14ac:dyDescent="0.3">
      <c r="B3210" s="62" t="str">
        <f>B3206</f>
        <v xml:space="preserve">  </v>
      </c>
      <c r="C3210" s="66" t="s">
        <v>70</v>
      </c>
      <c r="D3210" s="66"/>
      <c r="E3210" s="22" t="str">
        <f>IFERROR(VLOOKUP(B3210,'Lessor Calculations'!$Z$10:$AB$448,3,FALSE),0)</f>
        <v xml:space="preserve">  </v>
      </c>
      <c r="F3210" s="66"/>
      <c r="G3210" s="51"/>
      <c r="H3210" s="143" t="s">
        <v>37</v>
      </c>
      <c r="I3210" s="143"/>
      <c r="J3210" s="143"/>
      <c r="K3210" s="143"/>
      <c r="L3210" s="51"/>
      <c r="M3210" s="66" t="s">
        <v>70</v>
      </c>
      <c r="N3210" s="66"/>
      <c r="O3210" s="22" t="str">
        <f>E3210</f>
        <v xml:space="preserve">  </v>
      </c>
      <c r="P3210" s="96"/>
    </row>
    <row r="3211" spans="2:16" hidden="1" x14ac:dyDescent="0.25">
      <c r="B3211" s="98"/>
      <c r="C3211" s="66"/>
      <c r="D3211" s="87" t="s">
        <v>82</v>
      </c>
      <c r="E3211" s="66"/>
      <c r="F3211" s="77" t="str">
        <f>E3210</f>
        <v xml:space="preserve">  </v>
      </c>
      <c r="G3211" s="51"/>
      <c r="H3211" s="143"/>
      <c r="I3211" s="143"/>
      <c r="J3211" s="143"/>
      <c r="K3211" s="143"/>
      <c r="L3211" s="51"/>
      <c r="M3211" s="66"/>
      <c r="N3211" s="87" t="s">
        <v>82</v>
      </c>
      <c r="O3211" s="22"/>
      <c r="P3211" s="96" t="str">
        <f>O3210</f>
        <v xml:space="preserve">  </v>
      </c>
    </row>
    <row r="3212" spans="2:16" hidden="1" x14ac:dyDescent="0.25">
      <c r="B3212" s="98"/>
      <c r="C3212" s="66"/>
      <c r="D3212" s="87"/>
      <c r="E3212" s="22"/>
      <c r="F3212" s="22"/>
      <c r="G3212" s="51"/>
      <c r="H3212" s="66"/>
      <c r="I3212" s="87"/>
      <c r="J3212" s="22"/>
      <c r="K3212" s="22"/>
      <c r="L3212" s="51"/>
      <c r="M3212" s="65"/>
      <c r="N3212" s="87"/>
      <c r="O3212" s="22"/>
      <c r="P3212" s="96"/>
    </row>
    <row r="3213" spans="2:16" ht="15.6" hidden="1" x14ac:dyDescent="0.3">
      <c r="B3213" s="62" t="str">
        <f>B3210</f>
        <v xml:space="preserve">  </v>
      </c>
      <c r="C3213" s="144" t="s">
        <v>37</v>
      </c>
      <c r="D3213" s="144"/>
      <c r="E3213" s="144"/>
      <c r="F3213" s="144"/>
      <c r="G3213" s="51"/>
      <c r="H3213" s="87" t="s">
        <v>74</v>
      </c>
      <c r="I3213" s="66"/>
      <c r="J3213" s="22" t="str">
        <f>IFERROR(VLOOKUP(B3213,'Lessor Calculations'!$AE$10:$AG$448,3,FALSE),0)</f>
        <v xml:space="preserve">  </v>
      </c>
      <c r="K3213" s="22"/>
      <c r="L3213" s="51"/>
      <c r="M3213" s="87" t="s">
        <v>74</v>
      </c>
      <c r="N3213" s="66"/>
      <c r="O3213" s="22" t="str">
        <f>J3213</f>
        <v xml:space="preserve">  </v>
      </c>
      <c r="P3213" s="96"/>
    </row>
    <row r="3214" spans="2:16" ht="15.6" hidden="1" x14ac:dyDescent="0.3">
      <c r="B3214" s="74"/>
      <c r="C3214" s="144"/>
      <c r="D3214" s="144"/>
      <c r="E3214" s="144"/>
      <c r="F3214" s="144"/>
      <c r="G3214" s="51"/>
      <c r="H3214" s="52"/>
      <c r="I3214" s="87" t="s">
        <v>79</v>
      </c>
      <c r="J3214" s="22"/>
      <c r="K3214" s="22" t="str">
        <f>J3213</f>
        <v xml:space="preserve">  </v>
      </c>
      <c r="L3214" s="51"/>
      <c r="M3214" s="52"/>
      <c r="N3214" s="87" t="s">
        <v>79</v>
      </c>
      <c r="O3214" s="22"/>
      <c r="P3214" s="96" t="str">
        <f>O3213</f>
        <v xml:space="preserve">  </v>
      </c>
    </row>
    <row r="3215" spans="2:16" ht="15.6" hidden="1" x14ac:dyDescent="0.3">
      <c r="B3215" s="74"/>
      <c r="C3215" s="66"/>
      <c r="D3215" s="87"/>
      <c r="E3215" s="22"/>
      <c r="F3215" s="22"/>
      <c r="G3215" s="51"/>
      <c r="H3215" s="66"/>
      <c r="I3215" s="87"/>
      <c r="J3215" s="22"/>
      <c r="K3215" s="22"/>
      <c r="L3215" s="51"/>
      <c r="M3215" s="65"/>
      <c r="N3215" s="66"/>
      <c r="O3215" s="22"/>
      <c r="P3215" s="96"/>
    </row>
    <row r="3216" spans="2:16" ht="15.6" hidden="1" x14ac:dyDescent="0.3">
      <c r="B3216" s="62" t="str">
        <f>B3213</f>
        <v xml:space="preserve">  </v>
      </c>
      <c r="C3216" s="87" t="s">
        <v>36</v>
      </c>
      <c r="D3216" s="22"/>
      <c r="E3216" s="22" t="str">
        <f>F3217</f>
        <v xml:space="preserve">  </v>
      </c>
      <c r="F3216" s="22"/>
      <c r="G3216" s="51"/>
      <c r="H3216" s="143" t="s">
        <v>37</v>
      </c>
      <c r="I3216" s="143"/>
      <c r="J3216" s="143"/>
      <c r="K3216" s="143"/>
      <c r="L3216" s="51"/>
      <c r="M3216" s="87" t="s">
        <v>36</v>
      </c>
      <c r="N3216" s="22"/>
      <c r="O3216" s="22" t="str">
        <f>E3216</f>
        <v xml:space="preserve">  </v>
      </c>
      <c r="P3216" s="96"/>
    </row>
    <row r="3217" spans="2:16" ht="15.6" hidden="1" x14ac:dyDescent="0.3">
      <c r="B3217" s="75"/>
      <c r="C3217" s="79"/>
      <c r="D3217" s="90" t="s">
        <v>80</v>
      </c>
      <c r="E3217" s="90"/>
      <c r="F3217" s="91" t="str">
        <f>IFERROR(VLOOKUP(B3216,'Lessor Calculations'!$G$10:$W$448,17,FALSE),0)</f>
        <v xml:space="preserve">  </v>
      </c>
      <c r="G3217" s="70"/>
      <c r="H3217" s="146"/>
      <c r="I3217" s="146"/>
      <c r="J3217" s="146"/>
      <c r="K3217" s="146"/>
      <c r="L3217" s="70"/>
      <c r="M3217" s="79"/>
      <c r="N3217" s="90" t="s">
        <v>80</v>
      </c>
      <c r="O3217" s="91"/>
      <c r="P3217" s="94" t="str">
        <f>O3216</f>
        <v xml:space="preserve">  </v>
      </c>
    </row>
    <row r="3218" spans="2:16" ht="15.6" hidden="1" x14ac:dyDescent="0.3">
      <c r="B3218" s="59" t="str">
        <f>IFERROR(IF(EOMONTH(B3213,1)&gt;Questionnaire!$I$8,"  ",EOMONTH(B3213,1)),"  ")</f>
        <v xml:space="preserve">  </v>
      </c>
      <c r="C3218" s="82" t="s">
        <v>36</v>
      </c>
      <c r="D3218" s="83"/>
      <c r="E3218" s="83">
        <f>IFERROR(F3219+F3220,0)</f>
        <v>0</v>
      </c>
      <c r="F3218" s="83"/>
      <c r="G3218" s="61"/>
      <c r="H3218" s="142" t="s">
        <v>37</v>
      </c>
      <c r="I3218" s="142"/>
      <c r="J3218" s="142"/>
      <c r="K3218" s="142"/>
      <c r="L3218" s="61"/>
      <c r="M3218" s="82" t="s">
        <v>36</v>
      </c>
      <c r="N3218" s="83"/>
      <c r="O3218" s="83">
        <f>E3218</f>
        <v>0</v>
      </c>
      <c r="P3218" s="95"/>
    </row>
    <row r="3219" spans="2:16" hidden="1" x14ac:dyDescent="0.25">
      <c r="B3219" s="98"/>
      <c r="C3219" s="87"/>
      <c r="D3219" s="87" t="s">
        <v>71</v>
      </c>
      <c r="E3219" s="87"/>
      <c r="F3219" s="22">
        <f>IFERROR(-VLOOKUP(B3218,'Lessor Calculations'!$G$10:$N$448,8,FALSE),0)</f>
        <v>0</v>
      </c>
      <c r="G3219" s="51"/>
      <c r="H3219" s="143"/>
      <c r="I3219" s="143"/>
      <c r="J3219" s="143"/>
      <c r="K3219" s="143"/>
      <c r="L3219" s="51"/>
      <c r="M3219" s="87"/>
      <c r="N3219" s="87" t="s">
        <v>71</v>
      </c>
      <c r="O3219" s="22"/>
      <c r="P3219" s="96">
        <f>F3219</f>
        <v>0</v>
      </c>
    </row>
    <row r="3220" spans="2:16" hidden="1" x14ac:dyDescent="0.25">
      <c r="B3220" s="98"/>
      <c r="C3220" s="66"/>
      <c r="D3220" s="87" t="s">
        <v>72</v>
      </c>
      <c r="E3220" s="87"/>
      <c r="F3220" s="22" t="str">
        <f>IFERROR(VLOOKUP(B3218,'Lessor Calculations'!$G$10:$M$448,7,FALSE),0)</f>
        <v xml:space="preserve">  </v>
      </c>
      <c r="G3220" s="51"/>
      <c r="H3220" s="143"/>
      <c r="I3220" s="143"/>
      <c r="J3220" s="143"/>
      <c r="K3220" s="143"/>
      <c r="L3220" s="51"/>
      <c r="M3220" s="66"/>
      <c r="N3220" s="87" t="s">
        <v>72</v>
      </c>
      <c r="O3220" s="22"/>
      <c r="P3220" s="96" t="str">
        <f>F3220</f>
        <v xml:space="preserve">  </v>
      </c>
    </row>
    <row r="3221" spans="2:16" hidden="1" x14ac:dyDescent="0.25">
      <c r="B3221" s="98"/>
      <c r="C3221" s="66"/>
      <c r="D3221" s="87"/>
      <c r="E3221" s="22"/>
      <c r="F3221" s="22"/>
      <c r="G3221" s="51"/>
      <c r="H3221" s="66"/>
      <c r="I3221" s="87"/>
      <c r="J3221" s="22"/>
      <c r="K3221" s="22"/>
      <c r="L3221" s="51"/>
      <c r="M3221" s="65"/>
      <c r="N3221" s="87"/>
      <c r="O3221" s="22"/>
      <c r="P3221" s="96"/>
    </row>
    <row r="3222" spans="2:16" ht="15.6" hidden="1" x14ac:dyDescent="0.3">
      <c r="B3222" s="62" t="str">
        <f>B3218</f>
        <v xml:space="preserve">  </v>
      </c>
      <c r="C3222" s="66" t="s">
        <v>70</v>
      </c>
      <c r="D3222" s="66"/>
      <c r="E3222" s="22" t="str">
        <f>IFERROR(VLOOKUP(B3222,'Lessor Calculations'!$Z$10:$AB$448,3,FALSE),0)</f>
        <v xml:space="preserve">  </v>
      </c>
      <c r="F3222" s="66"/>
      <c r="G3222" s="51"/>
      <c r="H3222" s="143" t="s">
        <v>37</v>
      </c>
      <c r="I3222" s="143"/>
      <c r="J3222" s="143"/>
      <c r="K3222" s="143"/>
      <c r="L3222" s="51"/>
      <c r="M3222" s="66" t="s">
        <v>70</v>
      </c>
      <c r="N3222" s="66"/>
      <c r="O3222" s="22" t="str">
        <f>E3222</f>
        <v xml:space="preserve">  </v>
      </c>
      <c r="P3222" s="96"/>
    </row>
    <row r="3223" spans="2:16" hidden="1" x14ac:dyDescent="0.25">
      <c r="B3223" s="98"/>
      <c r="C3223" s="66"/>
      <c r="D3223" s="87" t="s">
        <v>82</v>
      </c>
      <c r="E3223" s="66"/>
      <c r="F3223" s="77" t="str">
        <f>E3222</f>
        <v xml:space="preserve">  </v>
      </c>
      <c r="G3223" s="51"/>
      <c r="H3223" s="143"/>
      <c r="I3223" s="143"/>
      <c r="J3223" s="143"/>
      <c r="K3223" s="143"/>
      <c r="L3223" s="51"/>
      <c r="M3223" s="66"/>
      <c r="N3223" s="87" t="s">
        <v>82</v>
      </c>
      <c r="O3223" s="22"/>
      <c r="P3223" s="96" t="str">
        <f>O3222</f>
        <v xml:space="preserve">  </v>
      </c>
    </row>
    <row r="3224" spans="2:16" hidden="1" x14ac:dyDescent="0.25">
      <c r="B3224" s="98"/>
      <c r="C3224" s="66"/>
      <c r="D3224" s="87"/>
      <c r="E3224" s="22"/>
      <c r="F3224" s="22"/>
      <c r="G3224" s="51"/>
      <c r="H3224" s="66"/>
      <c r="I3224" s="87"/>
      <c r="J3224" s="22"/>
      <c r="K3224" s="22"/>
      <c r="L3224" s="51"/>
      <c r="M3224" s="65"/>
      <c r="N3224" s="87"/>
      <c r="O3224" s="22"/>
      <c r="P3224" s="96"/>
    </row>
    <row r="3225" spans="2:16" ht="15.6" hidden="1" x14ac:dyDescent="0.3">
      <c r="B3225" s="62" t="str">
        <f>B3222</f>
        <v xml:space="preserve">  </v>
      </c>
      <c r="C3225" s="144" t="s">
        <v>37</v>
      </c>
      <c r="D3225" s="144"/>
      <c r="E3225" s="144"/>
      <c r="F3225" s="144"/>
      <c r="G3225" s="51"/>
      <c r="H3225" s="87" t="s">
        <v>74</v>
      </c>
      <c r="I3225" s="66"/>
      <c r="J3225" s="22" t="str">
        <f>IFERROR(VLOOKUP(B3225,'Lessor Calculations'!$AE$10:$AG$448,3,FALSE),0)</f>
        <v xml:space="preserve">  </v>
      </c>
      <c r="K3225" s="22"/>
      <c r="L3225" s="51"/>
      <c r="M3225" s="87" t="s">
        <v>74</v>
      </c>
      <c r="N3225" s="66"/>
      <c r="O3225" s="22" t="str">
        <f>J3225</f>
        <v xml:space="preserve">  </v>
      </c>
      <c r="P3225" s="96"/>
    </row>
    <row r="3226" spans="2:16" ht="15.6" hidden="1" x14ac:dyDescent="0.3">
      <c r="B3226" s="74"/>
      <c r="C3226" s="144"/>
      <c r="D3226" s="144"/>
      <c r="E3226" s="144"/>
      <c r="F3226" s="144"/>
      <c r="G3226" s="51"/>
      <c r="H3226" s="52"/>
      <c r="I3226" s="87" t="s">
        <v>79</v>
      </c>
      <c r="J3226" s="22"/>
      <c r="K3226" s="22" t="str">
        <f>J3225</f>
        <v xml:space="preserve">  </v>
      </c>
      <c r="L3226" s="51"/>
      <c r="M3226" s="52"/>
      <c r="N3226" s="87" t="s">
        <v>79</v>
      </c>
      <c r="O3226" s="22"/>
      <c r="P3226" s="96" t="str">
        <f>O3225</f>
        <v xml:space="preserve">  </v>
      </c>
    </row>
    <row r="3227" spans="2:16" ht="15.6" hidden="1" x14ac:dyDescent="0.3">
      <c r="B3227" s="74"/>
      <c r="C3227" s="66"/>
      <c r="D3227" s="87"/>
      <c r="E3227" s="22"/>
      <c r="F3227" s="22"/>
      <c r="G3227" s="51"/>
      <c r="H3227" s="66"/>
      <c r="I3227" s="87"/>
      <c r="J3227" s="22"/>
      <c r="K3227" s="22"/>
      <c r="L3227" s="51"/>
      <c r="M3227" s="65"/>
      <c r="N3227" s="66"/>
      <c r="O3227" s="22"/>
      <c r="P3227" s="96"/>
    </row>
    <row r="3228" spans="2:16" ht="15.6" hidden="1" x14ac:dyDescent="0.3">
      <c r="B3228" s="62" t="str">
        <f>B3225</f>
        <v xml:space="preserve">  </v>
      </c>
      <c r="C3228" s="87" t="s">
        <v>36</v>
      </c>
      <c r="D3228" s="22"/>
      <c r="E3228" s="22" t="str">
        <f>F3229</f>
        <v xml:space="preserve">  </v>
      </c>
      <c r="F3228" s="22"/>
      <c r="G3228" s="51"/>
      <c r="H3228" s="143" t="s">
        <v>37</v>
      </c>
      <c r="I3228" s="143"/>
      <c r="J3228" s="143"/>
      <c r="K3228" s="143"/>
      <c r="L3228" s="51"/>
      <c r="M3228" s="87" t="s">
        <v>36</v>
      </c>
      <c r="N3228" s="22"/>
      <c r="O3228" s="22" t="str">
        <f>E3228</f>
        <v xml:space="preserve">  </v>
      </c>
      <c r="P3228" s="96"/>
    </row>
    <row r="3229" spans="2:16" ht="15.6" hidden="1" x14ac:dyDescent="0.3">
      <c r="B3229" s="75"/>
      <c r="C3229" s="79"/>
      <c r="D3229" s="90" t="s">
        <v>80</v>
      </c>
      <c r="E3229" s="90"/>
      <c r="F3229" s="91" t="str">
        <f>IFERROR(VLOOKUP(B3228,'Lessor Calculations'!$G$10:$W$448,17,FALSE),0)</f>
        <v xml:space="preserve">  </v>
      </c>
      <c r="G3229" s="70"/>
      <c r="H3229" s="146"/>
      <c r="I3229" s="146"/>
      <c r="J3229" s="146"/>
      <c r="K3229" s="146"/>
      <c r="L3229" s="70"/>
      <c r="M3229" s="79"/>
      <c r="N3229" s="90" t="s">
        <v>80</v>
      </c>
      <c r="O3229" s="91"/>
      <c r="P3229" s="94" t="str">
        <f>O3228</f>
        <v xml:space="preserve">  </v>
      </c>
    </row>
    <row r="3230" spans="2:16" ht="15.6" hidden="1" x14ac:dyDescent="0.3">
      <c r="B3230" s="59" t="str">
        <f>IFERROR(IF(EOMONTH(B3225,1)&gt;Questionnaire!$I$8,"  ",EOMONTH(B3225,1)),"  ")</f>
        <v xml:space="preserve">  </v>
      </c>
      <c r="C3230" s="82" t="s">
        <v>36</v>
      </c>
      <c r="D3230" s="83"/>
      <c r="E3230" s="83">
        <f>IFERROR(F3231+F3232,0)</f>
        <v>0</v>
      </c>
      <c r="F3230" s="83"/>
      <c r="G3230" s="61"/>
      <c r="H3230" s="142" t="s">
        <v>37</v>
      </c>
      <c r="I3230" s="142"/>
      <c r="J3230" s="142"/>
      <c r="K3230" s="142"/>
      <c r="L3230" s="61"/>
      <c r="M3230" s="82" t="s">
        <v>36</v>
      </c>
      <c r="N3230" s="83"/>
      <c r="O3230" s="83">
        <f>E3230</f>
        <v>0</v>
      </c>
      <c r="P3230" s="95"/>
    </row>
    <row r="3231" spans="2:16" hidden="1" x14ac:dyDescent="0.25">
      <c r="B3231" s="98"/>
      <c r="C3231" s="87"/>
      <c r="D3231" s="87" t="s">
        <v>71</v>
      </c>
      <c r="E3231" s="87"/>
      <c r="F3231" s="22">
        <f>IFERROR(-VLOOKUP(B3230,'Lessor Calculations'!$G$10:$N$448,8,FALSE),0)</f>
        <v>0</v>
      </c>
      <c r="G3231" s="51"/>
      <c r="H3231" s="143"/>
      <c r="I3231" s="143"/>
      <c r="J3231" s="143"/>
      <c r="K3231" s="143"/>
      <c r="L3231" s="51"/>
      <c r="M3231" s="87"/>
      <c r="N3231" s="87" t="s">
        <v>71</v>
      </c>
      <c r="O3231" s="22"/>
      <c r="P3231" s="96">
        <f>F3231</f>
        <v>0</v>
      </c>
    </row>
    <row r="3232" spans="2:16" hidden="1" x14ac:dyDescent="0.25">
      <c r="B3232" s="98"/>
      <c r="C3232" s="66"/>
      <c r="D3232" s="87" t="s">
        <v>72</v>
      </c>
      <c r="E3232" s="87"/>
      <c r="F3232" s="22" t="str">
        <f>IFERROR(VLOOKUP(B3230,'Lessor Calculations'!$G$10:$M$448,7,FALSE),0)</f>
        <v xml:space="preserve">  </v>
      </c>
      <c r="G3232" s="51"/>
      <c r="H3232" s="143"/>
      <c r="I3232" s="143"/>
      <c r="J3232" s="143"/>
      <c r="K3232" s="143"/>
      <c r="L3232" s="51"/>
      <c r="M3232" s="66"/>
      <c r="N3232" s="87" t="s">
        <v>72</v>
      </c>
      <c r="O3232" s="22"/>
      <c r="P3232" s="96" t="str">
        <f>F3232</f>
        <v xml:space="preserve">  </v>
      </c>
    </row>
    <row r="3233" spans="2:16" hidden="1" x14ac:dyDescent="0.25">
      <c r="B3233" s="98"/>
      <c r="C3233" s="66"/>
      <c r="D3233" s="87"/>
      <c r="E3233" s="22"/>
      <c r="F3233" s="22"/>
      <c r="G3233" s="51"/>
      <c r="H3233" s="66"/>
      <c r="I3233" s="87"/>
      <c r="J3233" s="22"/>
      <c r="K3233" s="22"/>
      <c r="L3233" s="51"/>
      <c r="M3233" s="65"/>
      <c r="N3233" s="87"/>
      <c r="O3233" s="22"/>
      <c r="P3233" s="96"/>
    </row>
    <row r="3234" spans="2:16" ht="15.6" hidden="1" x14ac:dyDescent="0.3">
      <c r="B3234" s="62" t="str">
        <f>B3230</f>
        <v xml:space="preserve">  </v>
      </c>
      <c r="C3234" s="66" t="s">
        <v>70</v>
      </c>
      <c r="D3234" s="66"/>
      <c r="E3234" s="22" t="str">
        <f>IFERROR(VLOOKUP(B3234,'Lessor Calculations'!$Z$10:$AB$448,3,FALSE),0)</f>
        <v xml:space="preserve">  </v>
      </c>
      <c r="F3234" s="66"/>
      <c r="G3234" s="51"/>
      <c r="H3234" s="143" t="s">
        <v>37</v>
      </c>
      <c r="I3234" s="143"/>
      <c r="J3234" s="143"/>
      <c r="K3234" s="143"/>
      <c r="L3234" s="51"/>
      <c r="M3234" s="66" t="s">
        <v>70</v>
      </c>
      <c r="N3234" s="66"/>
      <c r="O3234" s="22" t="str">
        <f>E3234</f>
        <v xml:space="preserve">  </v>
      </c>
      <c r="P3234" s="96"/>
    </row>
    <row r="3235" spans="2:16" hidden="1" x14ac:dyDescent="0.25">
      <c r="B3235" s="98"/>
      <c r="C3235" s="66"/>
      <c r="D3235" s="87" t="s">
        <v>82</v>
      </c>
      <c r="E3235" s="66"/>
      <c r="F3235" s="77" t="str">
        <f>E3234</f>
        <v xml:space="preserve">  </v>
      </c>
      <c r="G3235" s="51"/>
      <c r="H3235" s="143"/>
      <c r="I3235" s="143"/>
      <c r="J3235" s="143"/>
      <c r="K3235" s="143"/>
      <c r="L3235" s="51"/>
      <c r="M3235" s="66"/>
      <c r="N3235" s="87" t="s">
        <v>82</v>
      </c>
      <c r="O3235" s="22"/>
      <c r="P3235" s="96" t="str">
        <f>O3234</f>
        <v xml:space="preserve">  </v>
      </c>
    </row>
    <row r="3236" spans="2:16" hidden="1" x14ac:dyDescent="0.25">
      <c r="B3236" s="98"/>
      <c r="C3236" s="66"/>
      <c r="D3236" s="87"/>
      <c r="E3236" s="22"/>
      <c r="F3236" s="22"/>
      <c r="G3236" s="51"/>
      <c r="H3236" s="66"/>
      <c r="I3236" s="87"/>
      <c r="J3236" s="22"/>
      <c r="K3236" s="22"/>
      <c r="L3236" s="51"/>
      <c r="M3236" s="65"/>
      <c r="N3236" s="87"/>
      <c r="O3236" s="22"/>
      <c r="P3236" s="96"/>
    </row>
    <row r="3237" spans="2:16" ht="15.6" hidden="1" x14ac:dyDescent="0.3">
      <c r="B3237" s="62" t="str">
        <f>B3234</f>
        <v xml:space="preserve">  </v>
      </c>
      <c r="C3237" s="144" t="s">
        <v>37</v>
      </c>
      <c r="D3237" s="144"/>
      <c r="E3237" s="144"/>
      <c r="F3237" s="144"/>
      <c r="G3237" s="51"/>
      <c r="H3237" s="87" t="s">
        <v>74</v>
      </c>
      <c r="I3237" s="66"/>
      <c r="J3237" s="22" t="str">
        <f>IFERROR(VLOOKUP(B3237,'Lessor Calculations'!$AE$10:$AG$448,3,FALSE),0)</f>
        <v xml:space="preserve">  </v>
      </c>
      <c r="K3237" s="22"/>
      <c r="L3237" s="51"/>
      <c r="M3237" s="87" t="s">
        <v>74</v>
      </c>
      <c r="N3237" s="66"/>
      <c r="O3237" s="22" t="str">
        <f>J3237</f>
        <v xml:space="preserve">  </v>
      </c>
      <c r="P3237" s="96"/>
    </row>
    <row r="3238" spans="2:16" ht="15.6" hidden="1" x14ac:dyDescent="0.3">
      <c r="B3238" s="74"/>
      <c r="C3238" s="144"/>
      <c r="D3238" s="144"/>
      <c r="E3238" s="144"/>
      <c r="F3238" s="144"/>
      <c r="G3238" s="51"/>
      <c r="H3238" s="52"/>
      <c r="I3238" s="87" t="s">
        <v>79</v>
      </c>
      <c r="J3238" s="22"/>
      <c r="K3238" s="22" t="str">
        <f>J3237</f>
        <v xml:space="preserve">  </v>
      </c>
      <c r="L3238" s="51"/>
      <c r="M3238" s="52"/>
      <c r="N3238" s="87" t="s">
        <v>79</v>
      </c>
      <c r="O3238" s="22"/>
      <c r="P3238" s="96" t="str">
        <f>O3237</f>
        <v xml:space="preserve">  </v>
      </c>
    </row>
    <row r="3239" spans="2:16" ht="15.6" hidden="1" x14ac:dyDescent="0.3">
      <c r="B3239" s="74"/>
      <c r="C3239" s="66"/>
      <c r="D3239" s="87"/>
      <c r="E3239" s="22"/>
      <c r="F3239" s="22"/>
      <c r="G3239" s="51"/>
      <c r="H3239" s="66"/>
      <c r="I3239" s="87"/>
      <c r="J3239" s="22"/>
      <c r="K3239" s="22"/>
      <c r="L3239" s="51"/>
      <c r="M3239" s="65"/>
      <c r="N3239" s="66"/>
      <c r="O3239" s="22"/>
      <c r="P3239" s="96"/>
    </row>
    <row r="3240" spans="2:16" ht="15.6" hidden="1" x14ac:dyDescent="0.3">
      <c r="B3240" s="62" t="str">
        <f>B3237</f>
        <v xml:space="preserve">  </v>
      </c>
      <c r="C3240" s="87" t="s">
        <v>36</v>
      </c>
      <c r="D3240" s="22"/>
      <c r="E3240" s="22" t="str">
        <f>F3241</f>
        <v xml:space="preserve">  </v>
      </c>
      <c r="F3240" s="22"/>
      <c r="G3240" s="51"/>
      <c r="H3240" s="143" t="s">
        <v>37</v>
      </c>
      <c r="I3240" s="143"/>
      <c r="J3240" s="143"/>
      <c r="K3240" s="143"/>
      <c r="L3240" s="51"/>
      <c r="M3240" s="87" t="s">
        <v>36</v>
      </c>
      <c r="N3240" s="22"/>
      <c r="O3240" s="22" t="str">
        <f>E3240</f>
        <v xml:space="preserve">  </v>
      </c>
      <c r="P3240" s="96"/>
    </row>
    <row r="3241" spans="2:16" ht="15.6" hidden="1" x14ac:dyDescent="0.3">
      <c r="B3241" s="75"/>
      <c r="C3241" s="79"/>
      <c r="D3241" s="90" t="s">
        <v>80</v>
      </c>
      <c r="E3241" s="90"/>
      <c r="F3241" s="91" t="str">
        <f>IFERROR(VLOOKUP(B3240,'Lessor Calculations'!$G$10:$W$448,17,FALSE),0)</f>
        <v xml:space="preserve">  </v>
      </c>
      <c r="G3241" s="70"/>
      <c r="H3241" s="146"/>
      <c r="I3241" s="146"/>
      <c r="J3241" s="146"/>
      <c r="K3241" s="146"/>
      <c r="L3241" s="70"/>
      <c r="M3241" s="79"/>
      <c r="N3241" s="90" t="s">
        <v>80</v>
      </c>
      <c r="O3241" s="91"/>
      <c r="P3241" s="94" t="str">
        <f>O3240</f>
        <v xml:space="preserve">  </v>
      </c>
    </row>
    <row r="3242" spans="2:16" ht="15.6" hidden="1" x14ac:dyDescent="0.3">
      <c r="B3242" s="59" t="str">
        <f>IFERROR(IF(EOMONTH(B3237,1)&gt;Questionnaire!$I$8,"  ",EOMONTH(B3237,1)),"  ")</f>
        <v xml:space="preserve">  </v>
      </c>
      <c r="C3242" s="82" t="s">
        <v>36</v>
      </c>
      <c r="D3242" s="83"/>
      <c r="E3242" s="83">
        <f>IFERROR(F3243+F3244,0)</f>
        <v>0</v>
      </c>
      <c r="F3242" s="83"/>
      <c r="G3242" s="61"/>
      <c r="H3242" s="142" t="s">
        <v>37</v>
      </c>
      <c r="I3242" s="142"/>
      <c r="J3242" s="142"/>
      <c r="K3242" s="142"/>
      <c r="L3242" s="61"/>
      <c r="M3242" s="82" t="s">
        <v>36</v>
      </c>
      <c r="N3242" s="83"/>
      <c r="O3242" s="83">
        <f>E3242</f>
        <v>0</v>
      </c>
      <c r="P3242" s="95"/>
    </row>
    <row r="3243" spans="2:16" hidden="1" x14ac:dyDescent="0.25">
      <c r="B3243" s="98"/>
      <c r="C3243" s="87"/>
      <c r="D3243" s="87" t="s">
        <v>71</v>
      </c>
      <c r="E3243" s="87"/>
      <c r="F3243" s="22">
        <f>IFERROR(-VLOOKUP(B3242,'Lessor Calculations'!$G$10:$N$448,8,FALSE),0)</f>
        <v>0</v>
      </c>
      <c r="G3243" s="51"/>
      <c r="H3243" s="143"/>
      <c r="I3243" s="143"/>
      <c r="J3243" s="143"/>
      <c r="K3243" s="143"/>
      <c r="L3243" s="51"/>
      <c r="M3243" s="87"/>
      <c r="N3243" s="87" t="s">
        <v>71</v>
      </c>
      <c r="O3243" s="22"/>
      <c r="P3243" s="96">
        <f>F3243</f>
        <v>0</v>
      </c>
    </row>
    <row r="3244" spans="2:16" hidden="1" x14ac:dyDescent="0.25">
      <c r="B3244" s="98"/>
      <c r="C3244" s="66"/>
      <c r="D3244" s="87" t="s">
        <v>72</v>
      </c>
      <c r="E3244" s="87"/>
      <c r="F3244" s="22" t="str">
        <f>IFERROR(VLOOKUP(B3242,'Lessor Calculations'!$G$10:$M$448,7,FALSE),0)</f>
        <v xml:space="preserve">  </v>
      </c>
      <c r="G3244" s="51"/>
      <c r="H3244" s="143"/>
      <c r="I3244" s="143"/>
      <c r="J3244" s="143"/>
      <c r="K3244" s="143"/>
      <c r="L3244" s="51"/>
      <c r="M3244" s="66"/>
      <c r="N3244" s="87" t="s">
        <v>72</v>
      </c>
      <c r="O3244" s="22"/>
      <c r="P3244" s="96" t="str">
        <f>F3244</f>
        <v xml:space="preserve">  </v>
      </c>
    </row>
    <row r="3245" spans="2:16" hidden="1" x14ac:dyDescent="0.25">
      <c r="B3245" s="98"/>
      <c r="C3245" s="66"/>
      <c r="D3245" s="87"/>
      <c r="E3245" s="22"/>
      <c r="F3245" s="22"/>
      <c r="G3245" s="51"/>
      <c r="H3245" s="66"/>
      <c r="I3245" s="87"/>
      <c r="J3245" s="22"/>
      <c r="K3245" s="22"/>
      <c r="L3245" s="51"/>
      <c r="M3245" s="65"/>
      <c r="N3245" s="87"/>
      <c r="O3245" s="22"/>
      <c r="P3245" s="96"/>
    </row>
    <row r="3246" spans="2:16" ht="15.6" hidden="1" x14ac:dyDescent="0.3">
      <c r="B3246" s="62" t="str">
        <f>B3242</f>
        <v xml:space="preserve">  </v>
      </c>
      <c r="C3246" s="66" t="s">
        <v>70</v>
      </c>
      <c r="D3246" s="66"/>
      <c r="E3246" s="22" t="str">
        <f>IFERROR(VLOOKUP(B3246,'Lessor Calculations'!$Z$10:$AB$448,3,FALSE),0)</f>
        <v xml:space="preserve">  </v>
      </c>
      <c r="F3246" s="66"/>
      <c r="G3246" s="51"/>
      <c r="H3246" s="143" t="s">
        <v>37</v>
      </c>
      <c r="I3246" s="143"/>
      <c r="J3246" s="143"/>
      <c r="K3246" s="143"/>
      <c r="L3246" s="51"/>
      <c r="M3246" s="66" t="s">
        <v>70</v>
      </c>
      <c r="N3246" s="66"/>
      <c r="O3246" s="22" t="str">
        <f>E3246</f>
        <v xml:space="preserve">  </v>
      </c>
      <c r="P3246" s="96"/>
    </row>
    <row r="3247" spans="2:16" hidden="1" x14ac:dyDescent="0.25">
      <c r="B3247" s="98"/>
      <c r="C3247" s="66"/>
      <c r="D3247" s="87" t="s">
        <v>82</v>
      </c>
      <c r="E3247" s="66"/>
      <c r="F3247" s="77" t="str">
        <f>E3246</f>
        <v xml:space="preserve">  </v>
      </c>
      <c r="G3247" s="51"/>
      <c r="H3247" s="143"/>
      <c r="I3247" s="143"/>
      <c r="J3247" s="143"/>
      <c r="K3247" s="143"/>
      <c r="L3247" s="51"/>
      <c r="M3247" s="66"/>
      <c r="N3247" s="87" t="s">
        <v>82</v>
      </c>
      <c r="O3247" s="22"/>
      <c r="P3247" s="96" t="str">
        <f>O3246</f>
        <v xml:space="preserve">  </v>
      </c>
    </row>
    <row r="3248" spans="2:16" hidden="1" x14ac:dyDescent="0.25">
      <c r="B3248" s="98"/>
      <c r="C3248" s="66"/>
      <c r="D3248" s="87"/>
      <c r="E3248" s="22"/>
      <c r="F3248" s="22"/>
      <c r="G3248" s="51"/>
      <c r="H3248" s="66"/>
      <c r="I3248" s="87"/>
      <c r="J3248" s="22"/>
      <c r="K3248" s="22"/>
      <c r="L3248" s="51"/>
      <c r="M3248" s="65"/>
      <c r="N3248" s="87"/>
      <c r="O3248" s="22"/>
      <c r="P3248" s="96"/>
    </row>
    <row r="3249" spans="2:16" ht="15.6" hidden="1" x14ac:dyDescent="0.3">
      <c r="B3249" s="62" t="str">
        <f>B3246</f>
        <v xml:space="preserve">  </v>
      </c>
      <c r="C3249" s="144" t="s">
        <v>37</v>
      </c>
      <c r="D3249" s="144"/>
      <c r="E3249" s="144"/>
      <c r="F3249" s="144"/>
      <c r="G3249" s="51"/>
      <c r="H3249" s="87" t="s">
        <v>74</v>
      </c>
      <c r="I3249" s="66"/>
      <c r="J3249" s="22" t="str">
        <f>IFERROR(VLOOKUP(B3249,'Lessor Calculations'!$AE$10:$AG$448,3,FALSE),0)</f>
        <v xml:space="preserve">  </v>
      </c>
      <c r="K3249" s="22"/>
      <c r="L3249" s="51"/>
      <c r="M3249" s="87" t="s">
        <v>74</v>
      </c>
      <c r="N3249" s="66"/>
      <c r="O3249" s="22" t="str">
        <f>J3249</f>
        <v xml:space="preserve">  </v>
      </c>
      <c r="P3249" s="96"/>
    </row>
    <row r="3250" spans="2:16" ht="15.6" hidden="1" x14ac:dyDescent="0.3">
      <c r="B3250" s="74"/>
      <c r="C3250" s="144"/>
      <c r="D3250" s="144"/>
      <c r="E3250" s="144"/>
      <c r="F3250" s="144"/>
      <c r="G3250" s="51"/>
      <c r="H3250" s="52"/>
      <c r="I3250" s="87" t="s">
        <v>79</v>
      </c>
      <c r="J3250" s="22"/>
      <c r="K3250" s="22" t="str">
        <f>J3249</f>
        <v xml:space="preserve">  </v>
      </c>
      <c r="L3250" s="51"/>
      <c r="M3250" s="52"/>
      <c r="N3250" s="87" t="s">
        <v>79</v>
      </c>
      <c r="O3250" s="22"/>
      <c r="P3250" s="96" t="str">
        <f>O3249</f>
        <v xml:space="preserve">  </v>
      </c>
    </row>
    <row r="3251" spans="2:16" ht="15.6" hidden="1" x14ac:dyDescent="0.3">
      <c r="B3251" s="74"/>
      <c r="C3251" s="66"/>
      <c r="D3251" s="87"/>
      <c r="E3251" s="22"/>
      <c r="F3251" s="22"/>
      <c r="G3251" s="51"/>
      <c r="H3251" s="66"/>
      <c r="I3251" s="87"/>
      <c r="J3251" s="22"/>
      <c r="K3251" s="22"/>
      <c r="L3251" s="51"/>
      <c r="M3251" s="65"/>
      <c r="N3251" s="66"/>
      <c r="O3251" s="22"/>
      <c r="P3251" s="96"/>
    </row>
    <row r="3252" spans="2:16" ht="15.6" hidden="1" x14ac:dyDescent="0.3">
      <c r="B3252" s="62" t="str">
        <f>B3249</f>
        <v xml:space="preserve">  </v>
      </c>
      <c r="C3252" s="87" t="s">
        <v>36</v>
      </c>
      <c r="D3252" s="22"/>
      <c r="E3252" s="22" t="str">
        <f>F3253</f>
        <v xml:space="preserve">  </v>
      </c>
      <c r="F3252" s="22"/>
      <c r="G3252" s="51"/>
      <c r="H3252" s="143" t="s">
        <v>37</v>
      </c>
      <c r="I3252" s="143"/>
      <c r="J3252" s="143"/>
      <c r="K3252" s="143"/>
      <c r="L3252" s="51"/>
      <c r="M3252" s="87" t="s">
        <v>36</v>
      </c>
      <c r="N3252" s="22"/>
      <c r="O3252" s="22" t="str">
        <f>E3252</f>
        <v xml:space="preserve">  </v>
      </c>
      <c r="P3252" s="96"/>
    </row>
    <row r="3253" spans="2:16" ht="15.6" hidden="1" x14ac:dyDescent="0.3">
      <c r="B3253" s="75"/>
      <c r="C3253" s="79"/>
      <c r="D3253" s="90" t="s">
        <v>80</v>
      </c>
      <c r="E3253" s="90"/>
      <c r="F3253" s="91" t="str">
        <f>IFERROR(VLOOKUP(B3252,'Lessor Calculations'!$G$10:$W$448,17,FALSE),0)</f>
        <v xml:space="preserve">  </v>
      </c>
      <c r="G3253" s="70"/>
      <c r="H3253" s="146"/>
      <c r="I3253" s="146"/>
      <c r="J3253" s="146"/>
      <c r="K3253" s="146"/>
      <c r="L3253" s="70"/>
      <c r="M3253" s="79"/>
      <c r="N3253" s="90" t="s">
        <v>80</v>
      </c>
      <c r="O3253" s="91"/>
      <c r="P3253" s="94" t="str">
        <f>O3252</f>
        <v xml:space="preserve">  </v>
      </c>
    </row>
    <row r="3254" spans="2:16" ht="15.6" hidden="1" x14ac:dyDescent="0.3">
      <c r="B3254" s="59" t="str">
        <f>IFERROR(IF(EOMONTH(B3249,1)&gt;Questionnaire!$I$8,"  ",EOMONTH(B3249,1)),"  ")</f>
        <v xml:space="preserve">  </v>
      </c>
      <c r="C3254" s="82" t="s">
        <v>36</v>
      </c>
      <c r="D3254" s="83"/>
      <c r="E3254" s="83">
        <f>IFERROR(F3255+F3256,0)</f>
        <v>0</v>
      </c>
      <c r="F3254" s="83"/>
      <c r="G3254" s="61"/>
      <c r="H3254" s="142" t="s">
        <v>37</v>
      </c>
      <c r="I3254" s="142"/>
      <c r="J3254" s="142"/>
      <c r="K3254" s="142"/>
      <c r="L3254" s="61"/>
      <c r="M3254" s="82" t="s">
        <v>36</v>
      </c>
      <c r="N3254" s="83"/>
      <c r="O3254" s="83">
        <f>E3254</f>
        <v>0</v>
      </c>
      <c r="P3254" s="95"/>
    </row>
    <row r="3255" spans="2:16" hidden="1" x14ac:dyDescent="0.25">
      <c r="B3255" s="98"/>
      <c r="C3255" s="87"/>
      <c r="D3255" s="87" t="s">
        <v>71</v>
      </c>
      <c r="E3255" s="87"/>
      <c r="F3255" s="22">
        <f>IFERROR(-VLOOKUP(B3254,'Lessor Calculations'!$G$10:$N$448,8,FALSE),0)</f>
        <v>0</v>
      </c>
      <c r="G3255" s="51"/>
      <c r="H3255" s="143"/>
      <c r="I3255" s="143"/>
      <c r="J3255" s="143"/>
      <c r="K3255" s="143"/>
      <c r="L3255" s="51"/>
      <c r="M3255" s="87"/>
      <c r="N3255" s="87" t="s">
        <v>71</v>
      </c>
      <c r="O3255" s="22"/>
      <c r="P3255" s="96">
        <f>F3255</f>
        <v>0</v>
      </c>
    </row>
    <row r="3256" spans="2:16" hidden="1" x14ac:dyDescent="0.25">
      <c r="B3256" s="98"/>
      <c r="C3256" s="66"/>
      <c r="D3256" s="87" t="s">
        <v>72</v>
      </c>
      <c r="E3256" s="87"/>
      <c r="F3256" s="22" t="str">
        <f>IFERROR(VLOOKUP(B3254,'Lessor Calculations'!$G$10:$M$448,7,FALSE),0)</f>
        <v xml:space="preserve">  </v>
      </c>
      <c r="G3256" s="51"/>
      <c r="H3256" s="143"/>
      <c r="I3256" s="143"/>
      <c r="J3256" s="143"/>
      <c r="K3256" s="143"/>
      <c r="L3256" s="51"/>
      <c r="M3256" s="66"/>
      <c r="N3256" s="87" t="s">
        <v>72</v>
      </c>
      <c r="O3256" s="22"/>
      <c r="P3256" s="96" t="str">
        <f>F3256</f>
        <v xml:space="preserve">  </v>
      </c>
    </row>
    <row r="3257" spans="2:16" hidden="1" x14ac:dyDescent="0.25">
      <c r="B3257" s="98"/>
      <c r="C3257" s="66"/>
      <c r="D3257" s="87"/>
      <c r="E3257" s="22"/>
      <c r="F3257" s="22"/>
      <c r="G3257" s="51"/>
      <c r="H3257" s="66"/>
      <c r="I3257" s="87"/>
      <c r="J3257" s="22"/>
      <c r="K3257" s="22"/>
      <c r="L3257" s="51"/>
      <c r="M3257" s="65"/>
      <c r="N3257" s="87"/>
      <c r="O3257" s="22"/>
      <c r="P3257" s="96"/>
    </row>
    <row r="3258" spans="2:16" ht="15.6" hidden="1" x14ac:dyDescent="0.3">
      <c r="B3258" s="62" t="str">
        <f>B3254</f>
        <v xml:space="preserve">  </v>
      </c>
      <c r="C3258" s="66" t="s">
        <v>70</v>
      </c>
      <c r="D3258" s="66"/>
      <c r="E3258" s="22" t="str">
        <f>IFERROR(VLOOKUP(B3258,'Lessor Calculations'!$Z$10:$AB$448,3,FALSE),0)</f>
        <v xml:space="preserve">  </v>
      </c>
      <c r="F3258" s="66"/>
      <c r="G3258" s="51"/>
      <c r="H3258" s="143" t="s">
        <v>37</v>
      </c>
      <c r="I3258" s="143"/>
      <c r="J3258" s="143"/>
      <c r="K3258" s="143"/>
      <c r="L3258" s="51"/>
      <c r="M3258" s="66" t="s">
        <v>70</v>
      </c>
      <c r="N3258" s="66"/>
      <c r="O3258" s="22" t="str">
        <f>E3258</f>
        <v xml:space="preserve">  </v>
      </c>
      <c r="P3258" s="96"/>
    </row>
    <row r="3259" spans="2:16" hidden="1" x14ac:dyDescent="0.25">
      <c r="B3259" s="98"/>
      <c r="C3259" s="66"/>
      <c r="D3259" s="87" t="s">
        <v>82</v>
      </c>
      <c r="E3259" s="66"/>
      <c r="F3259" s="77" t="str">
        <f>E3258</f>
        <v xml:space="preserve">  </v>
      </c>
      <c r="G3259" s="51"/>
      <c r="H3259" s="143"/>
      <c r="I3259" s="143"/>
      <c r="J3259" s="143"/>
      <c r="K3259" s="143"/>
      <c r="L3259" s="51"/>
      <c r="M3259" s="66"/>
      <c r="N3259" s="87" t="s">
        <v>82</v>
      </c>
      <c r="O3259" s="22"/>
      <c r="P3259" s="96" t="str">
        <f>O3258</f>
        <v xml:space="preserve">  </v>
      </c>
    </row>
    <row r="3260" spans="2:16" hidden="1" x14ac:dyDescent="0.25">
      <c r="B3260" s="98"/>
      <c r="C3260" s="66"/>
      <c r="D3260" s="87"/>
      <c r="E3260" s="22"/>
      <c r="F3260" s="22"/>
      <c r="G3260" s="51"/>
      <c r="H3260" s="66"/>
      <c r="I3260" s="87"/>
      <c r="J3260" s="22"/>
      <c r="K3260" s="22"/>
      <c r="L3260" s="51"/>
      <c r="M3260" s="65"/>
      <c r="N3260" s="87"/>
      <c r="O3260" s="22"/>
      <c r="P3260" s="96"/>
    </row>
    <row r="3261" spans="2:16" ht="15.6" hidden="1" x14ac:dyDescent="0.3">
      <c r="B3261" s="62" t="str">
        <f>B3258</f>
        <v xml:space="preserve">  </v>
      </c>
      <c r="C3261" s="144" t="s">
        <v>37</v>
      </c>
      <c r="D3261" s="144"/>
      <c r="E3261" s="144"/>
      <c r="F3261" s="144"/>
      <c r="G3261" s="51"/>
      <c r="H3261" s="87" t="s">
        <v>74</v>
      </c>
      <c r="I3261" s="66"/>
      <c r="J3261" s="22" t="str">
        <f>IFERROR(VLOOKUP(B3261,'Lessor Calculations'!$AE$10:$AG$448,3,FALSE),0)</f>
        <v xml:space="preserve">  </v>
      </c>
      <c r="K3261" s="22"/>
      <c r="L3261" s="51"/>
      <c r="M3261" s="87" t="s">
        <v>74</v>
      </c>
      <c r="N3261" s="66"/>
      <c r="O3261" s="22" t="str">
        <f>J3261</f>
        <v xml:space="preserve">  </v>
      </c>
      <c r="P3261" s="96"/>
    </row>
    <row r="3262" spans="2:16" ht="15.6" hidden="1" x14ac:dyDescent="0.3">
      <c r="B3262" s="74"/>
      <c r="C3262" s="144"/>
      <c r="D3262" s="144"/>
      <c r="E3262" s="144"/>
      <c r="F3262" s="144"/>
      <c r="G3262" s="51"/>
      <c r="H3262" s="52"/>
      <c r="I3262" s="87" t="s">
        <v>79</v>
      </c>
      <c r="J3262" s="22"/>
      <c r="K3262" s="22" t="str">
        <f>J3261</f>
        <v xml:space="preserve">  </v>
      </c>
      <c r="L3262" s="51"/>
      <c r="M3262" s="52"/>
      <c r="N3262" s="87" t="s">
        <v>79</v>
      </c>
      <c r="O3262" s="22"/>
      <c r="P3262" s="96" t="str">
        <f>O3261</f>
        <v xml:space="preserve">  </v>
      </c>
    </row>
    <row r="3263" spans="2:16" ht="15.6" hidden="1" x14ac:dyDescent="0.3">
      <c r="B3263" s="74"/>
      <c r="C3263" s="66"/>
      <c r="D3263" s="87"/>
      <c r="E3263" s="22"/>
      <c r="F3263" s="22"/>
      <c r="G3263" s="51"/>
      <c r="H3263" s="66"/>
      <c r="I3263" s="87"/>
      <c r="J3263" s="22"/>
      <c r="K3263" s="22"/>
      <c r="L3263" s="51"/>
      <c r="M3263" s="65"/>
      <c r="N3263" s="66"/>
      <c r="O3263" s="22"/>
      <c r="P3263" s="96"/>
    </row>
    <row r="3264" spans="2:16" ht="15.6" hidden="1" x14ac:dyDescent="0.3">
      <c r="B3264" s="62" t="str">
        <f>B3261</f>
        <v xml:space="preserve">  </v>
      </c>
      <c r="C3264" s="87" t="s">
        <v>36</v>
      </c>
      <c r="D3264" s="22"/>
      <c r="E3264" s="22" t="str">
        <f>F3265</f>
        <v xml:space="preserve">  </v>
      </c>
      <c r="F3264" s="22"/>
      <c r="G3264" s="51"/>
      <c r="H3264" s="143" t="s">
        <v>37</v>
      </c>
      <c r="I3264" s="143"/>
      <c r="J3264" s="143"/>
      <c r="K3264" s="143"/>
      <c r="L3264" s="51"/>
      <c r="M3264" s="87" t="s">
        <v>36</v>
      </c>
      <c r="N3264" s="22"/>
      <c r="O3264" s="22" t="str">
        <f>E3264</f>
        <v xml:space="preserve">  </v>
      </c>
      <c r="P3264" s="96"/>
    </row>
    <row r="3265" spans="2:16" ht="15.6" hidden="1" x14ac:dyDescent="0.3">
      <c r="B3265" s="75"/>
      <c r="C3265" s="79"/>
      <c r="D3265" s="90" t="s">
        <v>80</v>
      </c>
      <c r="E3265" s="90"/>
      <c r="F3265" s="91" t="str">
        <f>IFERROR(VLOOKUP(B3264,'Lessor Calculations'!$G$10:$W$448,17,FALSE),0)</f>
        <v xml:space="preserve">  </v>
      </c>
      <c r="G3265" s="70"/>
      <c r="H3265" s="146"/>
      <c r="I3265" s="146"/>
      <c r="J3265" s="146"/>
      <c r="K3265" s="146"/>
      <c r="L3265" s="70"/>
      <c r="M3265" s="79"/>
      <c r="N3265" s="90" t="s">
        <v>80</v>
      </c>
      <c r="O3265" s="91"/>
      <c r="P3265" s="94" t="str">
        <f>O3264</f>
        <v xml:space="preserve">  </v>
      </c>
    </row>
    <row r="3266" spans="2:16" ht="15.6" hidden="1" x14ac:dyDescent="0.3">
      <c r="B3266" s="59" t="str">
        <f>IFERROR(IF(EOMONTH(B3261,1)&gt;Questionnaire!$I$8,"  ",EOMONTH(B3261,1)),"  ")</f>
        <v xml:space="preserve">  </v>
      </c>
      <c r="C3266" s="82" t="s">
        <v>36</v>
      </c>
      <c r="D3266" s="83"/>
      <c r="E3266" s="83">
        <f>IFERROR(F3267+F3268,0)</f>
        <v>0</v>
      </c>
      <c r="F3266" s="83"/>
      <c r="G3266" s="61"/>
      <c r="H3266" s="142" t="s">
        <v>37</v>
      </c>
      <c r="I3266" s="142"/>
      <c r="J3266" s="142"/>
      <c r="K3266" s="142"/>
      <c r="L3266" s="61"/>
      <c r="M3266" s="82" t="s">
        <v>36</v>
      </c>
      <c r="N3266" s="83"/>
      <c r="O3266" s="83">
        <f>E3266</f>
        <v>0</v>
      </c>
      <c r="P3266" s="95"/>
    </row>
    <row r="3267" spans="2:16" hidden="1" x14ac:dyDescent="0.25">
      <c r="B3267" s="98"/>
      <c r="C3267" s="87"/>
      <c r="D3267" s="87" t="s">
        <v>71</v>
      </c>
      <c r="E3267" s="87"/>
      <c r="F3267" s="22">
        <f>IFERROR(-VLOOKUP(B3266,'Lessor Calculations'!$G$10:$N$448,8,FALSE),0)</f>
        <v>0</v>
      </c>
      <c r="G3267" s="51"/>
      <c r="H3267" s="143"/>
      <c r="I3267" s="143"/>
      <c r="J3267" s="143"/>
      <c r="K3267" s="143"/>
      <c r="L3267" s="51"/>
      <c r="M3267" s="87"/>
      <c r="N3267" s="87" t="s">
        <v>71</v>
      </c>
      <c r="O3267" s="22"/>
      <c r="P3267" s="96">
        <f>F3267</f>
        <v>0</v>
      </c>
    </row>
    <row r="3268" spans="2:16" hidden="1" x14ac:dyDescent="0.25">
      <c r="B3268" s="98"/>
      <c r="C3268" s="66"/>
      <c r="D3268" s="87" t="s">
        <v>72</v>
      </c>
      <c r="E3268" s="87"/>
      <c r="F3268" s="22" t="str">
        <f>IFERROR(VLOOKUP(B3266,'Lessor Calculations'!$G$10:$M$448,7,FALSE),0)</f>
        <v xml:space="preserve">  </v>
      </c>
      <c r="G3268" s="51"/>
      <c r="H3268" s="143"/>
      <c r="I3268" s="143"/>
      <c r="J3268" s="143"/>
      <c r="K3268" s="143"/>
      <c r="L3268" s="51"/>
      <c r="M3268" s="66"/>
      <c r="N3268" s="87" t="s">
        <v>72</v>
      </c>
      <c r="O3268" s="22"/>
      <c r="P3268" s="96" t="str">
        <f>F3268</f>
        <v xml:space="preserve">  </v>
      </c>
    </row>
    <row r="3269" spans="2:16" hidden="1" x14ac:dyDescent="0.25">
      <c r="B3269" s="98"/>
      <c r="C3269" s="66"/>
      <c r="D3269" s="87"/>
      <c r="E3269" s="22"/>
      <c r="F3269" s="22"/>
      <c r="G3269" s="51"/>
      <c r="H3269" s="66"/>
      <c r="I3269" s="87"/>
      <c r="J3269" s="22"/>
      <c r="K3269" s="22"/>
      <c r="L3269" s="51"/>
      <c r="M3269" s="65"/>
      <c r="N3269" s="87"/>
      <c r="O3269" s="22"/>
      <c r="P3269" s="96"/>
    </row>
    <row r="3270" spans="2:16" ht="15.6" hidden="1" x14ac:dyDescent="0.3">
      <c r="B3270" s="62" t="str">
        <f>B3266</f>
        <v xml:space="preserve">  </v>
      </c>
      <c r="C3270" s="66" t="s">
        <v>70</v>
      </c>
      <c r="D3270" s="66"/>
      <c r="E3270" s="22" t="str">
        <f>IFERROR(VLOOKUP(B3270,'Lessor Calculations'!$Z$10:$AB$448,3,FALSE),0)</f>
        <v xml:space="preserve">  </v>
      </c>
      <c r="F3270" s="66"/>
      <c r="G3270" s="51"/>
      <c r="H3270" s="143" t="s">
        <v>37</v>
      </c>
      <c r="I3270" s="143"/>
      <c r="J3270" s="143"/>
      <c r="K3270" s="143"/>
      <c r="L3270" s="51"/>
      <c r="M3270" s="66" t="s">
        <v>70</v>
      </c>
      <c r="N3270" s="66"/>
      <c r="O3270" s="22" t="str">
        <f>E3270</f>
        <v xml:space="preserve">  </v>
      </c>
      <c r="P3270" s="96"/>
    </row>
    <row r="3271" spans="2:16" hidden="1" x14ac:dyDescent="0.25">
      <c r="B3271" s="98"/>
      <c r="C3271" s="66"/>
      <c r="D3271" s="87" t="s">
        <v>82</v>
      </c>
      <c r="E3271" s="66"/>
      <c r="F3271" s="77" t="str">
        <f>E3270</f>
        <v xml:space="preserve">  </v>
      </c>
      <c r="G3271" s="51"/>
      <c r="H3271" s="143"/>
      <c r="I3271" s="143"/>
      <c r="J3271" s="143"/>
      <c r="K3271" s="143"/>
      <c r="L3271" s="51"/>
      <c r="M3271" s="66"/>
      <c r="N3271" s="87" t="s">
        <v>82</v>
      </c>
      <c r="O3271" s="22"/>
      <c r="P3271" s="96" t="str">
        <f>O3270</f>
        <v xml:space="preserve">  </v>
      </c>
    </row>
    <row r="3272" spans="2:16" hidden="1" x14ac:dyDescent="0.25">
      <c r="B3272" s="98"/>
      <c r="C3272" s="66"/>
      <c r="D3272" s="87"/>
      <c r="E3272" s="22"/>
      <c r="F3272" s="22"/>
      <c r="G3272" s="51"/>
      <c r="H3272" s="66"/>
      <c r="I3272" s="87"/>
      <c r="J3272" s="22"/>
      <c r="K3272" s="22"/>
      <c r="L3272" s="51"/>
      <c r="M3272" s="65"/>
      <c r="N3272" s="87"/>
      <c r="O3272" s="22"/>
      <c r="P3272" s="96"/>
    </row>
    <row r="3273" spans="2:16" ht="15.6" hidden="1" x14ac:dyDescent="0.3">
      <c r="B3273" s="62" t="str">
        <f>B3270</f>
        <v xml:space="preserve">  </v>
      </c>
      <c r="C3273" s="144" t="s">
        <v>37</v>
      </c>
      <c r="D3273" s="144"/>
      <c r="E3273" s="144"/>
      <c r="F3273" s="144"/>
      <c r="G3273" s="51"/>
      <c r="H3273" s="87" t="s">
        <v>74</v>
      </c>
      <c r="I3273" s="66"/>
      <c r="J3273" s="22" t="str">
        <f>IFERROR(VLOOKUP(B3273,'Lessor Calculations'!$AE$10:$AG$448,3,FALSE),0)</f>
        <v xml:space="preserve">  </v>
      </c>
      <c r="K3273" s="22"/>
      <c r="L3273" s="51"/>
      <c r="M3273" s="87" t="s">
        <v>74</v>
      </c>
      <c r="N3273" s="66"/>
      <c r="O3273" s="22" t="str">
        <f>J3273</f>
        <v xml:space="preserve">  </v>
      </c>
      <c r="P3273" s="96"/>
    </row>
    <row r="3274" spans="2:16" ht="15.6" hidden="1" x14ac:dyDescent="0.3">
      <c r="B3274" s="74"/>
      <c r="C3274" s="144"/>
      <c r="D3274" s="144"/>
      <c r="E3274" s="144"/>
      <c r="F3274" s="144"/>
      <c r="G3274" s="51"/>
      <c r="H3274" s="52"/>
      <c r="I3274" s="87" t="s">
        <v>79</v>
      </c>
      <c r="J3274" s="22"/>
      <c r="K3274" s="22" t="str">
        <f>J3273</f>
        <v xml:space="preserve">  </v>
      </c>
      <c r="L3274" s="51"/>
      <c r="M3274" s="52"/>
      <c r="N3274" s="87" t="s">
        <v>79</v>
      </c>
      <c r="O3274" s="22"/>
      <c r="P3274" s="96" t="str">
        <f>O3273</f>
        <v xml:space="preserve">  </v>
      </c>
    </row>
    <row r="3275" spans="2:16" ht="15.6" hidden="1" x14ac:dyDescent="0.3">
      <c r="B3275" s="74"/>
      <c r="C3275" s="66"/>
      <c r="D3275" s="87"/>
      <c r="E3275" s="22"/>
      <c r="F3275" s="22"/>
      <c r="G3275" s="51"/>
      <c r="H3275" s="66"/>
      <c r="I3275" s="87"/>
      <c r="J3275" s="22"/>
      <c r="K3275" s="22"/>
      <c r="L3275" s="51"/>
      <c r="M3275" s="65"/>
      <c r="N3275" s="66"/>
      <c r="O3275" s="22"/>
      <c r="P3275" s="96"/>
    </row>
    <row r="3276" spans="2:16" ht="15.6" hidden="1" x14ac:dyDescent="0.3">
      <c r="B3276" s="62" t="str">
        <f>B3273</f>
        <v xml:space="preserve">  </v>
      </c>
      <c r="C3276" s="87" t="s">
        <v>36</v>
      </c>
      <c r="D3276" s="22"/>
      <c r="E3276" s="22" t="str">
        <f>F3277</f>
        <v xml:space="preserve">  </v>
      </c>
      <c r="F3276" s="22"/>
      <c r="G3276" s="51"/>
      <c r="H3276" s="143" t="s">
        <v>37</v>
      </c>
      <c r="I3276" s="143"/>
      <c r="J3276" s="143"/>
      <c r="K3276" s="143"/>
      <c r="L3276" s="51"/>
      <c r="M3276" s="87" t="s">
        <v>36</v>
      </c>
      <c r="N3276" s="22"/>
      <c r="O3276" s="22" t="str">
        <f>E3276</f>
        <v xml:space="preserve">  </v>
      </c>
      <c r="P3276" s="96"/>
    </row>
    <row r="3277" spans="2:16" ht="15.6" hidden="1" x14ac:dyDescent="0.3">
      <c r="B3277" s="75"/>
      <c r="C3277" s="79"/>
      <c r="D3277" s="90" t="s">
        <v>80</v>
      </c>
      <c r="E3277" s="90"/>
      <c r="F3277" s="91" t="str">
        <f>IFERROR(VLOOKUP(B3276,'Lessor Calculations'!$G$10:$W$448,17,FALSE),0)</f>
        <v xml:space="preserve">  </v>
      </c>
      <c r="G3277" s="70"/>
      <c r="H3277" s="146"/>
      <c r="I3277" s="146"/>
      <c r="J3277" s="146"/>
      <c r="K3277" s="146"/>
      <c r="L3277" s="70"/>
      <c r="M3277" s="79"/>
      <c r="N3277" s="90" t="s">
        <v>80</v>
      </c>
      <c r="O3277" s="91"/>
      <c r="P3277" s="94" t="str">
        <f>O3276</f>
        <v xml:space="preserve">  </v>
      </c>
    </row>
    <row r="3278" spans="2:16" ht="15.6" hidden="1" x14ac:dyDescent="0.3">
      <c r="B3278" s="59" t="str">
        <f>IFERROR(IF(EOMONTH(B3273,1)&gt;Questionnaire!$I$8,"  ",EOMONTH(B3273,1)),"  ")</f>
        <v xml:space="preserve">  </v>
      </c>
      <c r="C3278" s="82" t="s">
        <v>36</v>
      </c>
      <c r="D3278" s="83"/>
      <c r="E3278" s="83">
        <f>IFERROR(F3279+F3280,0)</f>
        <v>0</v>
      </c>
      <c r="F3278" s="83"/>
      <c r="G3278" s="61"/>
      <c r="H3278" s="142" t="s">
        <v>37</v>
      </c>
      <c r="I3278" s="142"/>
      <c r="J3278" s="142"/>
      <c r="K3278" s="142"/>
      <c r="L3278" s="61"/>
      <c r="M3278" s="82" t="s">
        <v>36</v>
      </c>
      <c r="N3278" s="83"/>
      <c r="O3278" s="83">
        <f>E3278</f>
        <v>0</v>
      </c>
      <c r="P3278" s="95"/>
    </row>
    <row r="3279" spans="2:16" hidden="1" x14ac:dyDescent="0.25">
      <c r="B3279" s="98"/>
      <c r="C3279" s="87"/>
      <c r="D3279" s="87" t="s">
        <v>71</v>
      </c>
      <c r="E3279" s="87"/>
      <c r="F3279" s="22">
        <f>IFERROR(-VLOOKUP(B3278,'Lessor Calculations'!$G$10:$N$448,8,FALSE),0)</f>
        <v>0</v>
      </c>
      <c r="G3279" s="51"/>
      <c r="H3279" s="143"/>
      <c r="I3279" s="143"/>
      <c r="J3279" s="143"/>
      <c r="K3279" s="143"/>
      <c r="L3279" s="51"/>
      <c r="M3279" s="87"/>
      <c r="N3279" s="87" t="s">
        <v>71</v>
      </c>
      <c r="O3279" s="22"/>
      <c r="P3279" s="96">
        <f>F3279</f>
        <v>0</v>
      </c>
    </row>
    <row r="3280" spans="2:16" hidden="1" x14ac:dyDescent="0.25">
      <c r="B3280" s="98"/>
      <c r="C3280" s="66"/>
      <c r="D3280" s="87" t="s">
        <v>72</v>
      </c>
      <c r="E3280" s="87"/>
      <c r="F3280" s="22" t="str">
        <f>IFERROR(VLOOKUP(B3278,'Lessor Calculations'!$G$10:$M$448,7,FALSE),0)</f>
        <v xml:space="preserve">  </v>
      </c>
      <c r="G3280" s="51"/>
      <c r="H3280" s="143"/>
      <c r="I3280" s="143"/>
      <c r="J3280" s="143"/>
      <c r="K3280" s="143"/>
      <c r="L3280" s="51"/>
      <c r="M3280" s="66"/>
      <c r="N3280" s="87" t="s">
        <v>72</v>
      </c>
      <c r="O3280" s="22"/>
      <c r="P3280" s="96" t="str">
        <f>F3280</f>
        <v xml:space="preserve">  </v>
      </c>
    </row>
    <row r="3281" spans="2:16" hidden="1" x14ac:dyDescent="0.25">
      <c r="B3281" s="98"/>
      <c r="C3281" s="66"/>
      <c r="D3281" s="87"/>
      <c r="E3281" s="22"/>
      <c r="F3281" s="22"/>
      <c r="G3281" s="51"/>
      <c r="H3281" s="66"/>
      <c r="I3281" s="87"/>
      <c r="J3281" s="22"/>
      <c r="K3281" s="22"/>
      <c r="L3281" s="51"/>
      <c r="M3281" s="65"/>
      <c r="N3281" s="87"/>
      <c r="O3281" s="22"/>
      <c r="P3281" s="96"/>
    </row>
    <row r="3282" spans="2:16" ht="15.6" hidden="1" x14ac:dyDescent="0.3">
      <c r="B3282" s="62" t="str">
        <f>B3278</f>
        <v xml:space="preserve">  </v>
      </c>
      <c r="C3282" s="66" t="s">
        <v>70</v>
      </c>
      <c r="D3282" s="66"/>
      <c r="E3282" s="22" t="str">
        <f>IFERROR(VLOOKUP(B3282,'Lessor Calculations'!$Z$10:$AB$448,3,FALSE),0)</f>
        <v xml:space="preserve">  </v>
      </c>
      <c r="F3282" s="66"/>
      <c r="G3282" s="51"/>
      <c r="H3282" s="143" t="s">
        <v>37</v>
      </c>
      <c r="I3282" s="143"/>
      <c r="J3282" s="143"/>
      <c r="K3282" s="143"/>
      <c r="L3282" s="51"/>
      <c r="M3282" s="66" t="s">
        <v>70</v>
      </c>
      <c r="N3282" s="66"/>
      <c r="O3282" s="22" t="str">
        <f>E3282</f>
        <v xml:space="preserve">  </v>
      </c>
      <c r="P3282" s="96"/>
    </row>
    <row r="3283" spans="2:16" hidden="1" x14ac:dyDescent="0.25">
      <c r="B3283" s="98"/>
      <c r="C3283" s="66"/>
      <c r="D3283" s="87" t="s">
        <v>82</v>
      </c>
      <c r="E3283" s="66"/>
      <c r="F3283" s="77" t="str">
        <f>E3282</f>
        <v xml:space="preserve">  </v>
      </c>
      <c r="G3283" s="51"/>
      <c r="H3283" s="143"/>
      <c r="I3283" s="143"/>
      <c r="J3283" s="143"/>
      <c r="K3283" s="143"/>
      <c r="L3283" s="51"/>
      <c r="M3283" s="66"/>
      <c r="N3283" s="87" t="s">
        <v>82</v>
      </c>
      <c r="O3283" s="22"/>
      <c r="P3283" s="96" t="str">
        <f>O3282</f>
        <v xml:space="preserve">  </v>
      </c>
    </row>
    <row r="3284" spans="2:16" hidden="1" x14ac:dyDescent="0.25">
      <c r="B3284" s="98"/>
      <c r="C3284" s="66"/>
      <c r="D3284" s="87"/>
      <c r="E3284" s="22"/>
      <c r="F3284" s="22"/>
      <c r="G3284" s="51"/>
      <c r="H3284" s="66"/>
      <c r="I3284" s="87"/>
      <c r="J3284" s="22"/>
      <c r="K3284" s="22"/>
      <c r="L3284" s="51"/>
      <c r="M3284" s="65"/>
      <c r="N3284" s="87"/>
      <c r="O3284" s="22"/>
      <c r="P3284" s="96"/>
    </row>
    <row r="3285" spans="2:16" ht="15.6" hidden="1" x14ac:dyDescent="0.3">
      <c r="B3285" s="62" t="str">
        <f>B3282</f>
        <v xml:space="preserve">  </v>
      </c>
      <c r="C3285" s="144" t="s">
        <v>37</v>
      </c>
      <c r="D3285" s="144"/>
      <c r="E3285" s="144"/>
      <c r="F3285" s="144"/>
      <c r="G3285" s="51"/>
      <c r="H3285" s="87" t="s">
        <v>74</v>
      </c>
      <c r="I3285" s="66"/>
      <c r="J3285" s="22" t="str">
        <f>IFERROR(VLOOKUP(B3285,'Lessor Calculations'!$AE$10:$AG$448,3,FALSE),0)</f>
        <v xml:space="preserve">  </v>
      </c>
      <c r="K3285" s="22"/>
      <c r="L3285" s="51"/>
      <c r="M3285" s="87" t="s">
        <v>74</v>
      </c>
      <c r="N3285" s="66"/>
      <c r="O3285" s="22" t="str">
        <f>J3285</f>
        <v xml:space="preserve">  </v>
      </c>
      <c r="P3285" s="96"/>
    </row>
    <row r="3286" spans="2:16" ht="15.6" hidden="1" x14ac:dyDescent="0.3">
      <c r="B3286" s="74"/>
      <c r="C3286" s="144"/>
      <c r="D3286" s="144"/>
      <c r="E3286" s="144"/>
      <c r="F3286" s="144"/>
      <c r="G3286" s="51"/>
      <c r="H3286" s="52"/>
      <c r="I3286" s="87" t="s">
        <v>79</v>
      </c>
      <c r="J3286" s="22"/>
      <c r="K3286" s="22" t="str">
        <f>J3285</f>
        <v xml:space="preserve">  </v>
      </c>
      <c r="L3286" s="51"/>
      <c r="M3286" s="52"/>
      <c r="N3286" s="87" t="s">
        <v>79</v>
      </c>
      <c r="O3286" s="22"/>
      <c r="P3286" s="96" t="str">
        <f>O3285</f>
        <v xml:space="preserve">  </v>
      </c>
    </row>
    <row r="3287" spans="2:16" ht="15.6" hidden="1" x14ac:dyDescent="0.3">
      <c r="B3287" s="74"/>
      <c r="C3287" s="66"/>
      <c r="D3287" s="87"/>
      <c r="E3287" s="22"/>
      <c r="F3287" s="22"/>
      <c r="G3287" s="51"/>
      <c r="H3287" s="66"/>
      <c r="I3287" s="87"/>
      <c r="J3287" s="22"/>
      <c r="K3287" s="22"/>
      <c r="L3287" s="51"/>
      <c r="M3287" s="65"/>
      <c r="N3287" s="66"/>
      <c r="O3287" s="22"/>
      <c r="P3287" s="96"/>
    </row>
    <row r="3288" spans="2:16" ht="15.6" hidden="1" x14ac:dyDescent="0.3">
      <c r="B3288" s="62" t="str">
        <f>B3285</f>
        <v xml:space="preserve">  </v>
      </c>
      <c r="C3288" s="87" t="s">
        <v>36</v>
      </c>
      <c r="D3288" s="22"/>
      <c r="E3288" s="22" t="str">
        <f>F3289</f>
        <v xml:space="preserve">  </v>
      </c>
      <c r="F3288" s="22"/>
      <c r="G3288" s="51"/>
      <c r="H3288" s="143" t="s">
        <v>37</v>
      </c>
      <c r="I3288" s="143"/>
      <c r="J3288" s="143"/>
      <c r="K3288" s="143"/>
      <c r="L3288" s="51"/>
      <c r="M3288" s="87" t="s">
        <v>36</v>
      </c>
      <c r="N3288" s="22"/>
      <c r="O3288" s="22" t="str">
        <f>E3288</f>
        <v xml:space="preserve">  </v>
      </c>
      <c r="P3288" s="96"/>
    </row>
    <row r="3289" spans="2:16" ht="15.6" hidden="1" x14ac:dyDescent="0.3">
      <c r="B3289" s="75"/>
      <c r="C3289" s="79"/>
      <c r="D3289" s="90" t="s">
        <v>80</v>
      </c>
      <c r="E3289" s="90"/>
      <c r="F3289" s="91" t="str">
        <f>IFERROR(VLOOKUP(B3288,'Lessor Calculations'!$G$10:$W$448,17,FALSE),0)</f>
        <v xml:space="preserve">  </v>
      </c>
      <c r="G3289" s="70"/>
      <c r="H3289" s="146"/>
      <c r="I3289" s="146"/>
      <c r="J3289" s="146"/>
      <c r="K3289" s="146"/>
      <c r="L3289" s="70"/>
      <c r="M3289" s="79"/>
      <c r="N3289" s="90" t="s">
        <v>80</v>
      </c>
      <c r="O3289" s="91"/>
      <c r="P3289" s="94" t="str">
        <f>O3288</f>
        <v xml:space="preserve">  </v>
      </c>
    </row>
    <row r="3290" spans="2:16" ht="15.6" hidden="1" x14ac:dyDescent="0.3">
      <c r="B3290" s="59" t="str">
        <f>IFERROR(IF(EOMONTH(B3285,1)&gt;Questionnaire!$I$8,"  ",EOMONTH(B3285,1)),"  ")</f>
        <v xml:space="preserve">  </v>
      </c>
      <c r="C3290" s="82" t="s">
        <v>36</v>
      </c>
      <c r="D3290" s="83"/>
      <c r="E3290" s="83">
        <f>IFERROR(F3291+F3292,0)</f>
        <v>0</v>
      </c>
      <c r="F3290" s="83"/>
      <c r="G3290" s="61"/>
      <c r="H3290" s="142" t="s">
        <v>37</v>
      </c>
      <c r="I3290" s="142"/>
      <c r="J3290" s="142"/>
      <c r="K3290" s="142"/>
      <c r="L3290" s="61"/>
      <c r="M3290" s="82" t="s">
        <v>36</v>
      </c>
      <c r="N3290" s="83"/>
      <c r="O3290" s="83">
        <f>E3290</f>
        <v>0</v>
      </c>
      <c r="P3290" s="95"/>
    </row>
    <row r="3291" spans="2:16" hidden="1" x14ac:dyDescent="0.25">
      <c r="B3291" s="98"/>
      <c r="C3291" s="87"/>
      <c r="D3291" s="87" t="s">
        <v>71</v>
      </c>
      <c r="E3291" s="87"/>
      <c r="F3291" s="22">
        <f>IFERROR(-VLOOKUP(B3290,'Lessor Calculations'!$G$10:$N$448,8,FALSE),0)</f>
        <v>0</v>
      </c>
      <c r="G3291" s="51"/>
      <c r="H3291" s="143"/>
      <c r="I3291" s="143"/>
      <c r="J3291" s="143"/>
      <c r="K3291" s="143"/>
      <c r="L3291" s="51"/>
      <c r="M3291" s="87"/>
      <c r="N3291" s="87" t="s">
        <v>71</v>
      </c>
      <c r="O3291" s="22"/>
      <c r="P3291" s="96">
        <f>F3291</f>
        <v>0</v>
      </c>
    </row>
    <row r="3292" spans="2:16" hidden="1" x14ac:dyDescent="0.25">
      <c r="B3292" s="98"/>
      <c r="C3292" s="66"/>
      <c r="D3292" s="87" t="s">
        <v>72</v>
      </c>
      <c r="E3292" s="87"/>
      <c r="F3292" s="22" t="str">
        <f>IFERROR(VLOOKUP(B3290,'Lessor Calculations'!$G$10:$M$448,7,FALSE),0)</f>
        <v xml:space="preserve">  </v>
      </c>
      <c r="G3292" s="51"/>
      <c r="H3292" s="143"/>
      <c r="I3292" s="143"/>
      <c r="J3292" s="143"/>
      <c r="K3292" s="143"/>
      <c r="L3292" s="51"/>
      <c r="M3292" s="66"/>
      <c r="N3292" s="87" t="s">
        <v>72</v>
      </c>
      <c r="O3292" s="22"/>
      <c r="P3292" s="96" t="str">
        <f>F3292</f>
        <v xml:space="preserve">  </v>
      </c>
    </row>
    <row r="3293" spans="2:16" hidden="1" x14ac:dyDescent="0.25">
      <c r="B3293" s="98"/>
      <c r="C3293" s="66"/>
      <c r="D3293" s="87"/>
      <c r="E3293" s="22"/>
      <c r="F3293" s="22"/>
      <c r="G3293" s="51"/>
      <c r="H3293" s="66"/>
      <c r="I3293" s="87"/>
      <c r="J3293" s="22"/>
      <c r="K3293" s="22"/>
      <c r="L3293" s="51"/>
      <c r="M3293" s="65"/>
      <c r="N3293" s="87"/>
      <c r="O3293" s="22"/>
      <c r="P3293" s="96"/>
    </row>
    <row r="3294" spans="2:16" ht="15.6" hidden="1" x14ac:dyDescent="0.3">
      <c r="B3294" s="62" t="str">
        <f>B3290</f>
        <v xml:space="preserve">  </v>
      </c>
      <c r="C3294" s="66" t="s">
        <v>70</v>
      </c>
      <c r="D3294" s="66"/>
      <c r="E3294" s="22" t="str">
        <f>IFERROR(VLOOKUP(B3294,'Lessor Calculations'!$Z$10:$AB$448,3,FALSE),0)</f>
        <v xml:space="preserve">  </v>
      </c>
      <c r="F3294" s="66"/>
      <c r="G3294" s="51"/>
      <c r="H3294" s="143" t="s">
        <v>37</v>
      </c>
      <c r="I3294" s="143"/>
      <c r="J3294" s="143"/>
      <c r="K3294" s="143"/>
      <c r="L3294" s="51"/>
      <c r="M3294" s="66" t="s">
        <v>70</v>
      </c>
      <c r="N3294" s="66"/>
      <c r="O3294" s="22" t="str">
        <f>E3294</f>
        <v xml:space="preserve">  </v>
      </c>
      <c r="P3294" s="96"/>
    </row>
    <row r="3295" spans="2:16" hidden="1" x14ac:dyDescent="0.25">
      <c r="B3295" s="98"/>
      <c r="C3295" s="66"/>
      <c r="D3295" s="87" t="s">
        <v>82</v>
      </c>
      <c r="E3295" s="66"/>
      <c r="F3295" s="77" t="str">
        <f>E3294</f>
        <v xml:space="preserve">  </v>
      </c>
      <c r="G3295" s="51"/>
      <c r="H3295" s="143"/>
      <c r="I3295" s="143"/>
      <c r="J3295" s="143"/>
      <c r="K3295" s="143"/>
      <c r="L3295" s="51"/>
      <c r="M3295" s="66"/>
      <c r="N3295" s="87" t="s">
        <v>82</v>
      </c>
      <c r="O3295" s="22"/>
      <c r="P3295" s="96" t="str">
        <f>O3294</f>
        <v xml:space="preserve">  </v>
      </c>
    </row>
    <row r="3296" spans="2:16" hidden="1" x14ac:dyDescent="0.25">
      <c r="B3296" s="98"/>
      <c r="C3296" s="66"/>
      <c r="D3296" s="87"/>
      <c r="E3296" s="22"/>
      <c r="F3296" s="22"/>
      <c r="G3296" s="51"/>
      <c r="H3296" s="66"/>
      <c r="I3296" s="87"/>
      <c r="J3296" s="22"/>
      <c r="K3296" s="22"/>
      <c r="L3296" s="51"/>
      <c r="M3296" s="65"/>
      <c r="N3296" s="87"/>
      <c r="O3296" s="22"/>
      <c r="P3296" s="96"/>
    </row>
    <row r="3297" spans="2:16" ht="15.6" hidden="1" x14ac:dyDescent="0.3">
      <c r="B3297" s="62" t="str">
        <f>B3294</f>
        <v xml:space="preserve">  </v>
      </c>
      <c r="C3297" s="144" t="s">
        <v>37</v>
      </c>
      <c r="D3297" s="144"/>
      <c r="E3297" s="144"/>
      <c r="F3297" s="144"/>
      <c r="G3297" s="51"/>
      <c r="H3297" s="87" t="s">
        <v>74</v>
      </c>
      <c r="I3297" s="66"/>
      <c r="J3297" s="22" t="str">
        <f>IFERROR(VLOOKUP(B3297,'Lessor Calculations'!$AE$10:$AG$448,3,FALSE),0)</f>
        <v xml:space="preserve">  </v>
      </c>
      <c r="K3297" s="22"/>
      <c r="L3297" s="51"/>
      <c r="M3297" s="87" t="s">
        <v>74</v>
      </c>
      <c r="N3297" s="66"/>
      <c r="O3297" s="22" t="str">
        <f>J3297</f>
        <v xml:space="preserve">  </v>
      </c>
      <c r="P3297" s="96"/>
    </row>
    <row r="3298" spans="2:16" ht="15.6" hidden="1" x14ac:dyDescent="0.3">
      <c r="B3298" s="74"/>
      <c r="C3298" s="144"/>
      <c r="D3298" s="144"/>
      <c r="E3298" s="144"/>
      <c r="F3298" s="144"/>
      <c r="G3298" s="51"/>
      <c r="H3298" s="52"/>
      <c r="I3298" s="87" t="s">
        <v>79</v>
      </c>
      <c r="J3298" s="22"/>
      <c r="K3298" s="22" t="str">
        <f>J3297</f>
        <v xml:space="preserve">  </v>
      </c>
      <c r="L3298" s="51"/>
      <c r="M3298" s="52"/>
      <c r="N3298" s="87" t="s">
        <v>79</v>
      </c>
      <c r="O3298" s="22"/>
      <c r="P3298" s="96" t="str">
        <f>O3297</f>
        <v xml:space="preserve">  </v>
      </c>
    </row>
    <row r="3299" spans="2:16" ht="15.6" hidden="1" x14ac:dyDescent="0.3">
      <c r="B3299" s="74"/>
      <c r="C3299" s="66"/>
      <c r="D3299" s="87"/>
      <c r="E3299" s="22"/>
      <c r="F3299" s="22"/>
      <c r="G3299" s="51"/>
      <c r="H3299" s="66"/>
      <c r="I3299" s="87"/>
      <c r="J3299" s="22"/>
      <c r="K3299" s="22"/>
      <c r="L3299" s="51"/>
      <c r="M3299" s="65"/>
      <c r="N3299" s="66"/>
      <c r="O3299" s="22"/>
      <c r="P3299" s="96"/>
    </row>
    <row r="3300" spans="2:16" ht="15.6" hidden="1" x14ac:dyDescent="0.3">
      <c r="B3300" s="62" t="str">
        <f>B3297</f>
        <v xml:space="preserve">  </v>
      </c>
      <c r="C3300" s="87" t="s">
        <v>36</v>
      </c>
      <c r="D3300" s="22"/>
      <c r="E3300" s="22" t="str">
        <f>F3301</f>
        <v xml:space="preserve">  </v>
      </c>
      <c r="F3300" s="22"/>
      <c r="G3300" s="51"/>
      <c r="H3300" s="143" t="s">
        <v>37</v>
      </c>
      <c r="I3300" s="143"/>
      <c r="J3300" s="143"/>
      <c r="K3300" s="143"/>
      <c r="L3300" s="51"/>
      <c r="M3300" s="87" t="s">
        <v>36</v>
      </c>
      <c r="N3300" s="22"/>
      <c r="O3300" s="22" t="str">
        <f>E3300</f>
        <v xml:space="preserve">  </v>
      </c>
      <c r="P3300" s="96"/>
    </row>
    <row r="3301" spans="2:16" ht="15.6" hidden="1" x14ac:dyDescent="0.3">
      <c r="B3301" s="75"/>
      <c r="C3301" s="79"/>
      <c r="D3301" s="90" t="s">
        <v>80</v>
      </c>
      <c r="E3301" s="90"/>
      <c r="F3301" s="91" t="str">
        <f>IFERROR(VLOOKUP(B3300,'Lessor Calculations'!$G$10:$W$448,17,FALSE),0)</f>
        <v xml:space="preserve">  </v>
      </c>
      <c r="G3301" s="70"/>
      <c r="H3301" s="146"/>
      <c r="I3301" s="146"/>
      <c r="J3301" s="146"/>
      <c r="K3301" s="146"/>
      <c r="L3301" s="70"/>
      <c r="M3301" s="79"/>
      <c r="N3301" s="90" t="s">
        <v>80</v>
      </c>
      <c r="O3301" s="91"/>
      <c r="P3301" s="94" t="str">
        <f>O3300</f>
        <v xml:space="preserve">  </v>
      </c>
    </row>
    <row r="3302" spans="2:16" ht="15.6" hidden="1" x14ac:dyDescent="0.3">
      <c r="B3302" s="59" t="str">
        <f>IFERROR(IF(EOMONTH(B3297,1)&gt;Questionnaire!$I$8,"  ",EOMONTH(B3297,1)),"  ")</f>
        <v xml:space="preserve">  </v>
      </c>
      <c r="C3302" s="82" t="s">
        <v>36</v>
      </c>
      <c r="D3302" s="83"/>
      <c r="E3302" s="83">
        <f>IFERROR(F3303+F3304,0)</f>
        <v>0</v>
      </c>
      <c r="F3302" s="83"/>
      <c r="G3302" s="61"/>
      <c r="H3302" s="142" t="s">
        <v>37</v>
      </c>
      <c r="I3302" s="142"/>
      <c r="J3302" s="142"/>
      <c r="K3302" s="142"/>
      <c r="L3302" s="61"/>
      <c r="M3302" s="82" t="s">
        <v>36</v>
      </c>
      <c r="N3302" s="83"/>
      <c r="O3302" s="83">
        <f>E3302</f>
        <v>0</v>
      </c>
      <c r="P3302" s="95"/>
    </row>
    <row r="3303" spans="2:16" hidden="1" x14ac:dyDescent="0.25">
      <c r="B3303" s="98"/>
      <c r="C3303" s="87"/>
      <c r="D3303" s="87" t="s">
        <v>71</v>
      </c>
      <c r="E3303" s="87"/>
      <c r="F3303" s="22">
        <f>IFERROR(-VLOOKUP(B3302,'Lessor Calculations'!$G$10:$N$448,8,FALSE),0)</f>
        <v>0</v>
      </c>
      <c r="G3303" s="51"/>
      <c r="H3303" s="143"/>
      <c r="I3303" s="143"/>
      <c r="J3303" s="143"/>
      <c r="K3303" s="143"/>
      <c r="L3303" s="51"/>
      <c r="M3303" s="87"/>
      <c r="N3303" s="87" t="s">
        <v>71</v>
      </c>
      <c r="O3303" s="22"/>
      <c r="P3303" s="96">
        <f>F3303</f>
        <v>0</v>
      </c>
    </row>
    <row r="3304" spans="2:16" hidden="1" x14ac:dyDescent="0.25">
      <c r="B3304" s="98"/>
      <c r="C3304" s="66"/>
      <c r="D3304" s="87" t="s">
        <v>72</v>
      </c>
      <c r="E3304" s="87"/>
      <c r="F3304" s="22" t="str">
        <f>IFERROR(VLOOKUP(B3302,'Lessor Calculations'!$G$10:$M$448,7,FALSE),0)</f>
        <v xml:space="preserve">  </v>
      </c>
      <c r="G3304" s="51"/>
      <c r="H3304" s="143"/>
      <c r="I3304" s="143"/>
      <c r="J3304" s="143"/>
      <c r="K3304" s="143"/>
      <c r="L3304" s="51"/>
      <c r="M3304" s="66"/>
      <c r="N3304" s="87" t="s">
        <v>72</v>
      </c>
      <c r="O3304" s="22"/>
      <c r="P3304" s="96" t="str">
        <f>F3304</f>
        <v xml:space="preserve">  </v>
      </c>
    </row>
    <row r="3305" spans="2:16" hidden="1" x14ac:dyDescent="0.25">
      <c r="B3305" s="98"/>
      <c r="C3305" s="66"/>
      <c r="D3305" s="87"/>
      <c r="E3305" s="22"/>
      <c r="F3305" s="22"/>
      <c r="G3305" s="51"/>
      <c r="H3305" s="66"/>
      <c r="I3305" s="87"/>
      <c r="J3305" s="22"/>
      <c r="K3305" s="22"/>
      <c r="L3305" s="51"/>
      <c r="M3305" s="65"/>
      <c r="N3305" s="87"/>
      <c r="O3305" s="22"/>
      <c r="P3305" s="96"/>
    </row>
    <row r="3306" spans="2:16" ht="15.6" hidden="1" x14ac:dyDescent="0.3">
      <c r="B3306" s="62" t="str">
        <f>B3302</f>
        <v xml:space="preserve">  </v>
      </c>
      <c r="C3306" s="66" t="s">
        <v>70</v>
      </c>
      <c r="D3306" s="66"/>
      <c r="E3306" s="22" t="str">
        <f>IFERROR(VLOOKUP(B3306,'Lessor Calculations'!$Z$10:$AB$448,3,FALSE),0)</f>
        <v xml:space="preserve">  </v>
      </c>
      <c r="F3306" s="66"/>
      <c r="G3306" s="51"/>
      <c r="H3306" s="143" t="s">
        <v>37</v>
      </c>
      <c r="I3306" s="143"/>
      <c r="J3306" s="143"/>
      <c r="K3306" s="143"/>
      <c r="L3306" s="51"/>
      <c r="M3306" s="66" t="s">
        <v>70</v>
      </c>
      <c r="N3306" s="66"/>
      <c r="O3306" s="22" t="str">
        <f>E3306</f>
        <v xml:space="preserve">  </v>
      </c>
      <c r="P3306" s="96"/>
    </row>
    <row r="3307" spans="2:16" hidden="1" x14ac:dyDescent="0.25">
      <c r="B3307" s="98"/>
      <c r="C3307" s="66"/>
      <c r="D3307" s="87" t="s">
        <v>82</v>
      </c>
      <c r="E3307" s="66"/>
      <c r="F3307" s="77" t="str">
        <f>E3306</f>
        <v xml:space="preserve">  </v>
      </c>
      <c r="G3307" s="51"/>
      <c r="H3307" s="143"/>
      <c r="I3307" s="143"/>
      <c r="J3307" s="143"/>
      <c r="K3307" s="143"/>
      <c r="L3307" s="51"/>
      <c r="M3307" s="66"/>
      <c r="N3307" s="87" t="s">
        <v>82</v>
      </c>
      <c r="O3307" s="22"/>
      <c r="P3307" s="96" t="str">
        <f>O3306</f>
        <v xml:space="preserve">  </v>
      </c>
    </row>
    <row r="3308" spans="2:16" hidden="1" x14ac:dyDescent="0.25">
      <c r="B3308" s="98"/>
      <c r="C3308" s="66"/>
      <c r="D3308" s="87"/>
      <c r="E3308" s="22"/>
      <c r="F3308" s="22"/>
      <c r="G3308" s="51"/>
      <c r="H3308" s="66"/>
      <c r="I3308" s="87"/>
      <c r="J3308" s="22"/>
      <c r="K3308" s="22"/>
      <c r="L3308" s="51"/>
      <c r="M3308" s="65"/>
      <c r="N3308" s="87"/>
      <c r="O3308" s="22"/>
      <c r="P3308" s="96"/>
    </row>
    <row r="3309" spans="2:16" ht="15.6" hidden="1" x14ac:dyDescent="0.3">
      <c r="B3309" s="62" t="str">
        <f>B3306</f>
        <v xml:space="preserve">  </v>
      </c>
      <c r="C3309" s="144" t="s">
        <v>37</v>
      </c>
      <c r="D3309" s="144"/>
      <c r="E3309" s="144"/>
      <c r="F3309" s="144"/>
      <c r="G3309" s="51"/>
      <c r="H3309" s="87" t="s">
        <v>74</v>
      </c>
      <c r="I3309" s="66"/>
      <c r="J3309" s="22" t="str">
        <f>IFERROR(VLOOKUP(B3309,'Lessor Calculations'!$AE$10:$AG$448,3,FALSE),0)</f>
        <v xml:space="preserve">  </v>
      </c>
      <c r="K3309" s="22"/>
      <c r="L3309" s="51"/>
      <c r="M3309" s="87" t="s">
        <v>74</v>
      </c>
      <c r="N3309" s="66"/>
      <c r="O3309" s="22" t="str">
        <f>J3309</f>
        <v xml:space="preserve">  </v>
      </c>
      <c r="P3309" s="96"/>
    </row>
    <row r="3310" spans="2:16" ht="15.6" hidden="1" x14ac:dyDescent="0.3">
      <c r="B3310" s="74"/>
      <c r="C3310" s="144"/>
      <c r="D3310" s="144"/>
      <c r="E3310" s="144"/>
      <c r="F3310" s="144"/>
      <c r="G3310" s="51"/>
      <c r="H3310" s="52"/>
      <c r="I3310" s="87" t="s">
        <v>79</v>
      </c>
      <c r="J3310" s="22"/>
      <c r="K3310" s="22" t="str">
        <f>J3309</f>
        <v xml:space="preserve">  </v>
      </c>
      <c r="L3310" s="51"/>
      <c r="M3310" s="52"/>
      <c r="N3310" s="87" t="s">
        <v>79</v>
      </c>
      <c r="O3310" s="22"/>
      <c r="P3310" s="96" t="str">
        <f>O3309</f>
        <v xml:space="preserve">  </v>
      </c>
    </row>
    <row r="3311" spans="2:16" ht="15.6" hidden="1" x14ac:dyDescent="0.3">
      <c r="B3311" s="74"/>
      <c r="C3311" s="66"/>
      <c r="D3311" s="87"/>
      <c r="E3311" s="22"/>
      <c r="F3311" s="22"/>
      <c r="G3311" s="51"/>
      <c r="H3311" s="66"/>
      <c r="I3311" s="87"/>
      <c r="J3311" s="22"/>
      <c r="K3311" s="22"/>
      <c r="L3311" s="51"/>
      <c r="M3311" s="65"/>
      <c r="N3311" s="66"/>
      <c r="O3311" s="22"/>
      <c r="P3311" s="96"/>
    </row>
    <row r="3312" spans="2:16" ht="15.6" hidden="1" x14ac:dyDescent="0.3">
      <c r="B3312" s="62" t="str">
        <f>B3309</f>
        <v xml:space="preserve">  </v>
      </c>
      <c r="C3312" s="87" t="s">
        <v>36</v>
      </c>
      <c r="D3312" s="22"/>
      <c r="E3312" s="22" t="str">
        <f>F3313</f>
        <v xml:space="preserve">  </v>
      </c>
      <c r="F3312" s="22"/>
      <c r="G3312" s="51"/>
      <c r="H3312" s="143" t="s">
        <v>37</v>
      </c>
      <c r="I3312" s="143"/>
      <c r="J3312" s="143"/>
      <c r="K3312" s="143"/>
      <c r="L3312" s="51"/>
      <c r="M3312" s="87" t="s">
        <v>36</v>
      </c>
      <c r="N3312" s="22"/>
      <c r="O3312" s="22" t="str">
        <f>E3312</f>
        <v xml:space="preserve">  </v>
      </c>
      <c r="P3312" s="96"/>
    </row>
    <row r="3313" spans="2:16" ht="15.6" hidden="1" x14ac:dyDescent="0.3">
      <c r="B3313" s="75"/>
      <c r="C3313" s="79"/>
      <c r="D3313" s="90" t="s">
        <v>80</v>
      </c>
      <c r="E3313" s="90"/>
      <c r="F3313" s="91" t="str">
        <f>IFERROR(VLOOKUP(B3312,'Lessor Calculations'!$G$10:$W$448,17,FALSE),0)</f>
        <v xml:space="preserve">  </v>
      </c>
      <c r="G3313" s="70"/>
      <c r="H3313" s="146"/>
      <c r="I3313" s="146"/>
      <c r="J3313" s="146"/>
      <c r="K3313" s="146"/>
      <c r="L3313" s="70"/>
      <c r="M3313" s="79"/>
      <c r="N3313" s="90" t="s">
        <v>80</v>
      </c>
      <c r="O3313" s="91"/>
      <c r="P3313" s="94" t="str">
        <f>O3312</f>
        <v xml:space="preserve">  </v>
      </c>
    </row>
    <row r="3314" spans="2:16" ht="15.6" hidden="1" x14ac:dyDescent="0.3">
      <c r="B3314" s="59" t="str">
        <f>IFERROR(IF(EOMONTH(B3309,1)&gt;Questionnaire!$I$8,"  ",EOMONTH(B3309,1)),"  ")</f>
        <v xml:space="preserve">  </v>
      </c>
      <c r="C3314" s="82" t="s">
        <v>36</v>
      </c>
      <c r="D3314" s="83"/>
      <c r="E3314" s="83">
        <f>IFERROR(F3315+F3316,0)</f>
        <v>0</v>
      </c>
      <c r="F3314" s="83"/>
      <c r="G3314" s="61"/>
      <c r="H3314" s="142" t="s">
        <v>37</v>
      </c>
      <c r="I3314" s="142"/>
      <c r="J3314" s="142"/>
      <c r="K3314" s="142"/>
      <c r="L3314" s="61"/>
      <c r="M3314" s="82" t="s">
        <v>36</v>
      </c>
      <c r="N3314" s="83"/>
      <c r="O3314" s="83">
        <f>E3314</f>
        <v>0</v>
      </c>
      <c r="P3314" s="95"/>
    </row>
    <row r="3315" spans="2:16" hidden="1" x14ac:dyDescent="0.25">
      <c r="B3315" s="98"/>
      <c r="C3315" s="87"/>
      <c r="D3315" s="87" t="s">
        <v>71</v>
      </c>
      <c r="E3315" s="87"/>
      <c r="F3315" s="22">
        <f>IFERROR(-VLOOKUP(B3314,'Lessor Calculations'!$G$10:$N$448,8,FALSE),0)</f>
        <v>0</v>
      </c>
      <c r="G3315" s="51"/>
      <c r="H3315" s="143"/>
      <c r="I3315" s="143"/>
      <c r="J3315" s="143"/>
      <c r="K3315" s="143"/>
      <c r="L3315" s="51"/>
      <c r="M3315" s="87"/>
      <c r="N3315" s="87" t="s">
        <v>71</v>
      </c>
      <c r="O3315" s="22"/>
      <c r="P3315" s="96">
        <f>F3315</f>
        <v>0</v>
      </c>
    </row>
    <row r="3316" spans="2:16" hidden="1" x14ac:dyDescent="0.25">
      <c r="B3316" s="98"/>
      <c r="C3316" s="66"/>
      <c r="D3316" s="87" t="s">
        <v>72</v>
      </c>
      <c r="E3316" s="87"/>
      <c r="F3316" s="22" t="str">
        <f>IFERROR(VLOOKUP(B3314,'Lessor Calculations'!$G$10:$M$448,7,FALSE),0)</f>
        <v xml:space="preserve">  </v>
      </c>
      <c r="G3316" s="51"/>
      <c r="H3316" s="143"/>
      <c r="I3316" s="143"/>
      <c r="J3316" s="143"/>
      <c r="K3316" s="143"/>
      <c r="L3316" s="51"/>
      <c r="M3316" s="66"/>
      <c r="N3316" s="87" t="s">
        <v>72</v>
      </c>
      <c r="O3316" s="22"/>
      <c r="P3316" s="96" t="str">
        <f>F3316</f>
        <v xml:space="preserve">  </v>
      </c>
    </row>
    <row r="3317" spans="2:16" hidden="1" x14ac:dyDescent="0.25">
      <c r="B3317" s="98"/>
      <c r="C3317" s="66"/>
      <c r="D3317" s="87"/>
      <c r="E3317" s="22"/>
      <c r="F3317" s="22"/>
      <c r="G3317" s="51"/>
      <c r="H3317" s="66"/>
      <c r="I3317" s="87"/>
      <c r="J3317" s="22"/>
      <c r="K3317" s="22"/>
      <c r="L3317" s="51"/>
      <c r="M3317" s="65"/>
      <c r="N3317" s="87"/>
      <c r="O3317" s="22"/>
      <c r="P3317" s="96"/>
    </row>
    <row r="3318" spans="2:16" ht="15.6" hidden="1" x14ac:dyDescent="0.3">
      <c r="B3318" s="62" t="str">
        <f>B3314</f>
        <v xml:space="preserve">  </v>
      </c>
      <c r="C3318" s="66" t="s">
        <v>70</v>
      </c>
      <c r="D3318" s="66"/>
      <c r="E3318" s="22" t="str">
        <f>IFERROR(VLOOKUP(B3318,'Lessor Calculations'!$Z$10:$AB$448,3,FALSE),0)</f>
        <v xml:space="preserve">  </v>
      </c>
      <c r="F3318" s="66"/>
      <c r="G3318" s="51"/>
      <c r="H3318" s="143" t="s">
        <v>37</v>
      </c>
      <c r="I3318" s="143"/>
      <c r="J3318" s="143"/>
      <c r="K3318" s="143"/>
      <c r="L3318" s="51"/>
      <c r="M3318" s="66" t="s">
        <v>70</v>
      </c>
      <c r="N3318" s="66"/>
      <c r="O3318" s="22" t="str">
        <f>E3318</f>
        <v xml:space="preserve">  </v>
      </c>
      <c r="P3318" s="96"/>
    </row>
    <row r="3319" spans="2:16" hidden="1" x14ac:dyDescent="0.25">
      <c r="B3319" s="98"/>
      <c r="C3319" s="66"/>
      <c r="D3319" s="87" t="s">
        <v>82</v>
      </c>
      <c r="E3319" s="66"/>
      <c r="F3319" s="77" t="str">
        <f>E3318</f>
        <v xml:space="preserve">  </v>
      </c>
      <c r="G3319" s="51"/>
      <c r="H3319" s="143"/>
      <c r="I3319" s="143"/>
      <c r="J3319" s="143"/>
      <c r="K3319" s="143"/>
      <c r="L3319" s="51"/>
      <c r="M3319" s="66"/>
      <c r="N3319" s="87" t="s">
        <v>82</v>
      </c>
      <c r="O3319" s="22"/>
      <c r="P3319" s="96" t="str">
        <f>O3318</f>
        <v xml:space="preserve">  </v>
      </c>
    </row>
    <row r="3320" spans="2:16" hidden="1" x14ac:dyDescent="0.25">
      <c r="B3320" s="98"/>
      <c r="C3320" s="66"/>
      <c r="D3320" s="87"/>
      <c r="E3320" s="22"/>
      <c r="F3320" s="22"/>
      <c r="G3320" s="51"/>
      <c r="H3320" s="66"/>
      <c r="I3320" s="87"/>
      <c r="J3320" s="22"/>
      <c r="K3320" s="22"/>
      <c r="L3320" s="51"/>
      <c r="M3320" s="65"/>
      <c r="N3320" s="87"/>
      <c r="O3320" s="22"/>
      <c r="P3320" s="96"/>
    </row>
    <row r="3321" spans="2:16" ht="15.6" hidden="1" x14ac:dyDescent="0.3">
      <c r="B3321" s="62" t="str">
        <f>B3318</f>
        <v xml:space="preserve">  </v>
      </c>
      <c r="C3321" s="144" t="s">
        <v>37</v>
      </c>
      <c r="D3321" s="144"/>
      <c r="E3321" s="144"/>
      <c r="F3321" s="144"/>
      <c r="G3321" s="51"/>
      <c r="H3321" s="87" t="s">
        <v>74</v>
      </c>
      <c r="I3321" s="66"/>
      <c r="J3321" s="22" t="str">
        <f>IFERROR(VLOOKUP(B3321,'Lessor Calculations'!$AE$10:$AG$448,3,FALSE),0)</f>
        <v xml:space="preserve">  </v>
      </c>
      <c r="K3321" s="22"/>
      <c r="L3321" s="51"/>
      <c r="M3321" s="87" t="s">
        <v>74</v>
      </c>
      <c r="N3321" s="66"/>
      <c r="O3321" s="22" t="str">
        <f>J3321</f>
        <v xml:space="preserve">  </v>
      </c>
      <c r="P3321" s="96"/>
    </row>
    <row r="3322" spans="2:16" ht="15.6" hidden="1" x14ac:dyDescent="0.3">
      <c r="B3322" s="74"/>
      <c r="C3322" s="144"/>
      <c r="D3322" s="144"/>
      <c r="E3322" s="144"/>
      <c r="F3322" s="144"/>
      <c r="G3322" s="51"/>
      <c r="H3322" s="52"/>
      <c r="I3322" s="87" t="s">
        <v>79</v>
      </c>
      <c r="J3322" s="22"/>
      <c r="K3322" s="22" t="str">
        <f>J3321</f>
        <v xml:space="preserve">  </v>
      </c>
      <c r="L3322" s="51"/>
      <c r="M3322" s="52"/>
      <c r="N3322" s="87" t="s">
        <v>79</v>
      </c>
      <c r="O3322" s="22"/>
      <c r="P3322" s="96" t="str">
        <f>O3321</f>
        <v xml:space="preserve">  </v>
      </c>
    </row>
    <row r="3323" spans="2:16" ht="15.6" hidden="1" x14ac:dyDescent="0.3">
      <c r="B3323" s="74"/>
      <c r="C3323" s="66"/>
      <c r="D3323" s="87"/>
      <c r="E3323" s="22"/>
      <c r="F3323" s="22"/>
      <c r="G3323" s="51"/>
      <c r="H3323" s="66"/>
      <c r="I3323" s="87"/>
      <c r="J3323" s="22"/>
      <c r="K3323" s="22"/>
      <c r="L3323" s="51"/>
      <c r="M3323" s="65"/>
      <c r="N3323" s="66"/>
      <c r="O3323" s="22"/>
      <c r="P3323" s="96"/>
    </row>
    <row r="3324" spans="2:16" ht="15.6" hidden="1" x14ac:dyDescent="0.3">
      <c r="B3324" s="62" t="str">
        <f>B3321</f>
        <v xml:space="preserve">  </v>
      </c>
      <c r="C3324" s="87" t="s">
        <v>36</v>
      </c>
      <c r="D3324" s="22"/>
      <c r="E3324" s="22" t="str">
        <f>F3325</f>
        <v xml:space="preserve">  </v>
      </c>
      <c r="F3324" s="22"/>
      <c r="G3324" s="51"/>
      <c r="H3324" s="143" t="s">
        <v>37</v>
      </c>
      <c r="I3324" s="143"/>
      <c r="J3324" s="143"/>
      <c r="K3324" s="143"/>
      <c r="L3324" s="51"/>
      <c r="M3324" s="87" t="s">
        <v>36</v>
      </c>
      <c r="N3324" s="22"/>
      <c r="O3324" s="22" t="str">
        <f>E3324</f>
        <v xml:space="preserve">  </v>
      </c>
      <c r="P3324" s="96"/>
    </row>
    <row r="3325" spans="2:16" ht="15.6" hidden="1" x14ac:dyDescent="0.3">
      <c r="B3325" s="75"/>
      <c r="C3325" s="79"/>
      <c r="D3325" s="90" t="s">
        <v>80</v>
      </c>
      <c r="E3325" s="90"/>
      <c r="F3325" s="91" t="str">
        <f>IFERROR(VLOOKUP(B3324,'Lessor Calculations'!$G$10:$W$448,17,FALSE),0)</f>
        <v xml:space="preserve">  </v>
      </c>
      <c r="G3325" s="70"/>
      <c r="H3325" s="146"/>
      <c r="I3325" s="146"/>
      <c r="J3325" s="146"/>
      <c r="K3325" s="146"/>
      <c r="L3325" s="70"/>
      <c r="M3325" s="79"/>
      <c r="N3325" s="90" t="s">
        <v>80</v>
      </c>
      <c r="O3325" s="91"/>
      <c r="P3325" s="94" t="str">
        <f>O3324</f>
        <v xml:space="preserve">  </v>
      </c>
    </row>
    <row r="3326" spans="2:16" ht="15.6" hidden="1" x14ac:dyDescent="0.3">
      <c r="B3326" s="59" t="str">
        <f>IFERROR(IF(EOMONTH(B3321,1)&gt;Questionnaire!$I$8,"  ",EOMONTH(B3321,1)),"  ")</f>
        <v xml:space="preserve">  </v>
      </c>
      <c r="C3326" s="82" t="s">
        <v>36</v>
      </c>
      <c r="D3326" s="83"/>
      <c r="E3326" s="83">
        <f>IFERROR(F3327+F3328,0)</f>
        <v>0</v>
      </c>
      <c r="F3326" s="83"/>
      <c r="G3326" s="61"/>
      <c r="H3326" s="142" t="s">
        <v>37</v>
      </c>
      <c r="I3326" s="142"/>
      <c r="J3326" s="142"/>
      <c r="K3326" s="142"/>
      <c r="L3326" s="61"/>
      <c r="M3326" s="82" t="s">
        <v>36</v>
      </c>
      <c r="N3326" s="83"/>
      <c r="O3326" s="83">
        <f>E3326</f>
        <v>0</v>
      </c>
      <c r="P3326" s="95"/>
    </row>
    <row r="3327" spans="2:16" hidden="1" x14ac:dyDescent="0.25">
      <c r="B3327" s="98"/>
      <c r="C3327" s="87"/>
      <c r="D3327" s="87" t="s">
        <v>71</v>
      </c>
      <c r="E3327" s="87"/>
      <c r="F3327" s="22">
        <f>IFERROR(-VLOOKUP(B3326,'Lessor Calculations'!$G$10:$N$448,8,FALSE),0)</f>
        <v>0</v>
      </c>
      <c r="G3327" s="51"/>
      <c r="H3327" s="143"/>
      <c r="I3327" s="143"/>
      <c r="J3327" s="143"/>
      <c r="K3327" s="143"/>
      <c r="L3327" s="51"/>
      <c r="M3327" s="87"/>
      <c r="N3327" s="87" t="s">
        <v>71</v>
      </c>
      <c r="O3327" s="22"/>
      <c r="P3327" s="96">
        <f>F3327</f>
        <v>0</v>
      </c>
    </row>
    <row r="3328" spans="2:16" hidden="1" x14ac:dyDescent="0.25">
      <c r="B3328" s="98"/>
      <c r="C3328" s="66"/>
      <c r="D3328" s="87" t="s">
        <v>72</v>
      </c>
      <c r="E3328" s="87"/>
      <c r="F3328" s="22" t="str">
        <f>IFERROR(VLOOKUP(B3326,'Lessor Calculations'!$G$10:$M$448,7,FALSE),0)</f>
        <v xml:space="preserve">  </v>
      </c>
      <c r="G3328" s="51"/>
      <c r="H3328" s="143"/>
      <c r="I3328" s="143"/>
      <c r="J3328" s="143"/>
      <c r="K3328" s="143"/>
      <c r="L3328" s="51"/>
      <c r="M3328" s="66"/>
      <c r="N3328" s="87" t="s">
        <v>72</v>
      </c>
      <c r="O3328" s="22"/>
      <c r="P3328" s="96" t="str">
        <f>F3328</f>
        <v xml:space="preserve">  </v>
      </c>
    </row>
    <row r="3329" spans="2:16" hidden="1" x14ac:dyDescent="0.25">
      <c r="B3329" s="98"/>
      <c r="C3329" s="66"/>
      <c r="D3329" s="87"/>
      <c r="E3329" s="22"/>
      <c r="F3329" s="22"/>
      <c r="G3329" s="51"/>
      <c r="H3329" s="66"/>
      <c r="I3329" s="87"/>
      <c r="J3329" s="22"/>
      <c r="K3329" s="22"/>
      <c r="L3329" s="51"/>
      <c r="M3329" s="65"/>
      <c r="N3329" s="87"/>
      <c r="O3329" s="22"/>
      <c r="P3329" s="96"/>
    </row>
    <row r="3330" spans="2:16" ht="15.6" hidden="1" x14ac:dyDescent="0.3">
      <c r="B3330" s="62" t="str">
        <f>B3326</f>
        <v xml:space="preserve">  </v>
      </c>
      <c r="C3330" s="66" t="s">
        <v>70</v>
      </c>
      <c r="D3330" s="66"/>
      <c r="E3330" s="22" t="str">
        <f>IFERROR(VLOOKUP(B3330,'Lessor Calculations'!$Z$10:$AB$448,3,FALSE),0)</f>
        <v xml:space="preserve">  </v>
      </c>
      <c r="F3330" s="66"/>
      <c r="G3330" s="51"/>
      <c r="H3330" s="143" t="s">
        <v>37</v>
      </c>
      <c r="I3330" s="143"/>
      <c r="J3330" s="143"/>
      <c r="K3330" s="143"/>
      <c r="L3330" s="51"/>
      <c r="M3330" s="66" t="s">
        <v>70</v>
      </c>
      <c r="N3330" s="66"/>
      <c r="O3330" s="22" t="str">
        <f>E3330</f>
        <v xml:space="preserve">  </v>
      </c>
      <c r="P3330" s="96"/>
    </row>
    <row r="3331" spans="2:16" hidden="1" x14ac:dyDescent="0.25">
      <c r="B3331" s="98"/>
      <c r="C3331" s="66"/>
      <c r="D3331" s="87" t="s">
        <v>82</v>
      </c>
      <c r="E3331" s="66"/>
      <c r="F3331" s="77" t="str">
        <f>E3330</f>
        <v xml:space="preserve">  </v>
      </c>
      <c r="G3331" s="51"/>
      <c r="H3331" s="143"/>
      <c r="I3331" s="143"/>
      <c r="J3331" s="143"/>
      <c r="K3331" s="143"/>
      <c r="L3331" s="51"/>
      <c r="M3331" s="66"/>
      <c r="N3331" s="87" t="s">
        <v>82</v>
      </c>
      <c r="O3331" s="22"/>
      <c r="P3331" s="96" t="str">
        <f>O3330</f>
        <v xml:space="preserve">  </v>
      </c>
    </row>
    <row r="3332" spans="2:16" hidden="1" x14ac:dyDescent="0.25">
      <c r="B3332" s="98"/>
      <c r="C3332" s="66"/>
      <c r="D3332" s="87"/>
      <c r="E3332" s="22"/>
      <c r="F3332" s="22"/>
      <c r="G3332" s="51"/>
      <c r="H3332" s="66"/>
      <c r="I3332" s="87"/>
      <c r="J3332" s="22"/>
      <c r="K3332" s="22"/>
      <c r="L3332" s="51"/>
      <c r="M3332" s="65"/>
      <c r="N3332" s="87"/>
      <c r="O3332" s="22"/>
      <c r="P3332" s="96"/>
    </row>
    <row r="3333" spans="2:16" ht="15.6" hidden="1" x14ac:dyDescent="0.3">
      <c r="B3333" s="62" t="str">
        <f>B3330</f>
        <v xml:space="preserve">  </v>
      </c>
      <c r="C3333" s="144" t="s">
        <v>37</v>
      </c>
      <c r="D3333" s="144"/>
      <c r="E3333" s="144"/>
      <c r="F3333" s="144"/>
      <c r="G3333" s="51"/>
      <c r="H3333" s="87" t="s">
        <v>74</v>
      </c>
      <c r="I3333" s="66"/>
      <c r="J3333" s="22" t="str">
        <f>IFERROR(VLOOKUP(B3333,'Lessor Calculations'!$AE$10:$AG$448,3,FALSE),0)</f>
        <v xml:space="preserve">  </v>
      </c>
      <c r="K3333" s="22"/>
      <c r="L3333" s="51"/>
      <c r="M3333" s="87" t="s">
        <v>74</v>
      </c>
      <c r="N3333" s="66"/>
      <c r="O3333" s="22" t="str">
        <f>J3333</f>
        <v xml:space="preserve">  </v>
      </c>
      <c r="P3333" s="96"/>
    </row>
    <row r="3334" spans="2:16" ht="15.6" hidden="1" x14ac:dyDescent="0.3">
      <c r="B3334" s="74"/>
      <c r="C3334" s="144"/>
      <c r="D3334" s="144"/>
      <c r="E3334" s="144"/>
      <c r="F3334" s="144"/>
      <c r="G3334" s="51"/>
      <c r="H3334" s="52"/>
      <c r="I3334" s="87" t="s">
        <v>79</v>
      </c>
      <c r="J3334" s="22"/>
      <c r="K3334" s="22" t="str">
        <f>J3333</f>
        <v xml:space="preserve">  </v>
      </c>
      <c r="L3334" s="51"/>
      <c r="M3334" s="52"/>
      <c r="N3334" s="87" t="s">
        <v>79</v>
      </c>
      <c r="O3334" s="22"/>
      <c r="P3334" s="96" t="str">
        <f>O3333</f>
        <v xml:space="preserve">  </v>
      </c>
    </row>
    <row r="3335" spans="2:16" ht="15.6" hidden="1" x14ac:dyDescent="0.3">
      <c r="B3335" s="74"/>
      <c r="C3335" s="66"/>
      <c r="D3335" s="87"/>
      <c r="E3335" s="22"/>
      <c r="F3335" s="22"/>
      <c r="G3335" s="51"/>
      <c r="H3335" s="66"/>
      <c r="I3335" s="87"/>
      <c r="J3335" s="22"/>
      <c r="K3335" s="22"/>
      <c r="L3335" s="51"/>
      <c r="M3335" s="65"/>
      <c r="N3335" s="66"/>
      <c r="O3335" s="22"/>
      <c r="P3335" s="96"/>
    </row>
    <row r="3336" spans="2:16" ht="15.6" hidden="1" x14ac:dyDescent="0.3">
      <c r="B3336" s="62" t="str">
        <f>B3333</f>
        <v xml:space="preserve">  </v>
      </c>
      <c r="C3336" s="87" t="s">
        <v>36</v>
      </c>
      <c r="D3336" s="22"/>
      <c r="E3336" s="22" t="str">
        <f>F3337</f>
        <v xml:space="preserve">  </v>
      </c>
      <c r="F3336" s="22"/>
      <c r="G3336" s="51"/>
      <c r="H3336" s="143" t="s">
        <v>37</v>
      </c>
      <c r="I3336" s="143"/>
      <c r="J3336" s="143"/>
      <c r="K3336" s="143"/>
      <c r="L3336" s="51"/>
      <c r="M3336" s="87" t="s">
        <v>36</v>
      </c>
      <c r="N3336" s="22"/>
      <c r="O3336" s="22" t="str">
        <f>E3336</f>
        <v xml:space="preserve">  </v>
      </c>
      <c r="P3336" s="96"/>
    </row>
    <row r="3337" spans="2:16" ht="15.6" hidden="1" x14ac:dyDescent="0.3">
      <c r="B3337" s="75"/>
      <c r="C3337" s="79"/>
      <c r="D3337" s="90" t="s">
        <v>80</v>
      </c>
      <c r="E3337" s="90"/>
      <c r="F3337" s="91" t="str">
        <f>IFERROR(VLOOKUP(B3336,'Lessor Calculations'!$G$10:$W$448,17,FALSE),0)</f>
        <v xml:space="preserve">  </v>
      </c>
      <c r="G3337" s="70"/>
      <c r="H3337" s="146"/>
      <c r="I3337" s="146"/>
      <c r="J3337" s="146"/>
      <c r="K3337" s="146"/>
      <c r="L3337" s="70"/>
      <c r="M3337" s="79"/>
      <c r="N3337" s="90" t="s">
        <v>80</v>
      </c>
      <c r="O3337" s="91"/>
      <c r="P3337" s="94" t="str">
        <f>O3336</f>
        <v xml:space="preserve">  </v>
      </c>
    </row>
    <row r="3338" spans="2:16" ht="15.6" hidden="1" x14ac:dyDescent="0.3">
      <c r="B3338" s="59" t="str">
        <f>IFERROR(IF(EOMONTH(B3333,1)&gt;Questionnaire!$I$8,"  ",EOMONTH(B3333,1)),"  ")</f>
        <v xml:space="preserve">  </v>
      </c>
      <c r="C3338" s="82" t="s">
        <v>36</v>
      </c>
      <c r="D3338" s="83"/>
      <c r="E3338" s="83">
        <f>IFERROR(F3339+F3340,0)</f>
        <v>0</v>
      </c>
      <c r="F3338" s="83"/>
      <c r="G3338" s="61"/>
      <c r="H3338" s="142" t="s">
        <v>37</v>
      </c>
      <c r="I3338" s="142"/>
      <c r="J3338" s="142"/>
      <c r="K3338" s="142"/>
      <c r="L3338" s="61"/>
      <c r="M3338" s="82" t="s">
        <v>36</v>
      </c>
      <c r="N3338" s="83"/>
      <c r="O3338" s="83">
        <f>E3338</f>
        <v>0</v>
      </c>
      <c r="P3338" s="95"/>
    </row>
    <row r="3339" spans="2:16" hidden="1" x14ac:dyDescent="0.25">
      <c r="B3339" s="98"/>
      <c r="C3339" s="87"/>
      <c r="D3339" s="87" t="s">
        <v>71</v>
      </c>
      <c r="E3339" s="87"/>
      <c r="F3339" s="22">
        <f>IFERROR(-VLOOKUP(B3338,'Lessor Calculations'!$G$10:$N$448,8,FALSE),0)</f>
        <v>0</v>
      </c>
      <c r="G3339" s="51"/>
      <c r="H3339" s="143"/>
      <c r="I3339" s="143"/>
      <c r="J3339" s="143"/>
      <c r="K3339" s="143"/>
      <c r="L3339" s="51"/>
      <c r="M3339" s="87"/>
      <c r="N3339" s="87" t="s">
        <v>71</v>
      </c>
      <c r="O3339" s="22"/>
      <c r="P3339" s="96">
        <f>F3339</f>
        <v>0</v>
      </c>
    </row>
    <row r="3340" spans="2:16" hidden="1" x14ac:dyDescent="0.25">
      <c r="B3340" s="98"/>
      <c r="C3340" s="66"/>
      <c r="D3340" s="87" t="s">
        <v>72</v>
      </c>
      <c r="E3340" s="87"/>
      <c r="F3340" s="22" t="str">
        <f>IFERROR(VLOOKUP(B3338,'Lessor Calculations'!$G$10:$M$448,7,FALSE),0)</f>
        <v xml:space="preserve">  </v>
      </c>
      <c r="G3340" s="51"/>
      <c r="H3340" s="143"/>
      <c r="I3340" s="143"/>
      <c r="J3340" s="143"/>
      <c r="K3340" s="143"/>
      <c r="L3340" s="51"/>
      <c r="M3340" s="66"/>
      <c r="N3340" s="87" t="s">
        <v>72</v>
      </c>
      <c r="O3340" s="22"/>
      <c r="P3340" s="96" t="str">
        <f>F3340</f>
        <v xml:space="preserve">  </v>
      </c>
    </row>
    <row r="3341" spans="2:16" hidden="1" x14ac:dyDescent="0.25">
      <c r="B3341" s="98"/>
      <c r="C3341" s="66"/>
      <c r="D3341" s="87"/>
      <c r="E3341" s="22"/>
      <c r="F3341" s="22"/>
      <c r="G3341" s="51"/>
      <c r="H3341" s="66"/>
      <c r="I3341" s="87"/>
      <c r="J3341" s="22"/>
      <c r="K3341" s="22"/>
      <c r="L3341" s="51"/>
      <c r="M3341" s="65"/>
      <c r="N3341" s="87"/>
      <c r="O3341" s="22"/>
      <c r="P3341" s="96"/>
    </row>
    <row r="3342" spans="2:16" ht="15.6" hidden="1" x14ac:dyDescent="0.3">
      <c r="B3342" s="62" t="str">
        <f>B3338</f>
        <v xml:space="preserve">  </v>
      </c>
      <c r="C3342" s="66" t="s">
        <v>70</v>
      </c>
      <c r="D3342" s="66"/>
      <c r="E3342" s="22" t="str">
        <f>IFERROR(VLOOKUP(B3342,'Lessor Calculations'!$Z$10:$AB$448,3,FALSE),0)</f>
        <v xml:space="preserve">  </v>
      </c>
      <c r="F3342" s="66"/>
      <c r="G3342" s="51"/>
      <c r="H3342" s="143" t="s">
        <v>37</v>
      </c>
      <c r="I3342" s="143"/>
      <c r="J3342" s="143"/>
      <c r="K3342" s="143"/>
      <c r="L3342" s="51"/>
      <c r="M3342" s="66" t="s">
        <v>70</v>
      </c>
      <c r="N3342" s="66"/>
      <c r="O3342" s="22" t="str">
        <f>E3342</f>
        <v xml:space="preserve">  </v>
      </c>
      <c r="P3342" s="96"/>
    </row>
    <row r="3343" spans="2:16" hidden="1" x14ac:dyDescent="0.25">
      <c r="B3343" s="98"/>
      <c r="C3343" s="66"/>
      <c r="D3343" s="87" t="s">
        <v>82</v>
      </c>
      <c r="E3343" s="66"/>
      <c r="F3343" s="77" t="str">
        <f>E3342</f>
        <v xml:space="preserve">  </v>
      </c>
      <c r="G3343" s="51"/>
      <c r="H3343" s="143"/>
      <c r="I3343" s="143"/>
      <c r="J3343" s="143"/>
      <c r="K3343" s="143"/>
      <c r="L3343" s="51"/>
      <c r="M3343" s="66"/>
      <c r="N3343" s="87" t="s">
        <v>82</v>
      </c>
      <c r="O3343" s="22"/>
      <c r="P3343" s="96" t="str">
        <f>O3342</f>
        <v xml:space="preserve">  </v>
      </c>
    </row>
    <row r="3344" spans="2:16" hidden="1" x14ac:dyDescent="0.25">
      <c r="B3344" s="98"/>
      <c r="C3344" s="66"/>
      <c r="D3344" s="87"/>
      <c r="E3344" s="22"/>
      <c r="F3344" s="22"/>
      <c r="G3344" s="51"/>
      <c r="H3344" s="66"/>
      <c r="I3344" s="87"/>
      <c r="J3344" s="22"/>
      <c r="K3344" s="22"/>
      <c r="L3344" s="51"/>
      <c r="M3344" s="65"/>
      <c r="N3344" s="87"/>
      <c r="O3344" s="22"/>
      <c r="P3344" s="96"/>
    </row>
    <row r="3345" spans="2:16" ht="15.6" hidden="1" x14ac:dyDescent="0.3">
      <c r="B3345" s="62" t="str">
        <f>B3342</f>
        <v xml:space="preserve">  </v>
      </c>
      <c r="C3345" s="144" t="s">
        <v>37</v>
      </c>
      <c r="D3345" s="144"/>
      <c r="E3345" s="144"/>
      <c r="F3345" s="144"/>
      <c r="G3345" s="51"/>
      <c r="H3345" s="87" t="s">
        <v>74</v>
      </c>
      <c r="I3345" s="66"/>
      <c r="J3345" s="22" t="str">
        <f>IFERROR(VLOOKUP(B3345,'Lessor Calculations'!$AE$10:$AG$448,3,FALSE),0)</f>
        <v xml:space="preserve">  </v>
      </c>
      <c r="K3345" s="22"/>
      <c r="L3345" s="51"/>
      <c r="M3345" s="87" t="s">
        <v>74</v>
      </c>
      <c r="N3345" s="66"/>
      <c r="O3345" s="22" t="str">
        <f>J3345</f>
        <v xml:space="preserve">  </v>
      </c>
      <c r="P3345" s="96"/>
    </row>
    <row r="3346" spans="2:16" ht="15.6" hidden="1" x14ac:dyDescent="0.3">
      <c r="B3346" s="74"/>
      <c r="C3346" s="144"/>
      <c r="D3346" s="144"/>
      <c r="E3346" s="144"/>
      <c r="F3346" s="144"/>
      <c r="G3346" s="51"/>
      <c r="H3346" s="52"/>
      <c r="I3346" s="87" t="s">
        <v>79</v>
      </c>
      <c r="J3346" s="22"/>
      <c r="K3346" s="22" t="str">
        <f>J3345</f>
        <v xml:space="preserve">  </v>
      </c>
      <c r="L3346" s="51"/>
      <c r="M3346" s="52"/>
      <c r="N3346" s="87" t="s">
        <v>79</v>
      </c>
      <c r="O3346" s="22"/>
      <c r="P3346" s="96" t="str">
        <f>O3345</f>
        <v xml:space="preserve">  </v>
      </c>
    </row>
    <row r="3347" spans="2:16" ht="15.6" hidden="1" x14ac:dyDescent="0.3">
      <c r="B3347" s="74"/>
      <c r="C3347" s="66"/>
      <c r="D3347" s="87"/>
      <c r="E3347" s="22"/>
      <c r="F3347" s="22"/>
      <c r="G3347" s="51"/>
      <c r="H3347" s="66"/>
      <c r="I3347" s="87"/>
      <c r="J3347" s="22"/>
      <c r="K3347" s="22"/>
      <c r="L3347" s="51"/>
      <c r="M3347" s="65"/>
      <c r="N3347" s="66"/>
      <c r="O3347" s="22"/>
      <c r="P3347" s="96"/>
    </row>
    <row r="3348" spans="2:16" ht="15.6" hidden="1" x14ac:dyDescent="0.3">
      <c r="B3348" s="62" t="str">
        <f>B3345</f>
        <v xml:space="preserve">  </v>
      </c>
      <c r="C3348" s="87" t="s">
        <v>36</v>
      </c>
      <c r="D3348" s="22"/>
      <c r="E3348" s="22" t="str">
        <f>F3349</f>
        <v xml:space="preserve">  </v>
      </c>
      <c r="F3348" s="22"/>
      <c r="G3348" s="51"/>
      <c r="H3348" s="143" t="s">
        <v>37</v>
      </c>
      <c r="I3348" s="143"/>
      <c r="J3348" s="143"/>
      <c r="K3348" s="143"/>
      <c r="L3348" s="51"/>
      <c r="M3348" s="87" t="s">
        <v>36</v>
      </c>
      <c r="N3348" s="22"/>
      <c r="O3348" s="22" t="str">
        <f>E3348</f>
        <v xml:space="preserve">  </v>
      </c>
      <c r="P3348" s="96"/>
    </row>
    <row r="3349" spans="2:16" ht="15.6" hidden="1" x14ac:dyDescent="0.3">
      <c r="B3349" s="75"/>
      <c r="C3349" s="79"/>
      <c r="D3349" s="90" t="s">
        <v>80</v>
      </c>
      <c r="E3349" s="90"/>
      <c r="F3349" s="91" t="str">
        <f>IFERROR(VLOOKUP(B3348,'Lessor Calculations'!$G$10:$W$448,17,FALSE),0)</f>
        <v xml:space="preserve">  </v>
      </c>
      <c r="G3349" s="70"/>
      <c r="H3349" s="146"/>
      <c r="I3349" s="146"/>
      <c r="J3349" s="146"/>
      <c r="K3349" s="146"/>
      <c r="L3349" s="70"/>
      <c r="M3349" s="79"/>
      <c r="N3349" s="90" t="s">
        <v>80</v>
      </c>
      <c r="O3349" s="91"/>
      <c r="P3349" s="94" t="str">
        <f>O3348</f>
        <v xml:space="preserve">  </v>
      </c>
    </row>
    <row r="3350" spans="2:16" ht="15.6" hidden="1" x14ac:dyDescent="0.3">
      <c r="B3350" s="59" t="str">
        <f>IFERROR(IF(EOMONTH(B3345,1)&gt;Questionnaire!$I$8,"  ",EOMONTH(B3345,1)),"  ")</f>
        <v xml:space="preserve">  </v>
      </c>
      <c r="C3350" s="82" t="s">
        <v>36</v>
      </c>
      <c r="D3350" s="83"/>
      <c r="E3350" s="83">
        <f>IFERROR(F3351+F3352,0)</f>
        <v>0</v>
      </c>
      <c r="F3350" s="83"/>
      <c r="G3350" s="61"/>
      <c r="H3350" s="142" t="s">
        <v>37</v>
      </c>
      <c r="I3350" s="142"/>
      <c r="J3350" s="142"/>
      <c r="K3350" s="142"/>
      <c r="L3350" s="61"/>
      <c r="M3350" s="82" t="s">
        <v>36</v>
      </c>
      <c r="N3350" s="83"/>
      <c r="O3350" s="83">
        <f>E3350</f>
        <v>0</v>
      </c>
      <c r="P3350" s="95"/>
    </row>
    <row r="3351" spans="2:16" hidden="1" x14ac:dyDescent="0.25">
      <c r="B3351" s="98"/>
      <c r="C3351" s="87"/>
      <c r="D3351" s="87" t="s">
        <v>71</v>
      </c>
      <c r="E3351" s="87"/>
      <c r="F3351" s="22">
        <f>IFERROR(-VLOOKUP(B3350,'Lessor Calculations'!$G$10:$N$448,8,FALSE),0)</f>
        <v>0</v>
      </c>
      <c r="G3351" s="51"/>
      <c r="H3351" s="143"/>
      <c r="I3351" s="143"/>
      <c r="J3351" s="143"/>
      <c r="K3351" s="143"/>
      <c r="L3351" s="51"/>
      <c r="M3351" s="87"/>
      <c r="N3351" s="87" t="s">
        <v>71</v>
      </c>
      <c r="O3351" s="22"/>
      <c r="P3351" s="96">
        <f>F3351</f>
        <v>0</v>
      </c>
    </row>
    <row r="3352" spans="2:16" hidden="1" x14ac:dyDescent="0.25">
      <c r="B3352" s="98"/>
      <c r="C3352" s="66"/>
      <c r="D3352" s="87" t="s">
        <v>72</v>
      </c>
      <c r="E3352" s="87"/>
      <c r="F3352" s="22" t="str">
        <f>IFERROR(VLOOKUP(B3350,'Lessor Calculations'!$G$10:$M$448,7,FALSE),0)</f>
        <v xml:space="preserve">  </v>
      </c>
      <c r="G3352" s="51"/>
      <c r="H3352" s="143"/>
      <c r="I3352" s="143"/>
      <c r="J3352" s="143"/>
      <c r="K3352" s="143"/>
      <c r="L3352" s="51"/>
      <c r="M3352" s="66"/>
      <c r="N3352" s="87" t="s">
        <v>72</v>
      </c>
      <c r="O3352" s="22"/>
      <c r="P3352" s="96" t="str">
        <f>F3352</f>
        <v xml:space="preserve">  </v>
      </c>
    </row>
    <row r="3353" spans="2:16" hidden="1" x14ac:dyDescent="0.25">
      <c r="B3353" s="98"/>
      <c r="C3353" s="66"/>
      <c r="D3353" s="87"/>
      <c r="E3353" s="22"/>
      <c r="F3353" s="22"/>
      <c r="G3353" s="51"/>
      <c r="H3353" s="66"/>
      <c r="I3353" s="87"/>
      <c r="J3353" s="22"/>
      <c r="K3353" s="22"/>
      <c r="L3353" s="51"/>
      <c r="M3353" s="65"/>
      <c r="N3353" s="87"/>
      <c r="O3353" s="22"/>
      <c r="P3353" s="96"/>
    </row>
    <row r="3354" spans="2:16" ht="15.6" hidden="1" x14ac:dyDescent="0.3">
      <c r="B3354" s="62" t="str">
        <f>B3350</f>
        <v xml:space="preserve">  </v>
      </c>
      <c r="C3354" s="66" t="s">
        <v>70</v>
      </c>
      <c r="D3354" s="66"/>
      <c r="E3354" s="22" t="str">
        <f>IFERROR(VLOOKUP(B3354,'Lessor Calculations'!$Z$10:$AB$448,3,FALSE),0)</f>
        <v xml:space="preserve">  </v>
      </c>
      <c r="F3354" s="66"/>
      <c r="G3354" s="51"/>
      <c r="H3354" s="143" t="s">
        <v>37</v>
      </c>
      <c r="I3354" s="143"/>
      <c r="J3354" s="143"/>
      <c r="K3354" s="143"/>
      <c r="L3354" s="51"/>
      <c r="M3354" s="66" t="s">
        <v>70</v>
      </c>
      <c r="N3354" s="66"/>
      <c r="O3354" s="22" t="str">
        <f>E3354</f>
        <v xml:space="preserve">  </v>
      </c>
      <c r="P3354" s="96"/>
    </row>
    <row r="3355" spans="2:16" hidden="1" x14ac:dyDescent="0.25">
      <c r="B3355" s="98"/>
      <c r="C3355" s="66"/>
      <c r="D3355" s="87" t="s">
        <v>82</v>
      </c>
      <c r="E3355" s="66"/>
      <c r="F3355" s="77" t="str">
        <f>E3354</f>
        <v xml:space="preserve">  </v>
      </c>
      <c r="G3355" s="51"/>
      <c r="H3355" s="143"/>
      <c r="I3355" s="143"/>
      <c r="J3355" s="143"/>
      <c r="K3355" s="143"/>
      <c r="L3355" s="51"/>
      <c r="M3355" s="66"/>
      <c r="N3355" s="87" t="s">
        <v>82</v>
      </c>
      <c r="O3355" s="22"/>
      <c r="P3355" s="96" t="str">
        <f>O3354</f>
        <v xml:space="preserve">  </v>
      </c>
    </row>
    <row r="3356" spans="2:16" hidden="1" x14ac:dyDescent="0.25">
      <c r="B3356" s="98"/>
      <c r="C3356" s="66"/>
      <c r="D3356" s="87"/>
      <c r="E3356" s="22"/>
      <c r="F3356" s="22"/>
      <c r="G3356" s="51"/>
      <c r="H3356" s="66"/>
      <c r="I3356" s="87"/>
      <c r="J3356" s="22"/>
      <c r="K3356" s="22"/>
      <c r="L3356" s="51"/>
      <c r="M3356" s="65"/>
      <c r="N3356" s="87"/>
      <c r="O3356" s="22"/>
      <c r="P3356" s="96"/>
    </row>
    <row r="3357" spans="2:16" ht="15.6" hidden="1" x14ac:dyDescent="0.3">
      <c r="B3357" s="62" t="str">
        <f>B3354</f>
        <v xml:space="preserve">  </v>
      </c>
      <c r="C3357" s="144" t="s">
        <v>37</v>
      </c>
      <c r="D3357" s="144"/>
      <c r="E3357" s="144"/>
      <c r="F3357" s="144"/>
      <c r="G3357" s="51"/>
      <c r="H3357" s="87" t="s">
        <v>74</v>
      </c>
      <c r="I3357" s="66"/>
      <c r="J3357" s="22" t="str">
        <f>IFERROR(VLOOKUP(B3357,'Lessor Calculations'!$AE$10:$AG$448,3,FALSE),0)</f>
        <v xml:space="preserve">  </v>
      </c>
      <c r="K3357" s="22"/>
      <c r="L3357" s="51"/>
      <c r="M3357" s="87" t="s">
        <v>74</v>
      </c>
      <c r="N3357" s="66"/>
      <c r="O3357" s="22" t="str">
        <f>J3357</f>
        <v xml:space="preserve">  </v>
      </c>
      <c r="P3357" s="96"/>
    </row>
    <row r="3358" spans="2:16" ht="15.6" hidden="1" x14ac:dyDescent="0.3">
      <c r="B3358" s="74"/>
      <c r="C3358" s="144"/>
      <c r="D3358" s="144"/>
      <c r="E3358" s="144"/>
      <c r="F3358" s="144"/>
      <c r="G3358" s="51"/>
      <c r="H3358" s="52"/>
      <c r="I3358" s="87" t="s">
        <v>79</v>
      </c>
      <c r="J3358" s="22"/>
      <c r="K3358" s="22" t="str">
        <f>J3357</f>
        <v xml:space="preserve">  </v>
      </c>
      <c r="L3358" s="51"/>
      <c r="M3358" s="52"/>
      <c r="N3358" s="87" t="s">
        <v>79</v>
      </c>
      <c r="O3358" s="22"/>
      <c r="P3358" s="96" t="str">
        <f>O3357</f>
        <v xml:space="preserve">  </v>
      </c>
    </row>
    <row r="3359" spans="2:16" ht="15.6" hidden="1" x14ac:dyDescent="0.3">
      <c r="B3359" s="74"/>
      <c r="C3359" s="66"/>
      <c r="D3359" s="87"/>
      <c r="E3359" s="22"/>
      <c r="F3359" s="22"/>
      <c r="G3359" s="51"/>
      <c r="H3359" s="66"/>
      <c r="I3359" s="87"/>
      <c r="J3359" s="22"/>
      <c r="K3359" s="22"/>
      <c r="L3359" s="51"/>
      <c r="M3359" s="65"/>
      <c r="N3359" s="66"/>
      <c r="O3359" s="22"/>
      <c r="P3359" s="96"/>
    </row>
    <row r="3360" spans="2:16" ht="15.6" hidden="1" x14ac:dyDescent="0.3">
      <c r="B3360" s="62" t="str">
        <f>B3357</f>
        <v xml:space="preserve">  </v>
      </c>
      <c r="C3360" s="87" t="s">
        <v>36</v>
      </c>
      <c r="D3360" s="22"/>
      <c r="E3360" s="22" t="str">
        <f>F3361</f>
        <v xml:space="preserve">  </v>
      </c>
      <c r="F3360" s="22"/>
      <c r="G3360" s="51"/>
      <c r="H3360" s="143" t="s">
        <v>37</v>
      </c>
      <c r="I3360" s="143"/>
      <c r="J3360" s="143"/>
      <c r="K3360" s="143"/>
      <c r="L3360" s="51"/>
      <c r="M3360" s="87" t="s">
        <v>36</v>
      </c>
      <c r="N3360" s="22"/>
      <c r="O3360" s="22" t="str">
        <f>E3360</f>
        <v xml:space="preserve">  </v>
      </c>
      <c r="P3360" s="96"/>
    </row>
    <row r="3361" spans="2:16" ht="15.6" hidden="1" x14ac:dyDescent="0.3">
      <c r="B3361" s="75"/>
      <c r="C3361" s="79"/>
      <c r="D3361" s="90" t="s">
        <v>80</v>
      </c>
      <c r="E3361" s="90"/>
      <c r="F3361" s="91" t="str">
        <f>IFERROR(VLOOKUP(B3360,'Lessor Calculations'!$G$10:$W$448,17,FALSE),0)</f>
        <v xml:space="preserve">  </v>
      </c>
      <c r="G3361" s="70"/>
      <c r="H3361" s="146"/>
      <c r="I3361" s="146"/>
      <c r="J3361" s="146"/>
      <c r="K3361" s="146"/>
      <c r="L3361" s="70"/>
      <c r="M3361" s="79"/>
      <c r="N3361" s="90" t="s">
        <v>80</v>
      </c>
      <c r="O3361" s="91"/>
      <c r="P3361" s="94" t="str">
        <f>O3360</f>
        <v xml:space="preserve">  </v>
      </c>
    </row>
    <row r="3362" spans="2:16" ht="15.6" hidden="1" x14ac:dyDescent="0.3">
      <c r="B3362" s="59" t="str">
        <f>IFERROR(IF(EOMONTH(B3357,1)&gt;Questionnaire!$I$8,"  ",EOMONTH(B3357,1)),"  ")</f>
        <v xml:space="preserve">  </v>
      </c>
      <c r="C3362" s="82" t="s">
        <v>36</v>
      </c>
      <c r="D3362" s="83"/>
      <c r="E3362" s="83">
        <f>IFERROR(F3363+F3364,0)</f>
        <v>0</v>
      </c>
      <c r="F3362" s="83"/>
      <c r="G3362" s="61"/>
      <c r="H3362" s="142" t="s">
        <v>37</v>
      </c>
      <c r="I3362" s="142"/>
      <c r="J3362" s="142"/>
      <c r="K3362" s="142"/>
      <c r="L3362" s="61"/>
      <c r="M3362" s="82" t="s">
        <v>36</v>
      </c>
      <c r="N3362" s="83"/>
      <c r="O3362" s="83">
        <f>E3362</f>
        <v>0</v>
      </c>
      <c r="P3362" s="95"/>
    </row>
    <row r="3363" spans="2:16" hidden="1" x14ac:dyDescent="0.25">
      <c r="B3363" s="98"/>
      <c r="C3363" s="87"/>
      <c r="D3363" s="87" t="s">
        <v>71</v>
      </c>
      <c r="E3363" s="87"/>
      <c r="F3363" s="22">
        <f>IFERROR(-VLOOKUP(B3362,'Lessor Calculations'!$G$10:$N$448,8,FALSE),0)</f>
        <v>0</v>
      </c>
      <c r="G3363" s="51"/>
      <c r="H3363" s="143"/>
      <c r="I3363" s="143"/>
      <c r="J3363" s="143"/>
      <c r="K3363" s="143"/>
      <c r="L3363" s="51"/>
      <c r="M3363" s="87"/>
      <c r="N3363" s="87" t="s">
        <v>71</v>
      </c>
      <c r="O3363" s="22"/>
      <c r="P3363" s="96">
        <f>F3363</f>
        <v>0</v>
      </c>
    </row>
    <row r="3364" spans="2:16" hidden="1" x14ac:dyDescent="0.25">
      <c r="B3364" s="98"/>
      <c r="C3364" s="66"/>
      <c r="D3364" s="87" t="s">
        <v>72</v>
      </c>
      <c r="E3364" s="87"/>
      <c r="F3364" s="22" t="str">
        <f>IFERROR(VLOOKUP(B3362,'Lessor Calculations'!$G$10:$M$448,7,FALSE),0)</f>
        <v xml:space="preserve">  </v>
      </c>
      <c r="G3364" s="51"/>
      <c r="H3364" s="143"/>
      <c r="I3364" s="143"/>
      <c r="J3364" s="143"/>
      <c r="K3364" s="143"/>
      <c r="L3364" s="51"/>
      <c r="M3364" s="66"/>
      <c r="N3364" s="87" t="s">
        <v>72</v>
      </c>
      <c r="O3364" s="22"/>
      <c r="P3364" s="96" t="str">
        <f>F3364</f>
        <v xml:space="preserve">  </v>
      </c>
    </row>
    <row r="3365" spans="2:16" hidden="1" x14ac:dyDescent="0.25">
      <c r="B3365" s="98"/>
      <c r="C3365" s="66"/>
      <c r="D3365" s="87"/>
      <c r="E3365" s="22"/>
      <c r="F3365" s="22"/>
      <c r="G3365" s="51"/>
      <c r="H3365" s="66"/>
      <c r="I3365" s="87"/>
      <c r="J3365" s="22"/>
      <c r="K3365" s="22"/>
      <c r="L3365" s="51"/>
      <c r="M3365" s="65"/>
      <c r="N3365" s="87"/>
      <c r="O3365" s="22"/>
      <c r="P3365" s="96"/>
    </row>
    <row r="3366" spans="2:16" ht="15.6" hidden="1" x14ac:dyDescent="0.3">
      <c r="B3366" s="62" t="str">
        <f>B3362</f>
        <v xml:space="preserve">  </v>
      </c>
      <c r="C3366" s="66" t="s">
        <v>70</v>
      </c>
      <c r="D3366" s="66"/>
      <c r="E3366" s="22" t="str">
        <f>IFERROR(VLOOKUP(B3366,'Lessor Calculations'!$Z$10:$AB$448,3,FALSE),0)</f>
        <v xml:space="preserve">  </v>
      </c>
      <c r="F3366" s="66"/>
      <c r="G3366" s="51"/>
      <c r="H3366" s="143" t="s">
        <v>37</v>
      </c>
      <c r="I3366" s="143"/>
      <c r="J3366" s="143"/>
      <c r="K3366" s="143"/>
      <c r="L3366" s="51"/>
      <c r="M3366" s="66" t="s">
        <v>70</v>
      </c>
      <c r="N3366" s="66"/>
      <c r="O3366" s="22" t="str">
        <f>E3366</f>
        <v xml:space="preserve">  </v>
      </c>
      <c r="P3366" s="96"/>
    </row>
    <row r="3367" spans="2:16" hidden="1" x14ac:dyDescent="0.25">
      <c r="B3367" s="98"/>
      <c r="C3367" s="66"/>
      <c r="D3367" s="87" t="s">
        <v>82</v>
      </c>
      <c r="E3367" s="66"/>
      <c r="F3367" s="77" t="str">
        <f>E3366</f>
        <v xml:space="preserve">  </v>
      </c>
      <c r="G3367" s="51"/>
      <c r="H3367" s="143"/>
      <c r="I3367" s="143"/>
      <c r="J3367" s="143"/>
      <c r="K3367" s="143"/>
      <c r="L3367" s="51"/>
      <c r="M3367" s="66"/>
      <c r="N3367" s="87" t="s">
        <v>82</v>
      </c>
      <c r="O3367" s="22"/>
      <c r="P3367" s="96" t="str">
        <f>O3366</f>
        <v xml:space="preserve">  </v>
      </c>
    </row>
    <row r="3368" spans="2:16" hidden="1" x14ac:dyDescent="0.25">
      <c r="B3368" s="98"/>
      <c r="C3368" s="66"/>
      <c r="D3368" s="87"/>
      <c r="E3368" s="22"/>
      <c r="F3368" s="22"/>
      <c r="G3368" s="51"/>
      <c r="H3368" s="66"/>
      <c r="I3368" s="87"/>
      <c r="J3368" s="22"/>
      <c r="K3368" s="22"/>
      <c r="L3368" s="51"/>
      <c r="M3368" s="65"/>
      <c r="N3368" s="87"/>
      <c r="O3368" s="22"/>
      <c r="P3368" s="96"/>
    </row>
    <row r="3369" spans="2:16" ht="15.6" hidden="1" x14ac:dyDescent="0.3">
      <c r="B3369" s="62" t="str">
        <f>B3366</f>
        <v xml:space="preserve">  </v>
      </c>
      <c r="C3369" s="144" t="s">
        <v>37</v>
      </c>
      <c r="D3369" s="144"/>
      <c r="E3369" s="144"/>
      <c r="F3369" s="144"/>
      <c r="G3369" s="51"/>
      <c r="H3369" s="87" t="s">
        <v>74</v>
      </c>
      <c r="I3369" s="66"/>
      <c r="J3369" s="22" t="str">
        <f>IFERROR(VLOOKUP(B3369,'Lessor Calculations'!$AE$10:$AG$448,3,FALSE),0)</f>
        <v xml:space="preserve">  </v>
      </c>
      <c r="K3369" s="22"/>
      <c r="L3369" s="51"/>
      <c r="M3369" s="87" t="s">
        <v>74</v>
      </c>
      <c r="N3369" s="66"/>
      <c r="O3369" s="22" t="str">
        <f>J3369</f>
        <v xml:space="preserve">  </v>
      </c>
      <c r="P3369" s="96"/>
    </row>
    <row r="3370" spans="2:16" ht="15.6" hidden="1" x14ac:dyDescent="0.3">
      <c r="B3370" s="74"/>
      <c r="C3370" s="144"/>
      <c r="D3370" s="144"/>
      <c r="E3370" s="144"/>
      <c r="F3370" s="144"/>
      <c r="G3370" s="51"/>
      <c r="H3370" s="52"/>
      <c r="I3370" s="87" t="s">
        <v>79</v>
      </c>
      <c r="J3370" s="22"/>
      <c r="K3370" s="22" t="str">
        <f>J3369</f>
        <v xml:space="preserve">  </v>
      </c>
      <c r="L3370" s="51"/>
      <c r="M3370" s="52"/>
      <c r="N3370" s="87" t="s">
        <v>79</v>
      </c>
      <c r="O3370" s="22"/>
      <c r="P3370" s="96" t="str">
        <f>O3369</f>
        <v xml:space="preserve">  </v>
      </c>
    </row>
    <row r="3371" spans="2:16" ht="15.6" hidden="1" x14ac:dyDescent="0.3">
      <c r="B3371" s="74"/>
      <c r="C3371" s="66"/>
      <c r="D3371" s="87"/>
      <c r="E3371" s="22"/>
      <c r="F3371" s="22"/>
      <c r="G3371" s="51"/>
      <c r="H3371" s="66"/>
      <c r="I3371" s="87"/>
      <c r="J3371" s="22"/>
      <c r="K3371" s="22"/>
      <c r="L3371" s="51"/>
      <c r="M3371" s="65"/>
      <c r="N3371" s="66"/>
      <c r="O3371" s="22"/>
      <c r="P3371" s="96"/>
    </row>
    <row r="3372" spans="2:16" ht="15.6" hidden="1" x14ac:dyDescent="0.3">
      <c r="B3372" s="62" t="str">
        <f>B3369</f>
        <v xml:space="preserve">  </v>
      </c>
      <c r="C3372" s="87" t="s">
        <v>36</v>
      </c>
      <c r="D3372" s="22"/>
      <c r="E3372" s="22" t="str">
        <f>F3373</f>
        <v xml:space="preserve">  </v>
      </c>
      <c r="F3372" s="22"/>
      <c r="G3372" s="51"/>
      <c r="H3372" s="143" t="s">
        <v>37</v>
      </c>
      <c r="I3372" s="143"/>
      <c r="J3372" s="143"/>
      <c r="K3372" s="143"/>
      <c r="L3372" s="51"/>
      <c r="M3372" s="87" t="s">
        <v>36</v>
      </c>
      <c r="N3372" s="22"/>
      <c r="O3372" s="22" t="str">
        <f>E3372</f>
        <v xml:space="preserve">  </v>
      </c>
      <c r="P3372" s="96"/>
    </row>
    <row r="3373" spans="2:16" ht="15.6" hidden="1" x14ac:dyDescent="0.3">
      <c r="B3373" s="75"/>
      <c r="C3373" s="79"/>
      <c r="D3373" s="90" t="s">
        <v>80</v>
      </c>
      <c r="E3373" s="90"/>
      <c r="F3373" s="91" t="str">
        <f>IFERROR(VLOOKUP(B3372,'Lessor Calculations'!$G$10:$W$448,17,FALSE),0)</f>
        <v xml:space="preserve">  </v>
      </c>
      <c r="G3373" s="70"/>
      <c r="H3373" s="146"/>
      <c r="I3373" s="146"/>
      <c r="J3373" s="146"/>
      <c r="K3373" s="146"/>
      <c r="L3373" s="70"/>
      <c r="M3373" s="79"/>
      <c r="N3373" s="90" t="s">
        <v>80</v>
      </c>
      <c r="O3373" s="91"/>
      <c r="P3373" s="94" t="str">
        <f>O3372</f>
        <v xml:space="preserve">  </v>
      </c>
    </row>
    <row r="3374" spans="2:16" ht="15.6" hidden="1" x14ac:dyDescent="0.3">
      <c r="B3374" s="59" t="str">
        <f>IFERROR(IF(EOMONTH(B3369,1)&gt;Questionnaire!$I$8,"  ",EOMONTH(B3369,1)),"  ")</f>
        <v xml:space="preserve">  </v>
      </c>
      <c r="C3374" s="82" t="s">
        <v>36</v>
      </c>
      <c r="D3374" s="83"/>
      <c r="E3374" s="83">
        <f>IFERROR(F3375+F3376,0)</f>
        <v>0</v>
      </c>
      <c r="F3374" s="83"/>
      <c r="G3374" s="61"/>
      <c r="H3374" s="142" t="s">
        <v>37</v>
      </c>
      <c r="I3374" s="142"/>
      <c r="J3374" s="142"/>
      <c r="K3374" s="142"/>
      <c r="L3374" s="61"/>
      <c r="M3374" s="82" t="s">
        <v>36</v>
      </c>
      <c r="N3374" s="83"/>
      <c r="O3374" s="83">
        <f>E3374</f>
        <v>0</v>
      </c>
      <c r="P3374" s="95"/>
    </row>
    <row r="3375" spans="2:16" hidden="1" x14ac:dyDescent="0.25">
      <c r="B3375" s="98"/>
      <c r="C3375" s="87"/>
      <c r="D3375" s="87" t="s">
        <v>71</v>
      </c>
      <c r="E3375" s="87"/>
      <c r="F3375" s="22">
        <f>IFERROR(-VLOOKUP(B3374,'Lessor Calculations'!$G$10:$N$448,8,FALSE),0)</f>
        <v>0</v>
      </c>
      <c r="G3375" s="51"/>
      <c r="H3375" s="143"/>
      <c r="I3375" s="143"/>
      <c r="J3375" s="143"/>
      <c r="K3375" s="143"/>
      <c r="L3375" s="51"/>
      <c r="M3375" s="87"/>
      <c r="N3375" s="87" t="s">
        <v>71</v>
      </c>
      <c r="O3375" s="22"/>
      <c r="P3375" s="96">
        <f>F3375</f>
        <v>0</v>
      </c>
    </row>
    <row r="3376" spans="2:16" hidden="1" x14ac:dyDescent="0.25">
      <c r="B3376" s="98"/>
      <c r="C3376" s="66"/>
      <c r="D3376" s="87" t="s">
        <v>72</v>
      </c>
      <c r="E3376" s="87"/>
      <c r="F3376" s="22" t="str">
        <f>IFERROR(VLOOKUP(B3374,'Lessor Calculations'!$G$10:$M$448,7,FALSE),0)</f>
        <v xml:space="preserve">  </v>
      </c>
      <c r="G3376" s="51"/>
      <c r="H3376" s="143"/>
      <c r="I3376" s="143"/>
      <c r="J3376" s="143"/>
      <c r="K3376" s="143"/>
      <c r="L3376" s="51"/>
      <c r="M3376" s="66"/>
      <c r="N3376" s="87" t="s">
        <v>72</v>
      </c>
      <c r="O3376" s="22"/>
      <c r="P3376" s="96" t="str">
        <f>F3376</f>
        <v xml:space="preserve">  </v>
      </c>
    </row>
    <row r="3377" spans="2:16" hidden="1" x14ac:dyDescent="0.25">
      <c r="B3377" s="98"/>
      <c r="C3377" s="66"/>
      <c r="D3377" s="87"/>
      <c r="E3377" s="22"/>
      <c r="F3377" s="22"/>
      <c r="G3377" s="51"/>
      <c r="H3377" s="66"/>
      <c r="I3377" s="87"/>
      <c r="J3377" s="22"/>
      <c r="K3377" s="22"/>
      <c r="L3377" s="51"/>
      <c r="M3377" s="65"/>
      <c r="N3377" s="87"/>
      <c r="O3377" s="22"/>
      <c r="P3377" s="96"/>
    </row>
    <row r="3378" spans="2:16" ht="15.6" hidden="1" x14ac:dyDescent="0.3">
      <c r="B3378" s="62" t="str">
        <f>B3374</f>
        <v xml:space="preserve">  </v>
      </c>
      <c r="C3378" s="66" t="s">
        <v>70</v>
      </c>
      <c r="D3378" s="66"/>
      <c r="E3378" s="22" t="str">
        <f>IFERROR(VLOOKUP(B3378,'Lessor Calculations'!$Z$10:$AB$448,3,FALSE),0)</f>
        <v xml:space="preserve">  </v>
      </c>
      <c r="F3378" s="66"/>
      <c r="G3378" s="51"/>
      <c r="H3378" s="143" t="s">
        <v>37</v>
      </c>
      <c r="I3378" s="143"/>
      <c r="J3378" s="143"/>
      <c r="K3378" s="143"/>
      <c r="L3378" s="51"/>
      <c r="M3378" s="66" t="s">
        <v>70</v>
      </c>
      <c r="N3378" s="66"/>
      <c r="O3378" s="22" t="str">
        <f>E3378</f>
        <v xml:space="preserve">  </v>
      </c>
      <c r="P3378" s="96"/>
    </row>
    <row r="3379" spans="2:16" hidden="1" x14ac:dyDescent="0.25">
      <c r="B3379" s="98"/>
      <c r="C3379" s="66"/>
      <c r="D3379" s="87" t="s">
        <v>82</v>
      </c>
      <c r="E3379" s="66"/>
      <c r="F3379" s="77" t="str">
        <f>E3378</f>
        <v xml:space="preserve">  </v>
      </c>
      <c r="G3379" s="51"/>
      <c r="H3379" s="143"/>
      <c r="I3379" s="143"/>
      <c r="J3379" s="143"/>
      <c r="K3379" s="143"/>
      <c r="L3379" s="51"/>
      <c r="M3379" s="66"/>
      <c r="N3379" s="87" t="s">
        <v>82</v>
      </c>
      <c r="O3379" s="22"/>
      <c r="P3379" s="96" t="str">
        <f>O3378</f>
        <v xml:space="preserve">  </v>
      </c>
    </row>
    <row r="3380" spans="2:16" hidden="1" x14ac:dyDescent="0.25">
      <c r="B3380" s="98"/>
      <c r="C3380" s="66"/>
      <c r="D3380" s="87"/>
      <c r="E3380" s="22"/>
      <c r="F3380" s="22"/>
      <c r="G3380" s="51"/>
      <c r="H3380" s="66"/>
      <c r="I3380" s="87"/>
      <c r="J3380" s="22"/>
      <c r="K3380" s="22"/>
      <c r="L3380" s="51"/>
      <c r="M3380" s="65"/>
      <c r="N3380" s="87"/>
      <c r="O3380" s="22"/>
      <c r="P3380" s="96"/>
    </row>
    <row r="3381" spans="2:16" ht="15.6" hidden="1" x14ac:dyDescent="0.3">
      <c r="B3381" s="62" t="str">
        <f>B3378</f>
        <v xml:space="preserve">  </v>
      </c>
      <c r="C3381" s="144" t="s">
        <v>37</v>
      </c>
      <c r="D3381" s="144"/>
      <c r="E3381" s="144"/>
      <c r="F3381" s="144"/>
      <c r="G3381" s="51"/>
      <c r="H3381" s="87" t="s">
        <v>74</v>
      </c>
      <c r="I3381" s="66"/>
      <c r="J3381" s="22" t="str">
        <f>IFERROR(VLOOKUP(B3381,'Lessor Calculations'!$AE$10:$AG$448,3,FALSE),0)</f>
        <v xml:space="preserve">  </v>
      </c>
      <c r="K3381" s="22"/>
      <c r="L3381" s="51"/>
      <c r="M3381" s="87" t="s">
        <v>74</v>
      </c>
      <c r="N3381" s="66"/>
      <c r="O3381" s="22" t="str">
        <f>J3381</f>
        <v xml:space="preserve">  </v>
      </c>
      <c r="P3381" s="96"/>
    </row>
    <row r="3382" spans="2:16" ht="15.6" hidden="1" x14ac:dyDescent="0.3">
      <c r="B3382" s="74"/>
      <c r="C3382" s="144"/>
      <c r="D3382" s="144"/>
      <c r="E3382" s="144"/>
      <c r="F3382" s="144"/>
      <c r="G3382" s="51"/>
      <c r="H3382" s="52"/>
      <c r="I3382" s="87" t="s">
        <v>79</v>
      </c>
      <c r="J3382" s="22"/>
      <c r="K3382" s="22" t="str">
        <f>J3381</f>
        <v xml:space="preserve">  </v>
      </c>
      <c r="L3382" s="51"/>
      <c r="M3382" s="52"/>
      <c r="N3382" s="87" t="s">
        <v>79</v>
      </c>
      <c r="O3382" s="22"/>
      <c r="P3382" s="96" t="str">
        <f>O3381</f>
        <v xml:space="preserve">  </v>
      </c>
    </row>
    <row r="3383" spans="2:16" ht="15.6" hidden="1" x14ac:dyDescent="0.3">
      <c r="B3383" s="74"/>
      <c r="C3383" s="66"/>
      <c r="D3383" s="87"/>
      <c r="E3383" s="22"/>
      <c r="F3383" s="22"/>
      <c r="G3383" s="51"/>
      <c r="H3383" s="66"/>
      <c r="I3383" s="87"/>
      <c r="J3383" s="22"/>
      <c r="K3383" s="22"/>
      <c r="L3383" s="51"/>
      <c r="M3383" s="65"/>
      <c r="N3383" s="66"/>
      <c r="O3383" s="22"/>
      <c r="P3383" s="96"/>
    </row>
    <row r="3384" spans="2:16" ht="15.6" hidden="1" x14ac:dyDescent="0.3">
      <c r="B3384" s="62" t="str">
        <f>B3381</f>
        <v xml:space="preserve">  </v>
      </c>
      <c r="C3384" s="87" t="s">
        <v>36</v>
      </c>
      <c r="D3384" s="22"/>
      <c r="E3384" s="22" t="str">
        <f>F3385</f>
        <v xml:space="preserve">  </v>
      </c>
      <c r="F3384" s="22"/>
      <c r="G3384" s="51"/>
      <c r="H3384" s="143" t="s">
        <v>37</v>
      </c>
      <c r="I3384" s="143"/>
      <c r="J3384" s="143"/>
      <c r="K3384" s="143"/>
      <c r="L3384" s="51"/>
      <c r="M3384" s="87" t="s">
        <v>36</v>
      </c>
      <c r="N3384" s="22"/>
      <c r="O3384" s="22" t="str">
        <f>E3384</f>
        <v xml:space="preserve">  </v>
      </c>
      <c r="P3384" s="96"/>
    </row>
    <row r="3385" spans="2:16" ht="15.6" hidden="1" x14ac:dyDescent="0.3">
      <c r="B3385" s="75"/>
      <c r="C3385" s="79"/>
      <c r="D3385" s="90" t="s">
        <v>80</v>
      </c>
      <c r="E3385" s="90"/>
      <c r="F3385" s="91" t="str">
        <f>IFERROR(VLOOKUP(B3384,'Lessor Calculations'!$G$10:$W$448,17,FALSE),0)</f>
        <v xml:space="preserve">  </v>
      </c>
      <c r="G3385" s="70"/>
      <c r="H3385" s="146"/>
      <c r="I3385" s="146"/>
      <c r="J3385" s="146"/>
      <c r="K3385" s="146"/>
      <c r="L3385" s="70"/>
      <c r="M3385" s="79"/>
      <c r="N3385" s="90" t="s">
        <v>80</v>
      </c>
      <c r="O3385" s="91"/>
      <c r="P3385" s="94" t="str">
        <f>O3384</f>
        <v xml:space="preserve">  </v>
      </c>
    </row>
    <row r="3386" spans="2:16" ht="15.6" hidden="1" x14ac:dyDescent="0.3">
      <c r="B3386" s="59" t="str">
        <f>IFERROR(IF(EOMONTH(B3381,1)&gt;Questionnaire!$I$8,"  ",EOMONTH(B3381,1)),"  ")</f>
        <v xml:space="preserve">  </v>
      </c>
      <c r="C3386" s="82" t="s">
        <v>36</v>
      </c>
      <c r="D3386" s="83"/>
      <c r="E3386" s="83">
        <f>IFERROR(F3387+F3388,0)</f>
        <v>0</v>
      </c>
      <c r="F3386" s="83"/>
      <c r="G3386" s="61"/>
      <c r="H3386" s="142" t="s">
        <v>37</v>
      </c>
      <c r="I3386" s="142"/>
      <c r="J3386" s="142"/>
      <c r="K3386" s="142"/>
      <c r="L3386" s="61"/>
      <c r="M3386" s="82" t="s">
        <v>36</v>
      </c>
      <c r="N3386" s="83"/>
      <c r="O3386" s="83">
        <f>E3386</f>
        <v>0</v>
      </c>
      <c r="P3386" s="95"/>
    </row>
    <row r="3387" spans="2:16" hidden="1" x14ac:dyDescent="0.25">
      <c r="B3387" s="98"/>
      <c r="C3387" s="87"/>
      <c r="D3387" s="87" t="s">
        <v>71</v>
      </c>
      <c r="E3387" s="87"/>
      <c r="F3387" s="22">
        <f>IFERROR(-VLOOKUP(B3386,'Lessor Calculations'!$G$10:$N$448,8,FALSE),0)</f>
        <v>0</v>
      </c>
      <c r="G3387" s="51"/>
      <c r="H3387" s="143"/>
      <c r="I3387" s="143"/>
      <c r="J3387" s="143"/>
      <c r="K3387" s="143"/>
      <c r="L3387" s="51"/>
      <c r="M3387" s="87"/>
      <c r="N3387" s="87" t="s">
        <v>71</v>
      </c>
      <c r="O3387" s="22"/>
      <c r="P3387" s="96">
        <f>F3387</f>
        <v>0</v>
      </c>
    </row>
    <row r="3388" spans="2:16" hidden="1" x14ac:dyDescent="0.25">
      <c r="B3388" s="98"/>
      <c r="C3388" s="66"/>
      <c r="D3388" s="87" t="s">
        <v>72</v>
      </c>
      <c r="E3388" s="87"/>
      <c r="F3388" s="22" t="str">
        <f>IFERROR(VLOOKUP(B3386,'Lessor Calculations'!$G$10:$M$448,7,FALSE),0)</f>
        <v xml:space="preserve">  </v>
      </c>
      <c r="G3388" s="51"/>
      <c r="H3388" s="143"/>
      <c r="I3388" s="143"/>
      <c r="J3388" s="143"/>
      <c r="K3388" s="143"/>
      <c r="L3388" s="51"/>
      <c r="M3388" s="66"/>
      <c r="N3388" s="87" t="s">
        <v>72</v>
      </c>
      <c r="O3388" s="22"/>
      <c r="P3388" s="96" t="str">
        <f>F3388</f>
        <v xml:space="preserve">  </v>
      </c>
    </row>
    <row r="3389" spans="2:16" hidden="1" x14ac:dyDescent="0.25">
      <c r="B3389" s="98"/>
      <c r="C3389" s="66"/>
      <c r="D3389" s="87"/>
      <c r="E3389" s="22"/>
      <c r="F3389" s="22"/>
      <c r="G3389" s="51"/>
      <c r="H3389" s="66"/>
      <c r="I3389" s="87"/>
      <c r="J3389" s="22"/>
      <c r="K3389" s="22"/>
      <c r="L3389" s="51"/>
      <c r="M3389" s="65"/>
      <c r="N3389" s="87"/>
      <c r="O3389" s="22"/>
      <c r="P3389" s="96"/>
    </row>
    <row r="3390" spans="2:16" ht="15.6" hidden="1" x14ac:dyDescent="0.3">
      <c r="B3390" s="62" t="str">
        <f>B3386</f>
        <v xml:space="preserve">  </v>
      </c>
      <c r="C3390" s="66" t="s">
        <v>70</v>
      </c>
      <c r="D3390" s="66"/>
      <c r="E3390" s="22" t="str">
        <f>IFERROR(VLOOKUP(B3390,'Lessor Calculations'!$Z$10:$AB$448,3,FALSE),0)</f>
        <v xml:space="preserve">  </v>
      </c>
      <c r="F3390" s="66"/>
      <c r="G3390" s="51"/>
      <c r="H3390" s="143" t="s">
        <v>37</v>
      </c>
      <c r="I3390" s="143"/>
      <c r="J3390" s="143"/>
      <c r="K3390" s="143"/>
      <c r="L3390" s="51"/>
      <c r="M3390" s="66" t="s">
        <v>70</v>
      </c>
      <c r="N3390" s="66"/>
      <c r="O3390" s="22" t="str">
        <f>E3390</f>
        <v xml:space="preserve">  </v>
      </c>
      <c r="P3390" s="96"/>
    </row>
    <row r="3391" spans="2:16" hidden="1" x14ac:dyDescent="0.25">
      <c r="B3391" s="98"/>
      <c r="C3391" s="66"/>
      <c r="D3391" s="87" t="s">
        <v>82</v>
      </c>
      <c r="E3391" s="66"/>
      <c r="F3391" s="77" t="str">
        <f>E3390</f>
        <v xml:space="preserve">  </v>
      </c>
      <c r="G3391" s="51"/>
      <c r="H3391" s="143"/>
      <c r="I3391" s="143"/>
      <c r="J3391" s="143"/>
      <c r="K3391" s="143"/>
      <c r="L3391" s="51"/>
      <c r="M3391" s="66"/>
      <c r="N3391" s="87" t="s">
        <v>82</v>
      </c>
      <c r="O3391" s="22"/>
      <c r="P3391" s="96" t="str">
        <f>O3390</f>
        <v xml:space="preserve">  </v>
      </c>
    </row>
    <row r="3392" spans="2:16" hidden="1" x14ac:dyDescent="0.25">
      <c r="B3392" s="98"/>
      <c r="C3392" s="66"/>
      <c r="D3392" s="87"/>
      <c r="E3392" s="22"/>
      <c r="F3392" s="22"/>
      <c r="G3392" s="51"/>
      <c r="H3392" s="66"/>
      <c r="I3392" s="87"/>
      <c r="J3392" s="22"/>
      <c r="K3392" s="22"/>
      <c r="L3392" s="51"/>
      <c r="M3392" s="65"/>
      <c r="N3392" s="87"/>
      <c r="O3392" s="22"/>
      <c r="P3392" s="96"/>
    </row>
    <row r="3393" spans="2:16" ht="15.6" hidden="1" x14ac:dyDescent="0.3">
      <c r="B3393" s="62" t="str">
        <f>B3390</f>
        <v xml:space="preserve">  </v>
      </c>
      <c r="C3393" s="144" t="s">
        <v>37</v>
      </c>
      <c r="D3393" s="144"/>
      <c r="E3393" s="144"/>
      <c r="F3393" s="144"/>
      <c r="G3393" s="51"/>
      <c r="H3393" s="87" t="s">
        <v>74</v>
      </c>
      <c r="I3393" s="66"/>
      <c r="J3393" s="22" t="str">
        <f>IFERROR(VLOOKUP(B3393,'Lessor Calculations'!$AE$10:$AG$448,3,FALSE),0)</f>
        <v xml:space="preserve">  </v>
      </c>
      <c r="K3393" s="22"/>
      <c r="L3393" s="51"/>
      <c r="M3393" s="87" t="s">
        <v>74</v>
      </c>
      <c r="N3393" s="66"/>
      <c r="O3393" s="22" t="str">
        <f>J3393</f>
        <v xml:space="preserve">  </v>
      </c>
      <c r="P3393" s="96"/>
    </row>
    <row r="3394" spans="2:16" ht="15.6" hidden="1" x14ac:dyDescent="0.3">
      <c r="B3394" s="74"/>
      <c r="C3394" s="144"/>
      <c r="D3394" s="144"/>
      <c r="E3394" s="144"/>
      <c r="F3394" s="144"/>
      <c r="G3394" s="51"/>
      <c r="H3394" s="52"/>
      <c r="I3394" s="87" t="s">
        <v>79</v>
      </c>
      <c r="J3394" s="22"/>
      <c r="K3394" s="22" t="str">
        <f>J3393</f>
        <v xml:space="preserve">  </v>
      </c>
      <c r="L3394" s="51"/>
      <c r="M3394" s="52"/>
      <c r="N3394" s="87" t="s">
        <v>79</v>
      </c>
      <c r="O3394" s="22"/>
      <c r="P3394" s="96" t="str">
        <f>O3393</f>
        <v xml:space="preserve">  </v>
      </c>
    </row>
    <row r="3395" spans="2:16" ht="15.6" hidden="1" x14ac:dyDescent="0.3">
      <c r="B3395" s="74"/>
      <c r="C3395" s="66"/>
      <c r="D3395" s="87"/>
      <c r="E3395" s="22"/>
      <c r="F3395" s="22"/>
      <c r="G3395" s="51"/>
      <c r="H3395" s="66"/>
      <c r="I3395" s="87"/>
      <c r="J3395" s="22"/>
      <c r="K3395" s="22"/>
      <c r="L3395" s="51"/>
      <c r="M3395" s="65"/>
      <c r="N3395" s="66"/>
      <c r="O3395" s="22"/>
      <c r="P3395" s="96"/>
    </row>
    <row r="3396" spans="2:16" ht="15.6" hidden="1" x14ac:dyDescent="0.3">
      <c r="B3396" s="62" t="str">
        <f>B3393</f>
        <v xml:space="preserve">  </v>
      </c>
      <c r="C3396" s="87" t="s">
        <v>36</v>
      </c>
      <c r="D3396" s="22"/>
      <c r="E3396" s="22" t="str">
        <f>F3397</f>
        <v xml:space="preserve">  </v>
      </c>
      <c r="F3396" s="22"/>
      <c r="G3396" s="51"/>
      <c r="H3396" s="143" t="s">
        <v>37</v>
      </c>
      <c r="I3396" s="143"/>
      <c r="J3396" s="143"/>
      <c r="K3396" s="143"/>
      <c r="L3396" s="51"/>
      <c r="M3396" s="87" t="s">
        <v>36</v>
      </c>
      <c r="N3396" s="22"/>
      <c r="O3396" s="22" t="str">
        <f>E3396</f>
        <v xml:space="preserve">  </v>
      </c>
      <c r="P3396" s="96"/>
    </row>
    <row r="3397" spans="2:16" ht="15.6" hidden="1" x14ac:dyDescent="0.3">
      <c r="B3397" s="75"/>
      <c r="C3397" s="79"/>
      <c r="D3397" s="90" t="s">
        <v>80</v>
      </c>
      <c r="E3397" s="90"/>
      <c r="F3397" s="91" t="str">
        <f>IFERROR(VLOOKUP(B3396,'Lessor Calculations'!$G$10:$W$448,17,FALSE),0)</f>
        <v xml:space="preserve">  </v>
      </c>
      <c r="G3397" s="70"/>
      <c r="H3397" s="146"/>
      <c r="I3397" s="146"/>
      <c r="J3397" s="146"/>
      <c r="K3397" s="146"/>
      <c r="L3397" s="70"/>
      <c r="M3397" s="79"/>
      <c r="N3397" s="90" t="s">
        <v>80</v>
      </c>
      <c r="O3397" s="91"/>
      <c r="P3397" s="94" t="str">
        <f>O3396</f>
        <v xml:space="preserve">  </v>
      </c>
    </row>
    <row r="3398" spans="2:16" ht="15.6" hidden="1" x14ac:dyDescent="0.3">
      <c r="B3398" s="59" t="str">
        <f>IFERROR(IF(EOMONTH(B3393,1)&gt;Questionnaire!$I$8,"  ",EOMONTH(B3393,1)),"  ")</f>
        <v xml:space="preserve">  </v>
      </c>
      <c r="C3398" s="82" t="s">
        <v>36</v>
      </c>
      <c r="D3398" s="83"/>
      <c r="E3398" s="83">
        <f>IFERROR(F3399+F3400,0)</f>
        <v>0</v>
      </c>
      <c r="F3398" s="83"/>
      <c r="G3398" s="61"/>
      <c r="H3398" s="142" t="s">
        <v>37</v>
      </c>
      <c r="I3398" s="142"/>
      <c r="J3398" s="142"/>
      <c r="K3398" s="142"/>
      <c r="L3398" s="61"/>
      <c r="M3398" s="82" t="s">
        <v>36</v>
      </c>
      <c r="N3398" s="83"/>
      <c r="O3398" s="83">
        <f>E3398</f>
        <v>0</v>
      </c>
      <c r="P3398" s="95"/>
    </row>
    <row r="3399" spans="2:16" hidden="1" x14ac:dyDescent="0.25">
      <c r="B3399" s="98"/>
      <c r="C3399" s="87"/>
      <c r="D3399" s="87" t="s">
        <v>71</v>
      </c>
      <c r="E3399" s="87"/>
      <c r="F3399" s="22">
        <f>IFERROR(-VLOOKUP(B3398,'Lessor Calculations'!$G$10:$N$448,8,FALSE),0)</f>
        <v>0</v>
      </c>
      <c r="G3399" s="51"/>
      <c r="H3399" s="143"/>
      <c r="I3399" s="143"/>
      <c r="J3399" s="143"/>
      <c r="K3399" s="143"/>
      <c r="L3399" s="51"/>
      <c r="M3399" s="87"/>
      <c r="N3399" s="87" t="s">
        <v>71</v>
      </c>
      <c r="O3399" s="22"/>
      <c r="P3399" s="96">
        <f>F3399</f>
        <v>0</v>
      </c>
    </row>
    <row r="3400" spans="2:16" hidden="1" x14ac:dyDescent="0.25">
      <c r="B3400" s="98"/>
      <c r="C3400" s="66"/>
      <c r="D3400" s="87" t="s">
        <v>72</v>
      </c>
      <c r="E3400" s="87"/>
      <c r="F3400" s="22" t="str">
        <f>IFERROR(VLOOKUP(B3398,'Lessor Calculations'!$G$10:$M$448,7,FALSE),0)</f>
        <v xml:space="preserve">  </v>
      </c>
      <c r="G3400" s="51"/>
      <c r="H3400" s="143"/>
      <c r="I3400" s="143"/>
      <c r="J3400" s="143"/>
      <c r="K3400" s="143"/>
      <c r="L3400" s="51"/>
      <c r="M3400" s="66"/>
      <c r="N3400" s="87" t="s">
        <v>72</v>
      </c>
      <c r="O3400" s="22"/>
      <c r="P3400" s="96" t="str">
        <f>F3400</f>
        <v xml:space="preserve">  </v>
      </c>
    </row>
    <row r="3401" spans="2:16" hidden="1" x14ac:dyDescent="0.25">
      <c r="B3401" s="98"/>
      <c r="C3401" s="66"/>
      <c r="D3401" s="87"/>
      <c r="E3401" s="22"/>
      <c r="F3401" s="22"/>
      <c r="G3401" s="51"/>
      <c r="H3401" s="66"/>
      <c r="I3401" s="87"/>
      <c r="J3401" s="22"/>
      <c r="K3401" s="22"/>
      <c r="L3401" s="51"/>
      <c r="M3401" s="65"/>
      <c r="N3401" s="87"/>
      <c r="O3401" s="22"/>
      <c r="P3401" s="96"/>
    </row>
    <row r="3402" spans="2:16" ht="15.6" hidden="1" x14ac:dyDescent="0.3">
      <c r="B3402" s="62" t="str">
        <f>B3398</f>
        <v xml:space="preserve">  </v>
      </c>
      <c r="C3402" s="66" t="s">
        <v>70</v>
      </c>
      <c r="D3402" s="66"/>
      <c r="E3402" s="22" t="str">
        <f>IFERROR(VLOOKUP(B3402,'Lessor Calculations'!$Z$10:$AB$448,3,FALSE),0)</f>
        <v xml:space="preserve">  </v>
      </c>
      <c r="F3402" s="66"/>
      <c r="G3402" s="51"/>
      <c r="H3402" s="143" t="s">
        <v>37</v>
      </c>
      <c r="I3402" s="143"/>
      <c r="J3402" s="143"/>
      <c r="K3402" s="143"/>
      <c r="L3402" s="51"/>
      <c r="M3402" s="66" t="s">
        <v>70</v>
      </c>
      <c r="N3402" s="66"/>
      <c r="O3402" s="22" t="str">
        <f>E3402</f>
        <v xml:space="preserve">  </v>
      </c>
      <c r="P3402" s="96"/>
    </row>
    <row r="3403" spans="2:16" hidden="1" x14ac:dyDescent="0.25">
      <c r="B3403" s="98"/>
      <c r="C3403" s="66"/>
      <c r="D3403" s="87" t="s">
        <v>82</v>
      </c>
      <c r="E3403" s="66"/>
      <c r="F3403" s="77" t="str">
        <f>E3402</f>
        <v xml:space="preserve">  </v>
      </c>
      <c r="G3403" s="51"/>
      <c r="H3403" s="143"/>
      <c r="I3403" s="143"/>
      <c r="J3403" s="143"/>
      <c r="K3403" s="143"/>
      <c r="L3403" s="51"/>
      <c r="M3403" s="66"/>
      <c r="N3403" s="87" t="s">
        <v>82</v>
      </c>
      <c r="O3403" s="22"/>
      <c r="P3403" s="96" t="str">
        <f>O3402</f>
        <v xml:space="preserve">  </v>
      </c>
    </row>
    <row r="3404" spans="2:16" hidden="1" x14ac:dyDescent="0.25">
      <c r="B3404" s="98"/>
      <c r="C3404" s="66"/>
      <c r="D3404" s="87"/>
      <c r="E3404" s="22"/>
      <c r="F3404" s="22"/>
      <c r="G3404" s="51"/>
      <c r="H3404" s="66"/>
      <c r="I3404" s="87"/>
      <c r="J3404" s="22"/>
      <c r="K3404" s="22"/>
      <c r="L3404" s="51"/>
      <c r="M3404" s="65"/>
      <c r="N3404" s="87"/>
      <c r="O3404" s="22"/>
      <c r="P3404" s="96"/>
    </row>
    <row r="3405" spans="2:16" ht="15.6" hidden="1" x14ac:dyDescent="0.3">
      <c r="B3405" s="62" t="str">
        <f>B3402</f>
        <v xml:space="preserve">  </v>
      </c>
      <c r="C3405" s="144" t="s">
        <v>37</v>
      </c>
      <c r="D3405" s="144"/>
      <c r="E3405" s="144"/>
      <c r="F3405" s="144"/>
      <c r="G3405" s="51"/>
      <c r="H3405" s="87" t="s">
        <v>74</v>
      </c>
      <c r="I3405" s="66"/>
      <c r="J3405" s="22" t="str">
        <f>IFERROR(VLOOKUP(B3405,'Lessor Calculations'!$AE$10:$AG$448,3,FALSE),0)</f>
        <v xml:space="preserve">  </v>
      </c>
      <c r="K3405" s="22"/>
      <c r="L3405" s="51"/>
      <c r="M3405" s="87" t="s">
        <v>74</v>
      </c>
      <c r="N3405" s="66"/>
      <c r="O3405" s="22" t="str">
        <f>J3405</f>
        <v xml:space="preserve">  </v>
      </c>
      <c r="P3405" s="96"/>
    </row>
    <row r="3406" spans="2:16" ht="15.6" hidden="1" x14ac:dyDescent="0.3">
      <c r="B3406" s="74"/>
      <c r="C3406" s="144"/>
      <c r="D3406" s="144"/>
      <c r="E3406" s="144"/>
      <c r="F3406" s="144"/>
      <c r="G3406" s="51"/>
      <c r="H3406" s="52"/>
      <c r="I3406" s="87" t="s">
        <v>79</v>
      </c>
      <c r="J3406" s="22"/>
      <c r="K3406" s="22" t="str">
        <f>J3405</f>
        <v xml:space="preserve">  </v>
      </c>
      <c r="L3406" s="51"/>
      <c r="M3406" s="52"/>
      <c r="N3406" s="87" t="s">
        <v>79</v>
      </c>
      <c r="O3406" s="22"/>
      <c r="P3406" s="96" t="str">
        <f>O3405</f>
        <v xml:space="preserve">  </v>
      </c>
    </row>
    <row r="3407" spans="2:16" ht="15.6" hidden="1" x14ac:dyDescent="0.3">
      <c r="B3407" s="74"/>
      <c r="C3407" s="66"/>
      <c r="D3407" s="87"/>
      <c r="E3407" s="22"/>
      <c r="F3407" s="22"/>
      <c r="G3407" s="51"/>
      <c r="H3407" s="66"/>
      <c r="I3407" s="87"/>
      <c r="J3407" s="22"/>
      <c r="K3407" s="22"/>
      <c r="L3407" s="51"/>
      <c r="M3407" s="65"/>
      <c r="N3407" s="66"/>
      <c r="O3407" s="22"/>
      <c r="P3407" s="96"/>
    </row>
    <row r="3408" spans="2:16" ht="15.6" hidden="1" x14ac:dyDescent="0.3">
      <c r="B3408" s="62" t="str">
        <f>B3405</f>
        <v xml:space="preserve">  </v>
      </c>
      <c r="C3408" s="87" t="s">
        <v>36</v>
      </c>
      <c r="D3408" s="22"/>
      <c r="E3408" s="22" t="str">
        <f>F3409</f>
        <v xml:space="preserve">  </v>
      </c>
      <c r="F3408" s="22"/>
      <c r="G3408" s="51"/>
      <c r="H3408" s="143" t="s">
        <v>37</v>
      </c>
      <c r="I3408" s="143"/>
      <c r="J3408" s="143"/>
      <c r="K3408" s="143"/>
      <c r="L3408" s="51"/>
      <c r="M3408" s="87" t="s">
        <v>36</v>
      </c>
      <c r="N3408" s="22"/>
      <c r="O3408" s="22" t="str">
        <f>E3408</f>
        <v xml:space="preserve">  </v>
      </c>
      <c r="P3408" s="96"/>
    </row>
    <row r="3409" spans="2:16" ht="15.6" hidden="1" x14ac:dyDescent="0.3">
      <c r="B3409" s="75"/>
      <c r="C3409" s="79"/>
      <c r="D3409" s="90" t="s">
        <v>80</v>
      </c>
      <c r="E3409" s="90"/>
      <c r="F3409" s="91" t="str">
        <f>IFERROR(VLOOKUP(B3408,'Lessor Calculations'!$G$10:$W$448,17,FALSE),0)</f>
        <v xml:space="preserve">  </v>
      </c>
      <c r="G3409" s="70"/>
      <c r="H3409" s="146"/>
      <c r="I3409" s="146"/>
      <c r="J3409" s="146"/>
      <c r="K3409" s="146"/>
      <c r="L3409" s="70"/>
      <c r="M3409" s="79"/>
      <c r="N3409" s="90" t="s">
        <v>80</v>
      </c>
      <c r="O3409" s="91"/>
      <c r="P3409" s="94" t="str">
        <f>O3408</f>
        <v xml:space="preserve">  </v>
      </c>
    </row>
    <row r="3410" spans="2:16" ht="15.6" hidden="1" x14ac:dyDescent="0.3">
      <c r="B3410" s="59" t="str">
        <f>IFERROR(IF(EOMONTH(B3405,1)&gt;Questionnaire!$I$8,"  ",EOMONTH(B3405,1)),"  ")</f>
        <v xml:space="preserve">  </v>
      </c>
      <c r="C3410" s="82" t="s">
        <v>36</v>
      </c>
      <c r="D3410" s="83"/>
      <c r="E3410" s="83">
        <f>IFERROR(F3411+F3412,0)</f>
        <v>0</v>
      </c>
      <c r="F3410" s="83"/>
      <c r="G3410" s="61"/>
      <c r="H3410" s="142" t="s">
        <v>37</v>
      </c>
      <c r="I3410" s="142"/>
      <c r="J3410" s="142"/>
      <c r="K3410" s="142"/>
      <c r="L3410" s="61"/>
      <c r="M3410" s="82" t="s">
        <v>36</v>
      </c>
      <c r="N3410" s="83"/>
      <c r="O3410" s="83">
        <f>E3410</f>
        <v>0</v>
      </c>
      <c r="P3410" s="95"/>
    </row>
    <row r="3411" spans="2:16" hidden="1" x14ac:dyDescent="0.25">
      <c r="B3411" s="98"/>
      <c r="C3411" s="87"/>
      <c r="D3411" s="87" t="s">
        <v>71</v>
      </c>
      <c r="E3411" s="87"/>
      <c r="F3411" s="22">
        <f>IFERROR(-VLOOKUP(B3410,'Lessor Calculations'!$G$10:$N$448,8,FALSE),0)</f>
        <v>0</v>
      </c>
      <c r="G3411" s="51"/>
      <c r="H3411" s="143"/>
      <c r="I3411" s="143"/>
      <c r="J3411" s="143"/>
      <c r="K3411" s="143"/>
      <c r="L3411" s="51"/>
      <c r="M3411" s="87"/>
      <c r="N3411" s="87" t="s">
        <v>71</v>
      </c>
      <c r="O3411" s="22"/>
      <c r="P3411" s="96">
        <f>F3411</f>
        <v>0</v>
      </c>
    </row>
    <row r="3412" spans="2:16" hidden="1" x14ac:dyDescent="0.25">
      <c r="B3412" s="98"/>
      <c r="C3412" s="66"/>
      <c r="D3412" s="87" t="s">
        <v>72</v>
      </c>
      <c r="E3412" s="87"/>
      <c r="F3412" s="22" t="str">
        <f>IFERROR(VLOOKUP(B3410,'Lessor Calculations'!$G$10:$M$448,7,FALSE),0)</f>
        <v xml:space="preserve">  </v>
      </c>
      <c r="G3412" s="51"/>
      <c r="H3412" s="143"/>
      <c r="I3412" s="143"/>
      <c r="J3412" s="143"/>
      <c r="K3412" s="143"/>
      <c r="L3412" s="51"/>
      <c r="M3412" s="66"/>
      <c r="N3412" s="87" t="s">
        <v>72</v>
      </c>
      <c r="O3412" s="22"/>
      <c r="P3412" s="96" t="str">
        <f>F3412</f>
        <v xml:space="preserve">  </v>
      </c>
    </row>
    <row r="3413" spans="2:16" hidden="1" x14ac:dyDescent="0.25">
      <c r="B3413" s="98"/>
      <c r="C3413" s="66"/>
      <c r="D3413" s="87"/>
      <c r="E3413" s="22"/>
      <c r="F3413" s="22"/>
      <c r="G3413" s="51"/>
      <c r="H3413" s="66"/>
      <c r="I3413" s="87"/>
      <c r="J3413" s="22"/>
      <c r="K3413" s="22"/>
      <c r="L3413" s="51"/>
      <c r="M3413" s="65"/>
      <c r="N3413" s="87"/>
      <c r="O3413" s="22"/>
      <c r="P3413" s="96"/>
    </row>
    <row r="3414" spans="2:16" ht="15.6" hidden="1" x14ac:dyDescent="0.3">
      <c r="B3414" s="62" t="str">
        <f>B3410</f>
        <v xml:space="preserve">  </v>
      </c>
      <c r="C3414" s="66" t="s">
        <v>70</v>
      </c>
      <c r="D3414" s="66"/>
      <c r="E3414" s="22" t="str">
        <f>IFERROR(VLOOKUP(B3414,'Lessor Calculations'!$Z$10:$AB$448,3,FALSE),0)</f>
        <v xml:space="preserve">  </v>
      </c>
      <c r="F3414" s="66"/>
      <c r="G3414" s="51"/>
      <c r="H3414" s="143" t="s">
        <v>37</v>
      </c>
      <c r="I3414" s="143"/>
      <c r="J3414" s="143"/>
      <c r="K3414" s="143"/>
      <c r="L3414" s="51"/>
      <c r="M3414" s="66" t="s">
        <v>70</v>
      </c>
      <c r="N3414" s="66"/>
      <c r="O3414" s="22" t="str">
        <f>E3414</f>
        <v xml:space="preserve">  </v>
      </c>
      <c r="P3414" s="96"/>
    </row>
    <row r="3415" spans="2:16" hidden="1" x14ac:dyDescent="0.25">
      <c r="B3415" s="98"/>
      <c r="C3415" s="66"/>
      <c r="D3415" s="87" t="s">
        <v>82</v>
      </c>
      <c r="E3415" s="66"/>
      <c r="F3415" s="77" t="str">
        <f>E3414</f>
        <v xml:space="preserve">  </v>
      </c>
      <c r="G3415" s="51"/>
      <c r="H3415" s="143"/>
      <c r="I3415" s="143"/>
      <c r="J3415" s="143"/>
      <c r="K3415" s="143"/>
      <c r="L3415" s="51"/>
      <c r="M3415" s="66"/>
      <c r="N3415" s="87" t="s">
        <v>82</v>
      </c>
      <c r="O3415" s="22"/>
      <c r="P3415" s="96" t="str">
        <f>O3414</f>
        <v xml:space="preserve">  </v>
      </c>
    </row>
    <row r="3416" spans="2:16" hidden="1" x14ac:dyDescent="0.25">
      <c r="B3416" s="98"/>
      <c r="C3416" s="66"/>
      <c r="D3416" s="87"/>
      <c r="E3416" s="22"/>
      <c r="F3416" s="22"/>
      <c r="G3416" s="51"/>
      <c r="H3416" s="66"/>
      <c r="I3416" s="87"/>
      <c r="J3416" s="22"/>
      <c r="K3416" s="22"/>
      <c r="L3416" s="51"/>
      <c r="M3416" s="65"/>
      <c r="N3416" s="87"/>
      <c r="O3416" s="22"/>
      <c r="P3416" s="96"/>
    </row>
    <row r="3417" spans="2:16" ht="15.6" hidden="1" x14ac:dyDescent="0.3">
      <c r="B3417" s="62" t="str">
        <f>B3414</f>
        <v xml:space="preserve">  </v>
      </c>
      <c r="C3417" s="144" t="s">
        <v>37</v>
      </c>
      <c r="D3417" s="144"/>
      <c r="E3417" s="144"/>
      <c r="F3417" s="144"/>
      <c r="G3417" s="51"/>
      <c r="H3417" s="87" t="s">
        <v>74</v>
      </c>
      <c r="I3417" s="66"/>
      <c r="J3417" s="22" t="str">
        <f>IFERROR(VLOOKUP(B3417,'Lessor Calculations'!$AE$10:$AG$448,3,FALSE),0)</f>
        <v xml:space="preserve">  </v>
      </c>
      <c r="K3417" s="22"/>
      <c r="L3417" s="51"/>
      <c r="M3417" s="87" t="s">
        <v>74</v>
      </c>
      <c r="N3417" s="66"/>
      <c r="O3417" s="22" t="str">
        <f>J3417</f>
        <v xml:space="preserve">  </v>
      </c>
      <c r="P3417" s="96"/>
    </row>
    <row r="3418" spans="2:16" ht="15.6" hidden="1" x14ac:dyDescent="0.3">
      <c r="B3418" s="74"/>
      <c r="C3418" s="144"/>
      <c r="D3418" s="144"/>
      <c r="E3418" s="144"/>
      <c r="F3418" s="144"/>
      <c r="G3418" s="51"/>
      <c r="H3418" s="52"/>
      <c r="I3418" s="87" t="s">
        <v>79</v>
      </c>
      <c r="J3418" s="22"/>
      <c r="K3418" s="22" t="str">
        <f>J3417</f>
        <v xml:space="preserve">  </v>
      </c>
      <c r="L3418" s="51"/>
      <c r="M3418" s="52"/>
      <c r="N3418" s="87" t="s">
        <v>79</v>
      </c>
      <c r="O3418" s="22"/>
      <c r="P3418" s="96" t="str">
        <f>O3417</f>
        <v xml:space="preserve">  </v>
      </c>
    </row>
    <row r="3419" spans="2:16" ht="15.6" hidden="1" x14ac:dyDescent="0.3">
      <c r="B3419" s="74"/>
      <c r="C3419" s="66"/>
      <c r="D3419" s="87"/>
      <c r="E3419" s="22"/>
      <c r="F3419" s="22"/>
      <c r="G3419" s="51"/>
      <c r="H3419" s="66"/>
      <c r="I3419" s="87"/>
      <c r="J3419" s="22"/>
      <c r="K3419" s="22"/>
      <c r="L3419" s="51"/>
      <c r="M3419" s="65"/>
      <c r="N3419" s="66"/>
      <c r="O3419" s="22"/>
      <c r="P3419" s="96"/>
    </row>
    <row r="3420" spans="2:16" ht="15.6" hidden="1" x14ac:dyDescent="0.3">
      <c r="B3420" s="62" t="str">
        <f>B3417</f>
        <v xml:space="preserve">  </v>
      </c>
      <c r="C3420" s="87" t="s">
        <v>36</v>
      </c>
      <c r="D3420" s="22"/>
      <c r="E3420" s="22" t="str">
        <f>F3421</f>
        <v xml:space="preserve">  </v>
      </c>
      <c r="F3420" s="22"/>
      <c r="G3420" s="51"/>
      <c r="H3420" s="143" t="s">
        <v>37</v>
      </c>
      <c r="I3420" s="143"/>
      <c r="J3420" s="143"/>
      <c r="K3420" s="143"/>
      <c r="L3420" s="51"/>
      <c r="M3420" s="87" t="s">
        <v>36</v>
      </c>
      <c r="N3420" s="22"/>
      <c r="O3420" s="22" t="str">
        <f>E3420</f>
        <v xml:space="preserve">  </v>
      </c>
      <c r="P3420" s="96"/>
    </row>
    <row r="3421" spans="2:16" ht="15.6" hidden="1" x14ac:dyDescent="0.3">
      <c r="B3421" s="75"/>
      <c r="C3421" s="79"/>
      <c r="D3421" s="90" t="s">
        <v>80</v>
      </c>
      <c r="E3421" s="90"/>
      <c r="F3421" s="91" t="str">
        <f>IFERROR(VLOOKUP(B3420,'Lessor Calculations'!$G$10:$W$448,17,FALSE),0)</f>
        <v xml:space="preserve">  </v>
      </c>
      <c r="G3421" s="70"/>
      <c r="H3421" s="146"/>
      <c r="I3421" s="146"/>
      <c r="J3421" s="146"/>
      <c r="K3421" s="146"/>
      <c r="L3421" s="70"/>
      <c r="M3421" s="79"/>
      <c r="N3421" s="90" t="s">
        <v>80</v>
      </c>
      <c r="O3421" s="91"/>
      <c r="P3421" s="94" t="str">
        <f>O3420</f>
        <v xml:space="preserve">  </v>
      </c>
    </row>
    <row r="3422" spans="2:16" ht="15.6" hidden="1" x14ac:dyDescent="0.3">
      <c r="B3422" s="59" t="str">
        <f>IFERROR(IF(EOMONTH(B3417,1)&gt;Questionnaire!$I$8,"  ",EOMONTH(B3417,1)),"  ")</f>
        <v xml:space="preserve">  </v>
      </c>
      <c r="C3422" s="82" t="s">
        <v>36</v>
      </c>
      <c r="D3422" s="83"/>
      <c r="E3422" s="83">
        <f>IFERROR(F3423+F3424,0)</f>
        <v>0</v>
      </c>
      <c r="F3422" s="83"/>
      <c r="G3422" s="61"/>
      <c r="H3422" s="142" t="s">
        <v>37</v>
      </c>
      <c r="I3422" s="142"/>
      <c r="J3422" s="142"/>
      <c r="K3422" s="142"/>
      <c r="L3422" s="61"/>
      <c r="M3422" s="82" t="s">
        <v>36</v>
      </c>
      <c r="N3422" s="83"/>
      <c r="O3422" s="83">
        <f>E3422</f>
        <v>0</v>
      </c>
      <c r="P3422" s="95"/>
    </row>
    <row r="3423" spans="2:16" hidden="1" x14ac:dyDescent="0.25">
      <c r="B3423" s="98"/>
      <c r="C3423" s="87"/>
      <c r="D3423" s="87" t="s">
        <v>71</v>
      </c>
      <c r="E3423" s="87"/>
      <c r="F3423" s="22">
        <f>IFERROR(-VLOOKUP(B3422,'Lessor Calculations'!$G$10:$N$448,8,FALSE),0)</f>
        <v>0</v>
      </c>
      <c r="G3423" s="51"/>
      <c r="H3423" s="143"/>
      <c r="I3423" s="143"/>
      <c r="J3423" s="143"/>
      <c r="K3423" s="143"/>
      <c r="L3423" s="51"/>
      <c r="M3423" s="87"/>
      <c r="N3423" s="87" t="s">
        <v>71</v>
      </c>
      <c r="O3423" s="22"/>
      <c r="P3423" s="96">
        <f>F3423</f>
        <v>0</v>
      </c>
    </row>
    <row r="3424" spans="2:16" hidden="1" x14ac:dyDescent="0.25">
      <c r="B3424" s="98"/>
      <c r="C3424" s="66"/>
      <c r="D3424" s="87" t="s">
        <v>72</v>
      </c>
      <c r="E3424" s="87"/>
      <c r="F3424" s="22" t="str">
        <f>IFERROR(VLOOKUP(B3422,'Lessor Calculations'!$G$10:$M$448,7,FALSE),0)</f>
        <v xml:space="preserve">  </v>
      </c>
      <c r="G3424" s="51"/>
      <c r="H3424" s="143"/>
      <c r="I3424" s="143"/>
      <c r="J3424" s="143"/>
      <c r="K3424" s="143"/>
      <c r="L3424" s="51"/>
      <c r="M3424" s="66"/>
      <c r="N3424" s="87" t="s">
        <v>72</v>
      </c>
      <c r="O3424" s="22"/>
      <c r="P3424" s="96" t="str">
        <f>F3424</f>
        <v xml:space="preserve">  </v>
      </c>
    </row>
    <row r="3425" spans="2:16" hidden="1" x14ac:dyDescent="0.25">
      <c r="B3425" s="98"/>
      <c r="C3425" s="66"/>
      <c r="D3425" s="87"/>
      <c r="E3425" s="22"/>
      <c r="F3425" s="22"/>
      <c r="G3425" s="51"/>
      <c r="H3425" s="66"/>
      <c r="I3425" s="87"/>
      <c r="J3425" s="22"/>
      <c r="K3425" s="22"/>
      <c r="L3425" s="51"/>
      <c r="M3425" s="65"/>
      <c r="N3425" s="87"/>
      <c r="O3425" s="22"/>
      <c r="P3425" s="96"/>
    </row>
    <row r="3426" spans="2:16" ht="15.6" hidden="1" x14ac:dyDescent="0.3">
      <c r="B3426" s="62" t="str">
        <f>B3422</f>
        <v xml:space="preserve">  </v>
      </c>
      <c r="C3426" s="66" t="s">
        <v>70</v>
      </c>
      <c r="D3426" s="66"/>
      <c r="E3426" s="22" t="str">
        <f>IFERROR(VLOOKUP(B3426,'Lessor Calculations'!$Z$10:$AB$448,3,FALSE),0)</f>
        <v xml:space="preserve">  </v>
      </c>
      <c r="F3426" s="66"/>
      <c r="G3426" s="51"/>
      <c r="H3426" s="143" t="s">
        <v>37</v>
      </c>
      <c r="I3426" s="143"/>
      <c r="J3426" s="143"/>
      <c r="K3426" s="143"/>
      <c r="L3426" s="51"/>
      <c r="M3426" s="66" t="s">
        <v>70</v>
      </c>
      <c r="N3426" s="66"/>
      <c r="O3426" s="22" t="str">
        <f>E3426</f>
        <v xml:space="preserve">  </v>
      </c>
      <c r="P3426" s="96"/>
    </row>
    <row r="3427" spans="2:16" hidden="1" x14ac:dyDescent="0.25">
      <c r="B3427" s="98"/>
      <c r="C3427" s="66"/>
      <c r="D3427" s="87" t="s">
        <v>82</v>
      </c>
      <c r="E3427" s="66"/>
      <c r="F3427" s="77" t="str">
        <f>E3426</f>
        <v xml:space="preserve">  </v>
      </c>
      <c r="G3427" s="51"/>
      <c r="H3427" s="143"/>
      <c r="I3427" s="143"/>
      <c r="J3427" s="143"/>
      <c r="K3427" s="143"/>
      <c r="L3427" s="51"/>
      <c r="M3427" s="66"/>
      <c r="N3427" s="87" t="s">
        <v>82</v>
      </c>
      <c r="O3427" s="22"/>
      <c r="P3427" s="96" t="str">
        <f>O3426</f>
        <v xml:space="preserve">  </v>
      </c>
    </row>
    <row r="3428" spans="2:16" hidden="1" x14ac:dyDescent="0.25">
      <c r="B3428" s="98"/>
      <c r="C3428" s="66"/>
      <c r="D3428" s="87"/>
      <c r="E3428" s="22"/>
      <c r="F3428" s="22"/>
      <c r="G3428" s="51"/>
      <c r="H3428" s="66"/>
      <c r="I3428" s="87"/>
      <c r="J3428" s="22"/>
      <c r="K3428" s="22"/>
      <c r="L3428" s="51"/>
      <c r="M3428" s="65"/>
      <c r="N3428" s="87"/>
      <c r="O3428" s="22"/>
      <c r="P3428" s="96"/>
    </row>
    <row r="3429" spans="2:16" ht="15.6" hidden="1" x14ac:dyDescent="0.3">
      <c r="B3429" s="62" t="str">
        <f>B3426</f>
        <v xml:space="preserve">  </v>
      </c>
      <c r="C3429" s="144" t="s">
        <v>37</v>
      </c>
      <c r="D3429" s="144"/>
      <c r="E3429" s="144"/>
      <c r="F3429" s="144"/>
      <c r="G3429" s="51"/>
      <c r="H3429" s="87" t="s">
        <v>74</v>
      </c>
      <c r="I3429" s="66"/>
      <c r="J3429" s="22" t="str">
        <f>IFERROR(VLOOKUP(B3429,'Lessor Calculations'!$AE$10:$AG$448,3,FALSE),0)</f>
        <v xml:space="preserve">  </v>
      </c>
      <c r="K3429" s="22"/>
      <c r="L3429" s="51"/>
      <c r="M3429" s="87" t="s">
        <v>74</v>
      </c>
      <c r="N3429" s="66"/>
      <c r="O3429" s="22" t="str">
        <f>J3429</f>
        <v xml:space="preserve">  </v>
      </c>
      <c r="P3429" s="96"/>
    </row>
    <row r="3430" spans="2:16" ht="15.6" hidden="1" x14ac:dyDescent="0.3">
      <c r="B3430" s="74"/>
      <c r="C3430" s="144"/>
      <c r="D3430" s="144"/>
      <c r="E3430" s="144"/>
      <c r="F3430" s="144"/>
      <c r="G3430" s="51"/>
      <c r="H3430" s="52"/>
      <c r="I3430" s="87" t="s">
        <v>79</v>
      </c>
      <c r="J3430" s="22"/>
      <c r="K3430" s="22" t="str">
        <f>J3429</f>
        <v xml:space="preserve">  </v>
      </c>
      <c r="L3430" s="51"/>
      <c r="M3430" s="52"/>
      <c r="N3430" s="87" t="s">
        <v>79</v>
      </c>
      <c r="O3430" s="22"/>
      <c r="P3430" s="96" t="str">
        <f>O3429</f>
        <v xml:space="preserve">  </v>
      </c>
    </row>
    <row r="3431" spans="2:16" ht="15.6" hidden="1" x14ac:dyDescent="0.3">
      <c r="B3431" s="74"/>
      <c r="C3431" s="66"/>
      <c r="D3431" s="87"/>
      <c r="E3431" s="22"/>
      <c r="F3431" s="22"/>
      <c r="G3431" s="51"/>
      <c r="H3431" s="66"/>
      <c r="I3431" s="87"/>
      <c r="J3431" s="22"/>
      <c r="K3431" s="22"/>
      <c r="L3431" s="51"/>
      <c r="M3431" s="65"/>
      <c r="N3431" s="66"/>
      <c r="O3431" s="22"/>
      <c r="P3431" s="96"/>
    </row>
    <row r="3432" spans="2:16" ht="15.6" hidden="1" x14ac:dyDescent="0.3">
      <c r="B3432" s="62" t="str">
        <f>B3429</f>
        <v xml:space="preserve">  </v>
      </c>
      <c r="C3432" s="87" t="s">
        <v>36</v>
      </c>
      <c r="D3432" s="22"/>
      <c r="E3432" s="22" t="str">
        <f>F3433</f>
        <v xml:space="preserve">  </v>
      </c>
      <c r="F3432" s="22"/>
      <c r="G3432" s="51"/>
      <c r="H3432" s="143" t="s">
        <v>37</v>
      </c>
      <c r="I3432" s="143"/>
      <c r="J3432" s="143"/>
      <c r="K3432" s="143"/>
      <c r="L3432" s="51"/>
      <c r="M3432" s="87" t="s">
        <v>36</v>
      </c>
      <c r="N3432" s="22"/>
      <c r="O3432" s="22" t="str">
        <f>E3432</f>
        <v xml:space="preserve">  </v>
      </c>
      <c r="P3432" s="96"/>
    </row>
    <row r="3433" spans="2:16" ht="15.6" hidden="1" x14ac:dyDescent="0.3">
      <c r="B3433" s="75"/>
      <c r="C3433" s="79"/>
      <c r="D3433" s="90" t="s">
        <v>80</v>
      </c>
      <c r="E3433" s="90"/>
      <c r="F3433" s="91" t="str">
        <f>IFERROR(VLOOKUP(B3432,'Lessor Calculations'!$G$10:$W$448,17,FALSE),0)</f>
        <v xml:space="preserve">  </v>
      </c>
      <c r="G3433" s="70"/>
      <c r="H3433" s="146"/>
      <c r="I3433" s="146"/>
      <c r="J3433" s="146"/>
      <c r="K3433" s="146"/>
      <c r="L3433" s="70"/>
      <c r="M3433" s="79"/>
      <c r="N3433" s="90" t="s">
        <v>80</v>
      </c>
      <c r="O3433" s="91"/>
      <c r="P3433" s="94" t="str">
        <f>O3432</f>
        <v xml:space="preserve">  </v>
      </c>
    </row>
    <row r="3434" spans="2:16" ht="15.6" hidden="1" x14ac:dyDescent="0.3">
      <c r="B3434" s="59" t="str">
        <f>IFERROR(IF(EOMONTH(B3429,1)&gt;Questionnaire!$I$8,"  ",EOMONTH(B3429,1)),"  ")</f>
        <v xml:space="preserve">  </v>
      </c>
      <c r="C3434" s="82" t="s">
        <v>36</v>
      </c>
      <c r="D3434" s="83"/>
      <c r="E3434" s="83">
        <f>IFERROR(F3435+F3436,0)</f>
        <v>0</v>
      </c>
      <c r="F3434" s="83"/>
      <c r="G3434" s="61"/>
      <c r="H3434" s="142" t="s">
        <v>37</v>
      </c>
      <c r="I3434" s="142"/>
      <c r="J3434" s="142"/>
      <c r="K3434" s="142"/>
      <c r="L3434" s="61"/>
      <c r="M3434" s="82" t="s">
        <v>36</v>
      </c>
      <c r="N3434" s="83"/>
      <c r="O3434" s="83">
        <f>E3434</f>
        <v>0</v>
      </c>
      <c r="P3434" s="95"/>
    </row>
    <row r="3435" spans="2:16" hidden="1" x14ac:dyDescent="0.25">
      <c r="B3435" s="98"/>
      <c r="C3435" s="87"/>
      <c r="D3435" s="87" t="s">
        <v>71</v>
      </c>
      <c r="E3435" s="87"/>
      <c r="F3435" s="22">
        <f>IFERROR(-VLOOKUP(B3434,'Lessor Calculations'!$G$10:$N$448,8,FALSE),0)</f>
        <v>0</v>
      </c>
      <c r="G3435" s="51"/>
      <c r="H3435" s="143"/>
      <c r="I3435" s="143"/>
      <c r="J3435" s="143"/>
      <c r="K3435" s="143"/>
      <c r="L3435" s="51"/>
      <c r="M3435" s="87"/>
      <c r="N3435" s="87" t="s">
        <v>71</v>
      </c>
      <c r="O3435" s="22"/>
      <c r="P3435" s="96">
        <f>F3435</f>
        <v>0</v>
      </c>
    </row>
    <row r="3436" spans="2:16" hidden="1" x14ac:dyDescent="0.25">
      <c r="B3436" s="98"/>
      <c r="C3436" s="66"/>
      <c r="D3436" s="87" t="s">
        <v>72</v>
      </c>
      <c r="E3436" s="87"/>
      <c r="F3436" s="22" t="str">
        <f>IFERROR(VLOOKUP(B3434,'Lessor Calculations'!$G$10:$M$448,7,FALSE),0)</f>
        <v xml:space="preserve">  </v>
      </c>
      <c r="G3436" s="51"/>
      <c r="H3436" s="143"/>
      <c r="I3436" s="143"/>
      <c r="J3436" s="143"/>
      <c r="K3436" s="143"/>
      <c r="L3436" s="51"/>
      <c r="M3436" s="66"/>
      <c r="N3436" s="87" t="s">
        <v>72</v>
      </c>
      <c r="O3436" s="22"/>
      <c r="P3436" s="96" t="str">
        <f>F3436</f>
        <v xml:space="preserve">  </v>
      </c>
    </row>
    <row r="3437" spans="2:16" hidden="1" x14ac:dyDescent="0.25">
      <c r="B3437" s="98"/>
      <c r="C3437" s="66"/>
      <c r="D3437" s="87"/>
      <c r="E3437" s="22"/>
      <c r="F3437" s="22"/>
      <c r="G3437" s="51"/>
      <c r="H3437" s="66"/>
      <c r="I3437" s="87"/>
      <c r="J3437" s="22"/>
      <c r="K3437" s="22"/>
      <c r="L3437" s="51"/>
      <c r="M3437" s="65"/>
      <c r="N3437" s="87"/>
      <c r="O3437" s="22"/>
      <c r="P3437" s="96"/>
    </row>
    <row r="3438" spans="2:16" ht="15.6" hidden="1" x14ac:dyDescent="0.3">
      <c r="B3438" s="62" t="str">
        <f>B3434</f>
        <v xml:space="preserve">  </v>
      </c>
      <c r="C3438" s="66" t="s">
        <v>70</v>
      </c>
      <c r="D3438" s="66"/>
      <c r="E3438" s="22" t="str">
        <f>IFERROR(VLOOKUP(B3438,'Lessor Calculations'!$Z$10:$AB$448,3,FALSE),0)</f>
        <v xml:space="preserve">  </v>
      </c>
      <c r="F3438" s="66"/>
      <c r="G3438" s="51"/>
      <c r="H3438" s="143" t="s">
        <v>37</v>
      </c>
      <c r="I3438" s="143"/>
      <c r="J3438" s="143"/>
      <c r="K3438" s="143"/>
      <c r="L3438" s="51"/>
      <c r="M3438" s="66" t="s">
        <v>70</v>
      </c>
      <c r="N3438" s="66"/>
      <c r="O3438" s="22" t="str">
        <f>E3438</f>
        <v xml:space="preserve">  </v>
      </c>
      <c r="P3438" s="96"/>
    </row>
    <row r="3439" spans="2:16" hidden="1" x14ac:dyDescent="0.25">
      <c r="B3439" s="98"/>
      <c r="C3439" s="66"/>
      <c r="D3439" s="87" t="s">
        <v>82</v>
      </c>
      <c r="E3439" s="66"/>
      <c r="F3439" s="77" t="str">
        <f>E3438</f>
        <v xml:space="preserve">  </v>
      </c>
      <c r="G3439" s="51"/>
      <c r="H3439" s="143"/>
      <c r="I3439" s="143"/>
      <c r="J3439" s="143"/>
      <c r="K3439" s="143"/>
      <c r="L3439" s="51"/>
      <c r="M3439" s="66"/>
      <c r="N3439" s="87" t="s">
        <v>82</v>
      </c>
      <c r="O3439" s="22"/>
      <c r="P3439" s="96" t="str">
        <f>O3438</f>
        <v xml:space="preserve">  </v>
      </c>
    </row>
    <row r="3440" spans="2:16" hidden="1" x14ac:dyDescent="0.25">
      <c r="B3440" s="98"/>
      <c r="C3440" s="66"/>
      <c r="D3440" s="87"/>
      <c r="E3440" s="22"/>
      <c r="F3440" s="22"/>
      <c r="G3440" s="51"/>
      <c r="H3440" s="66"/>
      <c r="I3440" s="87"/>
      <c r="J3440" s="22"/>
      <c r="K3440" s="22"/>
      <c r="L3440" s="51"/>
      <c r="M3440" s="65"/>
      <c r="N3440" s="87"/>
      <c r="O3440" s="22"/>
      <c r="P3440" s="96"/>
    </row>
    <row r="3441" spans="2:16" ht="15.6" hidden="1" x14ac:dyDescent="0.3">
      <c r="B3441" s="62" t="str">
        <f>B3438</f>
        <v xml:space="preserve">  </v>
      </c>
      <c r="C3441" s="144" t="s">
        <v>37</v>
      </c>
      <c r="D3441" s="144"/>
      <c r="E3441" s="144"/>
      <c r="F3441" s="144"/>
      <c r="G3441" s="51"/>
      <c r="H3441" s="87" t="s">
        <v>74</v>
      </c>
      <c r="I3441" s="66"/>
      <c r="J3441" s="22" t="str">
        <f>IFERROR(VLOOKUP(B3441,'Lessor Calculations'!$AE$10:$AG$448,3,FALSE),0)</f>
        <v xml:space="preserve">  </v>
      </c>
      <c r="K3441" s="22"/>
      <c r="L3441" s="51"/>
      <c r="M3441" s="87" t="s">
        <v>74</v>
      </c>
      <c r="N3441" s="66"/>
      <c r="O3441" s="22" t="str">
        <f>J3441</f>
        <v xml:space="preserve">  </v>
      </c>
      <c r="P3441" s="96"/>
    </row>
    <row r="3442" spans="2:16" ht="15.6" hidden="1" x14ac:dyDescent="0.3">
      <c r="B3442" s="74"/>
      <c r="C3442" s="144"/>
      <c r="D3442" s="144"/>
      <c r="E3442" s="144"/>
      <c r="F3442" s="144"/>
      <c r="G3442" s="51"/>
      <c r="H3442" s="52"/>
      <c r="I3442" s="87" t="s">
        <v>79</v>
      </c>
      <c r="J3442" s="22"/>
      <c r="K3442" s="22" t="str">
        <f>J3441</f>
        <v xml:space="preserve">  </v>
      </c>
      <c r="L3442" s="51"/>
      <c r="M3442" s="52"/>
      <c r="N3442" s="87" t="s">
        <v>79</v>
      </c>
      <c r="O3442" s="22"/>
      <c r="P3442" s="96" t="str">
        <f>O3441</f>
        <v xml:space="preserve">  </v>
      </c>
    </row>
    <row r="3443" spans="2:16" ht="15.6" hidden="1" x14ac:dyDescent="0.3">
      <c r="B3443" s="74"/>
      <c r="C3443" s="66"/>
      <c r="D3443" s="87"/>
      <c r="E3443" s="22"/>
      <c r="F3443" s="22"/>
      <c r="G3443" s="51"/>
      <c r="H3443" s="66"/>
      <c r="I3443" s="87"/>
      <c r="J3443" s="22"/>
      <c r="K3443" s="22"/>
      <c r="L3443" s="51"/>
      <c r="M3443" s="65"/>
      <c r="N3443" s="66"/>
      <c r="O3443" s="22"/>
      <c r="P3443" s="96"/>
    </row>
    <row r="3444" spans="2:16" ht="15.6" hidden="1" x14ac:dyDescent="0.3">
      <c r="B3444" s="62" t="str">
        <f>B3441</f>
        <v xml:space="preserve">  </v>
      </c>
      <c r="C3444" s="87" t="s">
        <v>36</v>
      </c>
      <c r="D3444" s="22"/>
      <c r="E3444" s="22" t="str">
        <f>F3445</f>
        <v xml:space="preserve">  </v>
      </c>
      <c r="F3444" s="22"/>
      <c r="G3444" s="51"/>
      <c r="H3444" s="143" t="s">
        <v>37</v>
      </c>
      <c r="I3444" s="143"/>
      <c r="J3444" s="143"/>
      <c r="K3444" s="143"/>
      <c r="L3444" s="51"/>
      <c r="M3444" s="87" t="s">
        <v>36</v>
      </c>
      <c r="N3444" s="22"/>
      <c r="O3444" s="22" t="str">
        <f>E3444</f>
        <v xml:space="preserve">  </v>
      </c>
      <c r="P3444" s="96"/>
    </row>
    <row r="3445" spans="2:16" ht="15.6" hidden="1" x14ac:dyDescent="0.3">
      <c r="B3445" s="75"/>
      <c r="C3445" s="79"/>
      <c r="D3445" s="90" t="s">
        <v>80</v>
      </c>
      <c r="E3445" s="90"/>
      <c r="F3445" s="91" t="str">
        <f>IFERROR(VLOOKUP(B3444,'Lessor Calculations'!$G$10:$W$448,17,FALSE),0)</f>
        <v xml:space="preserve">  </v>
      </c>
      <c r="G3445" s="70"/>
      <c r="H3445" s="146"/>
      <c r="I3445" s="146"/>
      <c r="J3445" s="146"/>
      <c r="K3445" s="146"/>
      <c r="L3445" s="70"/>
      <c r="M3445" s="79"/>
      <c r="N3445" s="90" t="s">
        <v>80</v>
      </c>
      <c r="O3445" s="91"/>
      <c r="P3445" s="94" t="str">
        <f>O3444</f>
        <v xml:space="preserve">  </v>
      </c>
    </row>
    <row r="3446" spans="2:16" ht="15.6" hidden="1" x14ac:dyDescent="0.3">
      <c r="B3446" s="59" t="str">
        <f>IFERROR(IF(EOMONTH(B3441,1)&gt;Questionnaire!$I$8,"  ",EOMONTH(B3441,1)),"  ")</f>
        <v xml:space="preserve">  </v>
      </c>
      <c r="C3446" s="82" t="s">
        <v>36</v>
      </c>
      <c r="D3446" s="83"/>
      <c r="E3446" s="83">
        <f>IFERROR(F3447+F3448,0)</f>
        <v>0</v>
      </c>
      <c r="F3446" s="83"/>
      <c r="G3446" s="61"/>
      <c r="H3446" s="142" t="s">
        <v>37</v>
      </c>
      <c r="I3446" s="142"/>
      <c r="J3446" s="142"/>
      <c r="K3446" s="142"/>
      <c r="L3446" s="61"/>
      <c r="M3446" s="82" t="s">
        <v>36</v>
      </c>
      <c r="N3446" s="83"/>
      <c r="O3446" s="83">
        <f>E3446</f>
        <v>0</v>
      </c>
      <c r="P3446" s="95"/>
    </row>
    <row r="3447" spans="2:16" hidden="1" x14ac:dyDescent="0.25">
      <c r="B3447" s="98"/>
      <c r="C3447" s="87"/>
      <c r="D3447" s="87" t="s">
        <v>71</v>
      </c>
      <c r="E3447" s="87"/>
      <c r="F3447" s="22">
        <f>IFERROR(-VLOOKUP(B3446,'Lessor Calculations'!$G$10:$N$448,8,FALSE),0)</f>
        <v>0</v>
      </c>
      <c r="G3447" s="51"/>
      <c r="H3447" s="143"/>
      <c r="I3447" s="143"/>
      <c r="J3447" s="143"/>
      <c r="K3447" s="143"/>
      <c r="L3447" s="51"/>
      <c r="M3447" s="87"/>
      <c r="N3447" s="87" t="s">
        <v>71</v>
      </c>
      <c r="O3447" s="22"/>
      <c r="P3447" s="96">
        <f>F3447</f>
        <v>0</v>
      </c>
    </row>
    <row r="3448" spans="2:16" hidden="1" x14ac:dyDescent="0.25">
      <c r="B3448" s="98"/>
      <c r="C3448" s="66"/>
      <c r="D3448" s="87" t="s">
        <v>72</v>
      </c>
      <c r="E3448" s="87"/>
      <c r="F3448" s="22" t="str">
        <f>IFERROR(VLOOKUP(B3446,'Lessor Calculations'!$G$10:$M$448,7,FALSE),0)</f>
        <v xml:space="preserve">  </v>
      </c>
      <c r="G3448" s="51"/>
      <c r="H3448" s="143"/>
      <c r="I3448" s="143"/>
      <c r="J3448" s="143"/>
      <c r="K3448" s="143"/>
      <c r="L3448" s="51"/>
      <c r="M3448" s="66"/>
      <c r="N3448" s="87" t="s">
        <v>72</v>
      </c>
      <c r="O3448" s="22"/>
      <c r="P3448" s="96" t="str">
        <f>F3448</f>
        <v xml:space="preserve">  </v>
      </c>
    </row>
    <row r="3449" spans="2:16" hidden="1" x14ac:dyDescent="0.25">
      <c r="B3449" s="98"/>
      <c r="C3449" s="66"/>
      <c r="D3449" s="87"/>
      <c r="E3449" s="22"/>
      <c r="F3449" s="22"/>
      <c r="G3449" s="51"/>
      <c r="H3449" s="66"/>
      <c r="I3449" s="87"/>
      <c r="J3449" s="22"/>
      <c r="K3449" s="22"/>
      <c r="L3449" s="51"/>
      <c r="M3449" s="65"/>
      <c r="N3449" s="87"/>
      <c r="O3449" s="22"/>
      <c r="P3449" s="96"/>
    </row>
    <row r="3450" spans="2:16" ht="15.6" hidden="1" x14ac:dyDescent="0.3">
      <c r="B3450" s="62" t="str">
        <f>B3446</f>
        <v xml:space="preserve">  </v>
      </c>
      <c r="C3450" s="66" t="s">
        <v>70</v>
      </c>
      <c r="D3450" s="66"/>
      <c r="E3450" s="22" t="str">
        <f>IFERROR(VLOOKUP(B3450,'Lessor Calculations'!$Z$10:$AB$448,3,FALSE),0)</f>
        <v xml:space="preserve">  </v>
      </c>
      <c r="F3450" s="66"/>
      <c r="G3450" s="51"/>
      <c r="H3450" s="143" t="s">
        <v>37</v>
      </c>
      <c r="I3450" s="143"/>
      <c r="J3450" s="143"/>
      <c r="K3450" s="143"/>
      <c r="L3450" s="51"/>
      <c r="M3450" s="66" t="s">
        <v>70</v>
      </c>
      <c r="N3450" s="66"/>
      <c r="O3450" s="22" t="str">
        <f>E3450</f>
        <v xml:space="preserve">  </v>
      </c>
      <c r="P3450" s="96"/>
    </row>
    <row r="3451" spans="2:16" hidden="1" x14ac:dyDescent="0.25">
      <c r="B3451" s="98"/>
      <c r="C3451" s="66"/>
      <c r="D3451" s="87" t="s">
        <v>82</v>
      </c>
      <c r="E3451" s="66"/>
      <c r="F3451" s="77" t="str">
        <f>E3450</f>
        <v xml:space="preserve">  </v>
      </c>
      <c r="G3451" s="51"/>
      <c r="H3451" s="143"/>
      <c r="I3451" s="143"/>
      <c r="J3451" s="143"/>
      <c r="K3451" s="143"/>
      <c r="L3451" s="51"/>
      <c r="M3451" s="66"/>
      <c r="N3451" s="87" t="s">
        <v>82</v>
      </c>
      <c r="O3451" s="22"/>
      <c r="P3451" s="96" t="str">
        <f>O3450</f>
        <v xml:space="preserve">  </v>
      </c>
    </row>
    <row r="3452" spans="2:16" hidden="1" x14ac:dyDescent="0.25">
      <c r="B3452" s="98"/>
      <c r="C3452" s="66"/>
      <c r="D3452" s="87"/>
      <c r="E3452" s="22"/>
      <c r="F3452" s="22"/>
      <c r="G3452" s="51"/>
      <c r="H3452" s="66"/>
      <c r="I3452" s="87"/>
      <c r="J3452" s="22"/>
      <c r="K3452" s="22"/>
      <c r="L3452" s="51"/>
      <c r="M3452" s="65"/>
      <c r="N3452" s="87"/>
      <c r="O3452" s="22"/>
      <c r="P3452" s="96"/>
    </row>
    <row r="3453" spans="2:16" ht="15.6" hidden="1" x14ac:dyDescent="0.3">
      <c r="B3453" s="62" t="str">
        <f>B3450</f>
        <v xml:space="preserve">  </v>
      </c>
      <c r="C3453" s="144" t="s">
        <v>37</v>
      </c>
      <c r="D3453" s="144"/>
      <c r="E3453" s="144"/>
      <c r="F3453" s="144"/>
      <c r="G3453" s="51"/>
      <c r="H3453" s="87" t="s">
        <v>74</v>
      </c>
      <c r="I3453" s="66"/>
      <c r="J3453" s="22" t="str">
        <f>IFERROR(VLOOKUP(B3453,'Lessor Calculations'!$AE$10:$AG$448,3,FALSE),0)</f>
        <v xml:space="preserve">  </v>
      </c>
      <c r="K3453" s="22"/>
      <c r="L3453" s="51"/>
      <c r="M3453" s="87" t="s">
        <v>74</v>
      </c>
      <c r="N3453" s="66"/>
      <c r="O3453" s="22" t="str">
        <f>J3453</f>
        <v xml:space="preserve">  </v>
      </c>
      <c r="P3453" s="96"/>
    </row>
    <row r="3454" spans="2:16" ht="15.6" hidden="1" x14ac:dyDescent="0.3">
      <c r="B3454" s="74"/>
      <c r="C3454" s="144"/>
      <c r="D3454" s="144"/>
      <c r="E3454" s="144"/>
      <c r="F3454" s="144"/>
      <c r="G3454" s="51"/>
      <c r="H3454" s="52"/>
      <c r="I3454" s="87" t="s">
        <v>79</v>
      </c>
      <c r="J3454" s="22"/>
      <c r="K3454" s="22" t="str">
        <f>J3453</f>
        <v xml:space="preserve">  </v>
      </c>
      <c r="L3454" s="51"/>
      <c r="M3454" s="52"/>
      <c r="N3454" s="87" t="s">
        <v>79</v>
      </c>
      <c r="O3454" s="22"/>
      <c r="P3454" s="96" t="str">
        <f>O3453</f>
        <v xml:space="preserve">  </v>
      </c>
    </row>
    <row r="3455" spans="2:16" ht="15.6" hidden="1" x14ac:dyDescent="0.3">
      <c r="B3455" s="74"/>
      <c r="C3455" s="66"/>
      <c r="D3455" s="87"/>
      <c r="E3455" s="22"/>
      <c r="F3455" s="22"/>
      <c r="G3455" s="51"/>
      <c r="H3455" s="66"/>
      <c r="I3455" s="87"/>
      <c r="J3455" s="22"/>
      <c r="K3455" s="22"/>
      <c r="L3455" s="51"/>
      <c r="M3455" s="65"/>
      <c r="N3455" s="66"/>
      <c r="O3455" s="22"/>
      <c r="P3455" s="96"/>
    </row>
    <row r="3456" spans="2:16" ht="15.6" hidden="1" x14ac:dyDescent="0.3">
      <c r="B3456" s="62" t="str">
        <f>B3453</f>
        <v xml:space="preserve">  </v>
      </c>
      <c r="C3456" s="87" t="s">
        <v>36</v>
      </c>
      <c r="D3456" s="22"/>
      <c r="E3456" s="22" t="str">
        <f>F3457</f>
        <v xml:space="preserve">  </v>
      </c>
      <c r="F3456" s="22"/>
      <c r="G3456" s="51"/>
      <c r="H3456" s="143" t="s">
        <v>37</v>
      </c>
      <c r="I3456" s="143"/>
      <c r="J3456" s="143"/>
      <c r="K3456" s="143"/>
      <c r="L3456" s="51"/>
      <c r="M3456" s="87" t="s">
        <v>36</v>
      </c>
      <c r="N3456" s="22"/>
      <c r="O3456" s="22" t="str">
        <f>E3456</f>
        <v xml:space="preserve">  </v>
      </c>
      <c r="P3456" s="96"/>
    </row>
    <row r="3457" spans="2:16" ht="15.6" hidden="1" x14ac:dyDescent="0.3">
      <c r="B3457" s="75"/>
      <c r="C3457" s="79"/>
      <c r="D3457" s="90" t="s">
        <v>80</v>
      </c>
      <c r="E3457" s="90"/>
      <c r="F3457" s="91" t="str">
        <f>IFERROR(VLOOKUP(B3456,'Lessor Calculations'!$G$10:$W$448,17,FALSE),0)</f>
        <v xml:space="preserve">  </v>
      </c>
      <c r="G3457" s="70"/>
      <c r="H3457" s="146"/>
      <c r="I3457" s="146"/>
      <c r="J3457" s="146"/>
      <c r="K3457" s="146"/>
      <c r="L3457" s="70"/>
      <c r="M3457" s="79"/>
      <c r="N3457" s="90" t="s">
        <v>80</v>
      </c>
      <c r="O3457" s="91"/>
      <c r="P3457" s="94" t="str">
        <f>O3456</f>
        <v xml:space="preserve">  </v>
      </c>
    </row>
    <row r="3458" spans="2:16" ht="15.6" hidden="1" x14ac:dyDescent="0.3">
      <c r="B3458" s="59" t="str">
        <f>IFERROR(IF(EOMONTH(B3453,1)&gt;Questionnaire!$I$8,"  ",EOMONTH(B3453,1)),"  ")</f>
        <v xml:space="preserve">  </v>
      </c>
      <c r="C3458" s="82" t="s">
        <v>36</v>
      </c>
      <c r="D3458" s="83"/>
      <c r="E3458" s="83">
        <f>IFERROR(F3459+F3460,0)</f>
        <v>0</v>
      </c>
      <c r="F3458" s="83"/>
      <c r="G3458" s="61"/>
      <c r="H3458" s="142" t="s">
        <v>37</v>
      </c>
      <c r="I3458" s="142"/>
      <c r="J3458" s="142"/>
      <c r="K3458" s="142"/>
      <c r="L3458" s="61"/>
      <c r="M3458" s="82" t="s">
        <v>36</v>
      </c>
      <c r="N3458" s="83"/>
      <c r="O3458" s="83">
        <f>E3458</f>
        <v>0</v>
      </c>
      <c r="P3458" s="95"/>
    </row>
    <row r="3459" spans="2:16" hidden="1" x14ac:dyDescent="0.25">
      <c r="B3459" s="98"/>
      <c r="C3459" s="87"/>
      <c r="D3459" s="87" t="s">
        <v>71</v>
      </c>
      <c r="E3459" s="87"/>
      <c r="F3459" s="22">
        <f>IFERROR(-VLOOKUP(B3458,'Lessor Calculations'!$G$10:$N$448,8,FALSE),0)</f>
        <v>0</v>
      </c>
      <c r="G3459" s="51"/>
      <c r="H3459" s="143"/>
      <c r="I3459" s="143"/>
      <c r="J3459" s="143"/>
      <c r="K3459" s="143"/>
      <c r="L3459" s="51"/>
      <c r="M3459" s="87"/>
      <c r="N3459" s="87" t="s">
        <v>71</v>
      </c>
      <c r="O3459" s="22"/>
      <c r="P3459" s="96">
        <f>F3459</f>
        <v>0</v>
      </c>
    </row>
    <row r="3460" spans="2:16" hidden="1" x14ac:dyDescent="0.25">
      <c r="B3460" s="98"/>
      <c r="C3460" s="66"/>
      <c r="D3460" s="87" t="s">
        <v>72</v>
      </c>
      <c r="E3460" s="87"/>
      <c r="F3460" s="22" t="str">
        <f>IFERROR(VLOOKUP(B3458,'Lessor Calculations'!$G$10:$M$448,7,FALSE),0)</f>
        <v xml:space="preserve">  </v>
      </c>
      <c r="G3460" s="51"/>
      <c r="H3460" s="143"/>
      <c r="I3460" s="143"/>
      <c r="J3460" s="143"/>
      <c r="K3460" s="143"/>
      <c r="L3460" s="51"/>
      <c r="M3460" s="66"/>
      <c r="N3460" s="87" t="s">
        <v>72</v>
      </c>
      <c r="O3460" s="22"/>
      <c r="P3460" s="96" t="str">
        <f>F3460</f>
        <v xml:space="preserve">  </v>
      </c>
    </row>
    <row r="3461" spans="2:16" hidden="1" x14ac:dyDescent="0.25">
      <c r="B3461" s="98"/>
      <c r="C3461" s="66"/>
      <c r="D3461" s="87"/>
      <c r="E3461" s="22"/>
      <c r="F3461" s="22"/>
      <c r="G3461" s="51"/>
      <c r="H3461" s="66"/>
      <c r="I3461" s="87"/>
      <c r="J3461" s="22"/>
      <c r="K3461" s="22"/>
      <c r="L3461" s="51"/>
      <c r="M3461" s="65"/>
      <c r="N3461" s="87"/>
      <c r="O3461" s="22"/>
      <c r="P3461" s="96"/>
    </row>
    <row r="3462" spans="2:16" ht="15.6" hidden="1" x14ac:dyDescent="0.3">
      <c r="B3462" s="62" t="str">
        <f>B3458</f>
        <v xml:space="preserve">  </v>
      </c>
      <c r="C3462" s="66" t="s">
        <v>70</v>
      </c>
      <c r="D3462" s="66"/>
      <c r="E3462" s="22" t="str">
        <f>IFERROR(VLOOKUP(B3462,'Lessor Calculations'!$Z$10:$AB$448,3,FALSE),0)</f>
        <v xml:space="preserve">  </v>
      </c>
      <c r="F3462" s="66"/>
      <c r="G3462" s="51"/>
      <c r="H3462" s="143" t="s">
        <v>37</v>
      </c>
      <c r="I3462" s="143"/>
      <c r="J3462" s="143"/>
      <c r="K3462" s="143"/>
      <c r="L3462" s="51"/>
      <c r="M3462" s="66" t="s">
        <v>70</v>
      </c>
      <c r="N3462" s="66"/>
      <c r="O3462" s="22" t="str">
        <f>E3462</f>
        <v xml:space="preserve">  </v>
      </c>
      <c r="P3462" s="96"/>
    </row>
    <row r="3463" spans="2:16" hidden="1" x14ac:dyDescent="0.25">
      <c r="B3463" s="98"/>
      <c r="C3463" s="66"/>
      <c r="D3463" s="87" t="s">
        <v>82</v>
      </c>
      <c r="E3463" s="66"/>
      <c r="F3463" s="77" t="str">
        <f>E3462</f>
        <v xml:space="preserve">  </v>
      </c>
      <c r="G3463" s="51"/>
      <c r="H3463" s="143"/>
      <c r="I3463" s="143"/>
      <c r="J3463" s="143"/>
      <c r="K3463" s="143"/>
      <c r="L3463" s="51"/>
      <c r="M3463" s="66"/>
      <c r="N3463" s="87" t="s">
        <v>82</v>
      </c>
      <c r="O3463" s="22"/>
      <c r="P3463" s="96" t="str">
        <f>O3462</f>
        <v xml:space="preserve">  </v>
      </c>
    </row>
    <row r="3464" spans="2:16" hidden="1" x14ac:dyDescent="0.25">
      <c r="B3464" s="98"/>
      <c r="C3464" s="66"/>
      <c r="D3464" s="87"/>
      <c r="E3464" s="22"/>
      <c r="F3464" s="22"/>
      <c r="G3464" s="51"/>
      <c r="H3464" s="66"/>
      <c r="I3464" s="87"/>
      <c r="J3464" s="22"/>
      <c r="K3464" s="22"/>
      <c r="L3464" s="51"/>
      <c r="M3464" s="65"/>
      <c r="N3464" s="87"/>
      <c r="O3464" s="22"/>
      <c r="P3464" s="96"/>
    </row>
    <row r="3465" spans="2:16" ht="15.6" hidden="1" x14ac:dyDescent="0.3">
      <c r="B3465" s="62" t="str">
        <f>B3462</f>
        <v xml:space="preserve">  </v>
      </c>
      <c r="C3465" s="144" t="s">
        <v>37</v>
      </c>
      <c r="D3465" s="144"/>
      <c r="E3465" s="144"/>
      <c r="F3465" s="144"/>
      <c r="G3465" s="51"/>
      <c r="H3465" s="87" t="s">
        <v>74</v>
      </c>
      <c r="I3465" s="66"/>
      <c r="J3465" s="22" t="str">
        <f>IFERROR(VLOOKUP(B3465,'Lessor Calculations'!$AE$10:$AG$448,3,FALSE),0)</f>
        <v xml:space="preserve">  </v>
      </c>
      <c r="K3465" s="22"/>
      <c r="L3465" s="51"/>
      <c r="M3465" s="87" t="s">
        <v>74</v>
      </c>
      <c r="N3465" s="66"/>
      <c r="O3465" s="22" t="str">
        <f>J3465</f>
        <v xml:space="preserve">  </v>
      </c>
      <c r="P3465" s="96"/>
    </row>
    <row r="3466" spans="2:16" ht="15.6" hidden="1" x14ac:dyDescent="0.3">
      <c r="B3466" s="74"/>
      <c r="C3466" s="144"/>
      <c r="D3466" s="144"/>
      <c r="E3466" s="144"/>
      <c r="F3466" s="144"/>
      <c r="G3466" s="51"/>
      <c r="H3466" s="52"/>
      <c r="I3466" s="87" t="s">
        <v>79</v>
      </c>
      <c r="J3466" s="22"/>
      <c r="K3466" s="22" t="str">
        <f>J3465</f>
        <v xml:space="preserve">  </v>
      </c>
      <c r="L3466" s="51"/>
      <c r="M3466" s="52"/>
      <c r="N3466" s="87" t="s">
        <v>79</v>
      </c>
      <c r="O3466" s="22"/>
      <c r="P3466" s="96" t="str">
        <f>O3465</f>
        <v xml:space="preserve">  </v>
      </c>
    </row>
    <row r="3467" spans="2:16" ht="15.6" hidden="1" x14ac:dyDescent="0.3">
      <c r="B3467" s="74"/>
      <c r="C3467" s="66"/>
      <c r="D3467" s="87"/>
      <c r="E3467" s="22"/>
      <c r="F3467" s="22"/>
      <c r="G3467" s="51"/>
      <c r="H3467" s="66"/>
      <c r="I3467" s="87"/>
      <c r="J3467" s="22"/>
      <c r="K3467" s="22"/>
      <c r="L3467" s="51"/>
      <c r="M3467" s="65"/>
      <c r="N3467" s="66"/>
      <c r="O3467" s="22"/>
      <c r="P3467" s="96"/>
    </row>
    <row r="3468" spans="2:16" ht="15.6" hidden="1" x14ac:dyDescent="0.3">
      <c r="B3468" s="62" t="str">
        <f>B3465</f>
        <v xml:space="preserve">  </v>
      </c>
      <c r="C3468" s="87" t="s">
        <v>36</v>
      </c>
      <c r="D3468" s="22"/>
      <c r="E3468" s="22" t="str">
        <f>F3469</f>
        <v xml:space="preserve">  </v>
      </c>
      <c r="F3468" s="22"/>
      <c r="G3468" s="51"/>
      <c r="H3468" s="143" t="s">
        <v>37</v>
      </c>
      <c r="I3468" s="143"/>
      <c r="J3468" s="143"/>
      <c r="K3468" s="143"/>
      <c r="L3468" s="51"/>
      <c r="M3468" s="87" t="s">
        <v>36</v>
      </c>
      <c r="N3468" s="22"/>
      <c r="O3468" s="22" t="str">
        <f>E3468</f>
        <v xml:space="preserve">  </v>
      </c>
      <c r="P3468" s="96"/>
    </row>
    <row r="3469" spans="2:16" ht="15.6" hidden="1" x14ac:dyDescent="0.3">
      <c r="B3469" s="75"/>
      <c r="C3469" s="79"/>
      <c r="D3469" s="90" t="s">
        <v>80</v>
      </c>
      <c r="E3469" s="90"/>
      <c r="F3469" s="91" t="str">
        <f>IFERROR(VLOOKUP(B3468,'Lessor Calculations'!$G$10:$W$448,17,FALSE),0)</f>
        <v xml:space="preserve">  </v>
      </c>
      <c r="G3469" s="70"/>
      <c r="H3469" s="146"/>
      <c r="I3469" s="146"/>
      <c r="J3469" s="146"/>
      <c r="K3469" s="146"/>
      <c r="L3469" s="70"/>
      <c r="M3469" s="79"/>
      <c r="N3469" s="90" t="s">
        <v>80</v>
      </c>
      <c r="O3469" s="91"/>
      <c r="P3469" s="94" t="str">
        <f>O3468</f>
        <v xml:space="preserve">  </v>
      </c>
    </row>
    <row r="3470" spans="2:16" ht="15.6" hidden="1" x14ac:dyDescent="0.3">
      <c r="B3470" s="59" t="str">
        <f>IFERROR(IF(EOMONTH(B3465,1)&gt;Questionnaire!$I$8,"  ",EOMONTH(B3465,1)),"  ")</f>
        <v xml:space="preserve">  </v>
      </c>
      <c r="C3470" s="82" t="s">
        <v>36</v>
      </c>
      <c r="D3470" s="83"/>
      <c r="E3470" s="83">
        <f>IFERROR(F3471+F3472,0)</f>
        <v>0</v>
      </c>
      <c r="F3470" s="83"/>
      <c r="G3470" s="61"/>
      <c r="H3470" s="142" t="s">
        <v>37</v>
      </c>
      <c r="I3470" s="142"/>
      <c r="J3470" s="142"/>
      <c r="K3470" s="142"/>
      <c r="L3470" s="61"/>
      <c r="M3470" s="82" t="s">
        <v>36</v>
      </c>
      <c r="N3470" s="83"/>
      <c r="O3470" s="83">
        <f>E3470</f>
        <v>0</v>
      </c>
      <c r="P3470" s="95"/>
    </row>
    <row r="3471" spans="2:16" hidden="1" x14ac:dyDescent="0.25">
      <c r="B3471" s="98"/>
      <c r="C3471" s="87"/>
      <c r="D3471" s="87" t="s">
        <v>71</v>
      </c>
      <c r="E3471" s="87"/>
      <c r="F3471" s="22">
        <f>IFERROR(-VLOOKUP(B3470,'Lessor Calculations'!$G$10:$N$448,8,FALSE),0)</f>
        <v>0</v>
      </c>
      <c r="G3471" s="51"/>
      <c r="H3471" s="143"/>
      <c r="I3471" s="143"/>
      <c r="J3471" s="143"/>
      <c r="K3471" s="143"/>
      <c r="L3471" s="51"/>
      <c r="M3471" s="87"/>
      <c r="N3471" s="87" t="s">
        <v>71</v>
      </c>
      <c r="O3471" s="22"/>
      <c r="P3471" s="96">
        <f>F3471</f>
        <v>0</v>
      </c>
    </row>
    <row r="3472" spans="2:16" hidden="1" x14ac:dyDescent="0.25">
      <c r="B3472" s="98"/>
      <c r="C3472" s="66"/>
      <c r="D3472" s="87" t="s">
        <v>72</v>
      </c>
      <c r="E3472" s="87"/>
      <c r="F3472" s="22" t="str">
        <f>IFERROR(VLOOKUP(B3470,'Lessor Calculations'!$G$10:$M$448,7,FALSE),0)</f>
        <v xml:space="preserve">  </v>
      </c>
      <c r="G3472" s="51"/>
      <c r="H3472" s="143"/>
      <c r="I3472" s="143"/>
      <c r="J3472" s="143"/>
      <c r="K3472" s="143"/>
      <c r="L3472" s="51"/>
      <c r="M3472" s="66"/>
      <c r="N3472" s="87" t="s">
        <v>72</v>
      </c>
      <c r="O3472" s="22"/>
      <c r="P3472" s="96" t="str">
        <f>F3472</f>
        <v xml:space="preserve">  </v>
      </c>
    </row>
    <row r="3473" spans="2:16" hidden="1" x14ac:dyDescent="0.25">
      <c r="B3473" s="98"/>
      <c r="C3473" s="66"/>
      <c r="D3473" s="87"/>
      <c r="E3473" s="22"/>
      <c r="F3473" s="22"/>
      <c r="G3473" s="51"/>
      <c r="H3473" s="66"/>
      <c r="I3473" s="87"/>
      <c r="J3473" s="22"/>
      <c r="K3473" s="22"/>
      <c r="L3473" s="51"/>
      <c r="M3473" s="65"/>
      <c r="N3473" s="87"/>
      <c r="O3473" s="22"/>
      <c r="P3473" s="96"/>
    </row>
    <row r="3474" spans="2:16" ht="15.6" hidden="1" x14ac:dyDescent="0.3">
      <c r="B3474" s="62" t="str">
        <f>B3470</f>
        <v xml:space="preserve">  </v>
      </c>
      <c r="C3474" s="66" t="s">
        <v>70</v>
      </c>
      <c r="D3474" s="66"/>
      <c r="E3474" s="22" t="str">
        <f>IFERROR(VLOOKUP(B3474,'Lessor Calculations'!$Z$10:$AB$448,3,FALSE),0)</f>
        <v xml:space="preserve">  </v>
      </c>
      <c r="F3474" s="66"/>
      <c r="G3474" s="51"/>
      <c r="H3474" s="143" t="s">
        <v>37</v>
      </c>
      <c r="I3474" s="143"/>
      <c r="J3474" s="143"/>
      <c r="K3474" s="143"/>
      <c r="L3474" s="51"/>
      <c r="M3474" s="66" t="s">
        <v>70</v>
      </c>
      <c r="N3474" s="66"/>
      <c r="O3474" s="22" t="str">
        <f>E3474</f>
        <v xml:space="preserve">  </v>
      </c>
      <c r="P3474" s="96"/>
    </row>
    <row r="3475" spans="2:16" hidden="1" x14ac:dyDescent="0.25">
      <c r="B3475" s="98"/>
      <c r="C3475" s="66"/>
      <c r="D3475" s="87" t="s">
        <v>82</v>
      </c>
      <c r="E3475" s="66"/>
      <c r="F3475" s="77" t="str">
        <f>E3474</f>
        <v xml:space="preserve">  </v>
      </c>
      <c r="G3475" s="51"/>
      <c r="H3475" s="143"/>
      <c r="I3475" s="143"/>
      <c r="J3475" s="143"/>
      <c r="K3475" s="143"/>
      <c r="L3475" s="51"/>
      <c r="M3475" s="66"/>
      <c r="N3475" s="87" t="s">
        <v>82</v>
      </c>
      <c r="O3475" s="22"/>
      <c r="P3475" s="96" t="str">
        <f>O3474</f>
        <v xml:space="preserve">  </v>
      </c>
    </row>
    <row r="3476" spans="2:16" hidden="1" x14ac:dyDescent="0.25">
      <c r="B3476" s="98"/>
      <c r="C3476" s="66"/>
      <c r="D3476" s="87"/>
      <c r="E3476" s="22"/>
      <c r="F3476" s="22"/>
      <c r="G3476" s="51"/>
      <c r="H3476" s="66"/>
      <c r="I3476" s="87"/>
      <c r="J3476" s="22"/>
      <c r="K3476" s="22"/>
      <c r="L3476" s="51"/>
      <c r="M3476" s="65"/>
      <c r="N3476" s="87"/>
      <c r="O3476" s="22"/>
      <c r="P3476" s="96"/>
    </row>
    <row r="3477" spans="2:16" ht="15.6" hidden="1" x14ac:dyDescent="0.3">
      <c r="B3477" s="62" t="str">
        <f>B3474</f>
        <v xml:space="preserve">  </v>
      </c>
      <c r="C3477" s="144" t="s">
        <v>37</v>
      </c>
      <c r="D3477" s="144"/>
      <c r="E3477" s="144"/>
      <c r="F3477" s="144"/>
      <c r="G3477" s="51"/>
      <c r="H3477" s="87" t="s">
        <v>74</v>
      </c>
      <c r="I3477" s="66"/>
      <c r="J3477" s="22" t="str">
        <f>IFERROR(VLOOKUP(B3477,'Lessor Calculations'!$AE$10:$AG$448,3,FALSE),0)</f>
        <v xml:space="preserve">  </v>
      </c>
      <c r="K3477" s="22"/>
      <c r="L3477" s="51"/>
      <c r="M3477" s="87" t="s">
        <v>74</v>
      </c>
      <c r="N3477" s="66"/>
      <c r="O3477" s="22" t="str">
        <f>J3477</f>
        <v xml:space="preserve">  </v>
      </c>
      <c r="P3477" s="96"/>
    </row>
    <row r="3478" spans="2:16" ht="15.6" hidden="1" x14ac:dyDescent="0.3">
      <c r="B3478" s="74"/>
      <c r="C3478" s="144"/>
      <c r="D3478" s="144"/>
      <c r="E3478" s="144"/>
      <c r="F3478" s="144"/>
      <c r="G3478" s="51"/>
      <c r="H3478" s="52"/>
      <c r="I3478" s="87" t="s">
        <v>79</v>
      </c>
      <c r="J3478" s="22"/>
      <c r="K3478" s="22" t="str">
        <f>J3477</f>
        <v xml:space="preserve">  </v>
      </c>
      <c r="L3478" s="51"/>
      <c r="M3478" s="52"/>
      <c r="N3478" s="87" t="s">
        <v>79</v>
      </c>
      <c r="O3478" s="22"/>
      <c r="P3478" s="96" t="str">
        <f>O3477</f>
        <v xml:space="preserve">  </v>
      </c>
    </row>
    <row r="3479" spans="2:16" ht="15.6" hidden="1" x14ac:dyDescent="0.3">
      <c r="B3479" s="74"/>
      <c r="C3479" s="66"/>
      <c r="D3479" s="87"/>
      <c r="E3479" s="22"/>
      <c r="F3479" s="22"/>
      <c r="G3479" s="51"/>
      <c r="H3479" s="66"/>
      <c r="I3479" s="87"/>
      <c r="J3479" s="22"/>
      <c r="K3479" s="22"/>
      <c r="L3479" s="51"/>
      <c r="M3479" s="65"/>
      <c r="N3479" s="66"/>
      <c r="O3479" s="22"/>
      <c r="P3479" s="96"/>
    </row>
    <row r="3480" spans="2:16" ht="15.6" hidden="1" x14ac:dyDescent="0.3">
      <c r="B3480" s="62" t="str">
        <f>B3477</f>
        <v xml:space="preserve">  </v>
      </c>
      <c r="C3480" s="87" t="s">
        <v>36</v>
      </c>
      <c r="D3480" s="22"/>
      <c r="E3480" s="22" t="str">
        <f>F3481</f>
        <v xml:space="preserve">  </v>
      </c>
      <c r="F3480" s="22"/>
      <c r="G3480" s="51"/>
      <c r="H3480" s="143" t="s">
        <v>37</v>
      </c>
      <c r="I3480" s="143"/>
      <c r="J3480" s="143"/>
      <c r="K3480" s="143"/>
      <c r="L3480" s="51"/>
      <c r="M3480" s="87" t="s">
        <v>36</v>
      </c>
      <c r="N3480" s="22"/>
      <c r="O3480" s="22" t="str">
        <f>E3480</f>
        <v xml:space="preserve">  </v>
      </c>
      <c r="P3480" s="96"/>
    </row>
    <row r="3481" spans="2:16" ht="15.6" hidden="1" x14ac:dyDescent="0.3">
      <c r="B3481" s="75"/>
      <c r="C3481" s="79"/>
      <c r="D3481" s="90" t="s">
        <v>80</v>
      </c>
      <c r="E3481" s="90"/>
      <c r="F3481" s="91" t="str">
        <f>IFERROR(VLOOKUP(B3480,'Lessor Calculations'!$G$10:$W$448,17,FALSE),0)</f>
        <v xml:space="preserve">  </v>
      </c>
      <c r="G3481" s="70"/>
      <c r="H3481" s="146"/>
      <c r="I3481" s="146"/>
      <c r="J3481" s="146"/>
      <c r="K3481" s="146"/>
      <c r="L3481" s="70"/>
      <c r="M3481" s="79"/>
      <c r="N3481" s="90" t="s">
        <v>80</v>
      </c>
      <c r="O3481" s="91"/>
      <c r="P3481" s="94" t="str">
        <f>O3480</f>
        <v xml:space="preserve">  </v>
      </c>
    </row>
    <row r="3482" spans="2:16" ht="15.6" hidden="1" x14ac:dyDescent="0.3">
      <c r="B3482" s="59" t="str">
        <f>IFERROR(IF(EOMONTH(B3477,1)&gt;Questionnaire!$I$8,"  ",EOMONTH(B3477,1)),"  ")</f>
        <v xml:space="preserve">  </v>
      </c>
      <c r="C3482" s="82" t="s">
        <v>36</v>
      </c>
      <c r="D3482" s="83"/>
      <c r="E3482" s="83">
        <f>IFERROR(F3483+F3484,0)</f>
        <v>0</v>
      </c>
      <c r="F3482" s="83"/>
      <c r="G3482" s="61"/>
      <c r="H3482" s="142" t="s">
        <v>37</v>
      </c>
      <c r="I3482" s="142"/>
      <c r="J3482" s="142"/>
      <c r="K3482" s="142"/>
      <c r="L3482" s="61"/>
      <c r="M3482" s="82" t="s">
        <v>36</v>
      </c>
      <c r="N3482" s="83"/>
      <c r="O3482" s="83">
        <f>E3482</f>
        <v>0</v>
      </c>
      <c r="P3482" s="95"/>
    </row>
    <row r="3483" spans="2:16" hidden="1" x14ac:dyDescent="0.25">
      <c r="B3483" s="98"/>
      <c r="C3483" s="87"/>
      <c r="D3483" s="87" t="s">
        <v>71</v>
      </c>
      <c r="E3483" s="87"/>
      <c r="F3483" s="22">
        <f>IFERROR(-VLOOKUP(B3482,'Lessor Calculations'!$G$10:$N$448,8,FALSE),0)</f>
        <v>0</v>
      </c>
      <c r="G3483" s="51"/>
      <c r="H3483" s="143"/>
      <c r="I3483" s="143"/>
      <c r="J3483" s="143"/>
      <c r="K3483" s="143"/>
      <c r="L3483" s="51"/>
      <c r="M3483" s="87"/>
      <c r="N3483" s="87" t="s">
        <v>71</v>
      </c>
      <c r="O3483" s="22"/>
      <c r="P3483" s="96">
        <f>F3483</f>
        <v>0</v>
      </c>
    </row>
    <row r="3484" spans="2:16" hidden="1" x14ac:dyDescent="0.25">
      <c r="B3484" s="98"/>
      <c r="C3484" s="66"/>
      <c r="D3484" s="87" t="s">
        <v>72</v>
      </c>
      <c r="E3484" s="87"/>
      <c r="F3484" s="22" t="str">
        <f>IFERROR(VLOOKUP(B3482,'Lessor Calculations'!$G$10:$M$448,7,FALSE),0)</f>
        <v xml:space="preserve">  </v>
      </c>
      <c r="G3484" s="51"/>
      <c r="H3484" s="143"/>
      <c r="I3484" s="143"/>
      <c r="J3484" s="143"/>
      <c r="K3484" s="143"/>
      <c r="L3484" s="51"/>
      <c r="M3484" s="66"/>
      <c r="N3484" s="87" t="s">
        <v>72</v>
      </c>
      <c r="O3484" s="22"/>
      <c r="P3484" s="96" t="str">
        <f>F3484</f>
        <v xml:space="preserve">  </v>
      </c>
    </row>
    <row r="3485" spans="2:16" hidden="1" x14ac:dyDescent="0.25">
      <c r="B3485" s="98"/>
      <c r="C3485" s="66"/>
      <c r="D3485" s="87"/>
      <c r="E3485" s="22"/>
      <c r="F3485" s="22"/>
      <c r="G3485" s="51"/>
      <c r="H3485" s="66"/>
      <c r="I3485" s="87"/>
      <c r="J3485" s="22"/>
      <c r="K3485" s="22"/>
      <c r="L3485" s="51"/>
      <c r="M3485" s="65"/>
      <c r="N3485" s="87"/>
      <c r="O3485" s="22"/>
      <c r="P3485" s="96"/>
    </row>
    <row r="3486" spans="2:16" ht="15.6" hidden="1" x14ac:dyDescent="0.3">
      <c r="B3486" s="62" t="str">
        <f>B3482</f>
        <v xml:space="preserve">  </v>
      </c>
      <c r="C3486" s="66" t="s">
        <v>70</v>
      </c>
      <c r="D3486" s="66"/>
      <c r="E3486" s="22" t="str">
        <f>IFERROR(VLOOKUP(B3486,'Lessor Calculations'!$Z$10:$AB$448,3,FALSE),0)</f>
        <v xml:space="preserve">  </v>
      </c>
      <c r="F3486" s="66"/>
      <c r="G3486" s="51"/>
      <c r="H3486" s="143" t="s">
        <v>37</v>
      </c>
      <c r="I3486" s="143"/>
      <c r="J3486" s="143"/>
      <c r="K3486" s="143"/>
      <c r="L3486" s="51"/>
      <c r="M3486" s="66" t="s">
        <v>70</v>
      </c>
      <c r="N3486" s="66"/>
      <c r="O3486" s="22" t="str">
        <f>E3486</f>
        <v xml:space="preserve">  </v>
      </c>
      <c r="P3486" s="96"/>
    </row>
    <row r="3487" spans="2:16" hidden="1" x14ac:dyDescent="0.25">
      <c r="B3487" s="98"/>
      <c r="C3487" s="66"/>
      <c r="D3487" s="87" t="s">
        <v>82</v>
      </c>
      <c r="E3487" s="66"/>
      <c r="F3487" s="77" t="str">
        <f>E3486</f>
        <v xml:space="preserve">  </v>
      </c>
      <c r="G3487" s="51"/>
      <c r="H3487" s="143"/>
      <c r="I3487" s="143"/>
      <c r="J3487" s="143"/>
      <c r="K3487" s="143"/>
      <c r="L3487" s="51"/>
      <c r="M3487" s="66"/>
      <c r="N3487" s="87" t="s">
        <v>82</v>
      </c>
      <c r="O3487" s="22"/>
      <c r="P3487" s="96" t="str">
        <f>O3486</f>
        <v xml:space="preserve">  </v>
      </c>
    </row>
    <row r="3488" spans="2:16" hidden="1" x14ac:dyDescent="0.25">
      <c r="B3488" s="98"/>
      <c r="C3488" s="66"/>
      <c r="D3488" s="87"/>
      <c r="E3488" s="22"/>
      <c r="F3488" s="22"/>
      <c r="G3488" s="51"/>
      <c r="H3488" s="66"/>
      <c r="I3488" s="87"/>
      <c r="J3488" s="22"/>
      <c r="K3488" s="22"/>
      <c r="L3488" s="51"/>
      <c r="M3488" s="65"/>
      <c r="N3488" s="87"/>
      <c r="O3488" s="22"/>
      <c r="P3488" s="96"/>
    </row>
    <row r="3489" spans="2:16" ht="15.6" hidden="1" x14ac:dyDescent="0.3">
      <c r="B3489" s="62" t="str">
        <f>B3486</f>
        <v xml:space="preserve">  </v>
      </c>
      <c r="C3489" s="144" t="s">
        <v>37</v>
      </c>
      <c r="D3489" s="144"/>
      <c r="E3489" s="144"/>
      <c r="F3489" s="144"/>
      <c r="G3489" s="51"/>
      <c r="H3489" s="87" t="s">
        <v>74</v>
      </c>
      <c r="I3489" s="66"/>
      <c r="J3489" s="22" t="str">
        <f>IFERROR(VLOOKUP(B3489,'Lessor Calculations'!$AE$10:$AG$448,3,FALSE),0)</f>
        <v xml:space="preserve">  </v>
      </c>
      <c r="K3489" s="22"/>
      <c r="L3489" s="51"/>
      <c r="M3489" s="87" t="s">
        <v>74</v>
      </c>
      <c r="N3489" s="66"/>
      <c r="O3489" s="22" t="str">
        <f>J3489</f>
        <v xml:space="preserve">  </v>
      </c>
      <c r="P3489" s="96"/>
    </row>
    <row r="3490" spans="2:16" ht="15.6" hidden="1" x14ac:dyDescent="0.3">
      <c r="B3490" s="74"/>
      <c r="C3490" s="144"/>
      <c r="D3490" s="144"/>
      <c r="E3490" s="144"/>
      <c r="F3490" s="144"/>
      <c r="G3490" s="51"/>
      <c r="H3490" s="52"/>
      <c r="I3490" s="87" t="s">
        <v>79</v>
      </c>
      <c r="J3490" s="22"/>
      <c r="K3490" s="22" t="str">
        <f>J3489</f>
        <v xml:space="preserve">  </v>
      </c>
      <c r="L3490" s="51"/>
      <c r="M3490" s="52"/>
      <c r="N3490" s="87" t="s">
        <v>79</v>
      </c>
      <c r="O3490" s="22"/>
      <c r="P3490" s="96" t="str">
        <f>O3489</f>
        <v xml:space="preserve">  </v>
      </c>
    </row>
    <row r="3491" spans="2:16" ht="15.6" hidden="1" x14ac:dyDescent="0.3">
      <c r="B3491" s="74"/>
      <c r="C3491" s="66"/>
      <c r="D3491" s="87"/>
      <c r="E3491" s="22"/>
      <c r="F3491" s="22"/>
      <c r="G3491" s="51"/>
      <c r="H3491" s="66"/>
      <c r="I3491" s="87"/>
      <c r="J3491" s="22"/>
      <c r="K3491" s="22"/>
      <c r="L3491" s="51"/>
      <c r="M3491" s="65"/>
      <c r="N3491" s="66"/>
      <c r="O3491" s="22"/>
      <c r="P3491" s="96"/>
    </row>
    <row r="3492" spans="2:16" ht="15.6" hidden="1" x14ac:dyDescent="0.3">
      <c r="B3492" s="62" t="str">
        <f>B3489</f>
        <v xml:space="preserve">  </v>
      </c>
      <c r="C3492" s="87" t="s">
        <v>36</v>
      </c>
      <c r="D3492" s="22"/>
      <c r="E3492" s="22" t="str">
        <f>F3493</f>
        <v xml:space="preserve">  </v>
      </c>
      <c r="F3492" s="22"/>
      <c r="G3492" s="51"/>
      <c r="H3492" s="143" t="s">
        <v>37</v>
      </c>
      <c r="I3492" s="143"/>
      <c r="J3492" s="143"/>
      <c r="K3492" s="143"/>
      <c r="L3492" s="51"/>
      <c r="M3492" s="87" t="s">
        <v>36</v>
      </c>
      <c r="N3492" s="22"/>
      <c r="O3492" s="22" t="str">
        <f>E3492</f>
        <v xml:space="preserve">  </v>
      </c>
      <c r="P3492" s="96"/>
    </row>
    <row r="3493" spans="2:16" ht="15.6" hidden="1" x14ac:dyDescent="0.3">
      <c r="B3493" s="75"/>
      <c r="C3493" s="79"/>
      <c r="D3493" s="90" t="s">
        <v>80</v>
      </c>
      <c r="E3493" s="90"/>
      <c r="F3493" s="91" t="str">
        <f>IFERROR(VLOOKUP(B3492,'Lessor Calculations'!$G$10:$W$448,17,FALSE),0)</f>
        <v xml:space="preserve">  </v>
      </c>
      <c r="G3493" s="70"/>
      <c r="H3493" s="146"/>
      <c r="I3493" s="146"/>
      <c r="J3493" s="146"/>
      <c r="K3493" s="146"/>
      <c r="L3493" s="70"/>
      <c r="M3493" s="79"/>
      <c r="N3493" s="90" t="s">
        <v>80</v>
      </c>
      <c r="O3493" s="91"/>
      <c r="P3493" s="94" t="str">
        <f>O3492</f>
        <v xml:space="preserve">  </v>
      </c>
    </row>
    <row r="3494" spans="2:16" ht="15.6" hidden="1" x14ac:dyDescent="0.3">
      <c r="B3494" s="59" t="str">
        <f>IFERROR(IF(EOMONTH(B3489,1)&gt;Questionnaire!$I$8,"  ",EOMONTH(B3489,1)),"  ")</f>
        <v xml:space="preserve">  </v>
      </c>
      <c r="C3494" s="82" t="s">
        <v>36</v>
      </c>
      <c r="D3494" s="83"/>
      <c r="E3494" s="83">
        <f>IFERROR(F3495+F3496,0)</f>
        <v>0</v>
      </c>
      <c r="F3494" s="83"/>
      <c r="G3494" s="61"/>
      <c r="H3494" s="142" t="s">
        <v>37</v>
      </c>
      <c r="I3494" s="142"/>
      <c r="J3494" s="142"/>
      <c r="K3494" s="142"/>
      <c r="L3494" s="61"/>
      <c r="M3494" s="82" t="s">
        <v>36</v>
      </c>
      <c r="N3494" s="83"/>
      <c r="O3494" s="83">
        <f>E3494</f>
        <v>0</v>
      </c>
      <c r="P3494" s="95"/>
    </row>
    <row r="3495" spans="2:16" hidden="1" x14ac:dyDescent="0.25">
      <c r="B3495" s="98"/>
      <c r="C3495" s="87"/>
      <c r="D3495" s="87" t="s">
        <v>71</v>
      </c>
      <c r="E3495" s="87"/>
      <c r="F3495" s="22">
        <f>IFERROR(-VLOOKUP(B3494,'Lessor Calculations'!$G$10:$N$448,8,FALSE),0)</f>
        <v>0</v>
      </c>
      <c r="G3495" s="51"/>
      <c r="H3495" s="143"/>
      <c r="I3495" s="143"/>
      <c r="J3495" s="143"/>
      <c r="K3495" s="143"/>
      <c r="L3495" s="51"/>
      <c r="M3495" s="87"/>
      <c r="N3495" s="87" t="s">
        <v>71</v>
      </c>
      <c r="O3495" s="22"/>
      <c r="P3495" s="96">
        <f>F3495</f>
        <v>0</v>
      </c>
    </row>
    <row r="3496" spans="2:16" hidden="1" x14ac:dyDescent="0.25">
      <c r="B3496" s="98"/>
      <c r="C3496" s="66"/>
      <c r="D3496" s="87" t="s">
        <v>72</v>
      </c>
      <c r="E3496" s="87"/>
      <c r="F3496" s="22" t="str">
        <f>IFERROR(VLOOKUP(B3494,'Lessor Calculations'!$G$10:$M$448,7,FALSE),0)</f>
        <v xml:space="preserve">  </v>
      </c>
      <c r="G3496" s="51"/>
      <c r="H3496" s="143"/>
      <c r="I3496" s="143"/>
      <c r="J3496" s="143"/>
      <c r="K3496" s="143"/>
      <c r="L3496" s="51"/>
      <c r="M3496" s="66"/>
      <c r="N3496" s="87" t="s">
        <v>72</v>
      </c>
      <c r="O3496" s="22"/>
      <c r="P3496" s="96" t="str">
        <f>F3496</f>
        <v xml:space="preserve">  </v>
      </c>
    </row>
    <row r="3497" spans="2:16" hidden="1" x14ac:dyDescent="0.25">
      <c r="B3497" s="98"/>
      <c r="C3497" s="66"/>
      <c r="D3497" s="87"/>
      <c r="E3497" s="22"/>
      <c r="F3497" s="22"/>
      <c r="G3497" s="51"/>
      <c r="H3497" s="66"/>
      <c r="I3497" s="87"/>
      <c r="J3497" s="22"/>
      <c r="K3497" s="22"/>
      <c r="L3497" s="51"/>
      <c r="M3497" s="65"/>
      <c r="N3497" s="87"/>
      <c r="O3497" s="22"/>
      <c r="P3497" s="96"/>
    </row>
    <row r="3498" spans="2:16" ht="15.6" hidden="1" x14ac:dyDescent="0.3">
      <c r="B3498" s="62" t="str">
        <f>B3494</f>
        <v xml:space="preserve">  </v>
      </c>
      <c r="C3498" s="66" t="s">
        <v>70</v>
      </c>
      <c r="D3498" s="66"/>
      <c r="E3498" s="22" t="str">
        <f>IFERROR(VLOOKUP(B3498,'Lessor Calculations'!$Z$10:$AB$448,3,FALSE),0)</f>
        <v xml:space="preserve">  </v>
      </c>
      <c r="F3498" s="66"/>
      <c r="G3498" s="51"/>
      <c r="H3498" s="143" t="s">
        <v>37</v>
      </c>
      <c r="I3498" s="143"/>
      <c r="J3498" s="143"/>
      <c r="K3498" s="143"/>
      <c r="L3498" s="51"/>
      <c r="M3498" s="66" t="s">
        <v>70</v>
      </c>
      <c r="N3498" s="66"/>
      <c r="O3498" s="22" t="str">
        <f>E3498</f>
        <v xml:space="preserve">  </v>
      </c>
      <c r="P3498" s="96"/>
    </row>
    <row r="3499" spans="2:16" hidden="1" x14ac:dyDescent="0.25">
      <c r="B3499" s="98"/>
      <c r="C3499" s="66"/>
      <c r="D3499" s="87" t="s">
        <v>82</v>
      </c>
      <c r="E3499" s="66"/>
      <c r="F3499" s="77" t="str">
        <f>E3498</f>
        <v xml:space="preserve">  </v>
      </c>
      <c r="G3499" s="51"/>
      <c r="H3499" s="143"/>
      <c r="I3499" s="143"/>
      <c r="J3499" s="143"/>
      <c r="K3499" s="143"/>
      <c r="L3499" s="51"/>
      <c r="M3499" s="66"/>
      <c r="N3499" s="87" t="s">
        <v>82</v>
      </c>
      <c r="O3499" s="22"/>
      <c r="P3499" s="96" t="str">
        <f>O3498</f>
        <v xml:space="preserve">  </v>
      </c>
    </row>
    <row r="3500" spans="2:16" hidden="1" x14ac:dyDescent="0.25">
      <c r="B3500" s="98"/>
      <c r="C3500" s="66"/>
      <c r="D3500" s="87"/>
      <c r="E3500" s="22"/>
      <c r="F3500" s="22"/>
      <c r="G3500" s="51"/>
      <c r="H3500" s="66"/>
      <c r="I3500" s="87"/>
      <c r="J3500" s="22"/>
      <c r="K3500" s="22"/>
      <c r="L3500" s="51"/>
      <c r="M3500" s="65"/>
      <c r="N3500" s="87"/>
      <c r="O3500" s="22"/>
      <c r="P3500" s="96"/>
    </row>
    <row r="3501" spans="2:16" ht="15.6" hidden="1" x14ac:dyDescent="0.3">
      <c r="B3501" s="62" t="str">
        <f>B3498</f>
        <v xml:space="preserve">  </v>
      </c>
      <c r="C3501" s="144" t="s">
        <v>37</v>
      </c>
      <c r="D3501" s="144"/>
      <c r="E3501" s="144"/>
      <c r="F3501" s="144"/>
      <c r="G3501" s="51"/>
      <c r="H3501" s="87" t="s">
        <v>74</v>
      </c>
      <c r="I3501" s="66"/>
      <c r="J3501" s="22" t="str">
        <f>IFERROR(VLOOKUP(B3501,'Lessor Calculations'!$AE$10:$AG$448,3,FALSE),0)</f>
        <v xml:space="preserve">  </v>
      </c>
      <c r="K3501" s="22"/>
      <c r="L3501" s="51"/>
      <c r="M3501" s="87" t="s">
        <v>74</v>
      </c>
      <c r="N3501" s="66"/>
      <c r="O3501" s="22" t="str">
        <f>J3501</f>
        <v xml:space="preserve">  </v>
      </c>
      <c r="P3501" s="96"/>
    </row>
    <row r="3502" spans="2:16" ht="15.6" hidden="1" x14ac:dyDescent="0.3">
      <c r="B3502" s="74"/>
      <c r="C3502" s="144"/>
      <c r="D3502" s="144"/>
      <c r="E3502" s="144"/>
      <c r="F3502" s="144"/>
      <c r="G3502" s="51"/>
      <c r="H3502" s="52"/>
      <c r="I3502" s="87" t="s">
        <v>79</v>
      </c>
      <c r="J3502" s="22"/>
      <c r="K3502" s="22" t="str">
        <f>J3501</f>
        <v xml:space="preserve">  </v>
      </c>
      <c r="L3502" s="51"/>
      <c r="M3502" s="52"/>
      <c r="N3502" s="87" t="s">
        <v>79</v>
      </c>
      <c r="O3502" s="22"/>
      <c r="P3502" s="96" t="str">
        <f>O3501</f>
        <v xml:space="preserve">  </v>
      </c>
    </row>
    <row r="3503" spans="2:16" ht="15.6" hidden="1" x14ac:dyDescent="0.3">
      <c r="B3503" s="74"/>
      <c r="C3503" s="66"/>
      <c r="D3503" s="87"/>
      <c r="E3503" s="22"/>
      <c r="F3503" s="22"/>
      <c r="G3503" s="51"/>
      <c r="H3503" s="66"/>
      <c r="I3503" s="87"/>
      <c r="J3503" s="22"/>
      <c r="K3503" s="22"/>
      <c r="L3503" s="51"/>
      <c r="M3503" s="65"/>
      <c r="N3503" s="66"/>
      <c r="O3503" s="22"/>
      <c r="P3503" s="96"/>
    </row>
    <row r="3504" spans="2:16" ht="15.6" hidden="1" x14ac:dyDescent="0.3">
      <c r="B3504" s="62" t="str">
        <f>B3501</f>
        <v xml:space="preserve">  </v>
      </c>
      <c r="C3504" s="87" t="s">
        <v>36</v>
      </c>
      <c r="D3504" s="22"/>
      <c r="E3504" s="22" t="str">
        <f>F3505</f>
        <v xml:space="preserve">  </v>
      </c>
      <c r="F3504" s="22"/>
      <c r="G3504" s="51"/>
      <c r="H3504" s="143" t="s">
        <v>37</v>
      </c>
      <c r="I3504" s="143"/>
      <c r="J3504" s="143"/>
      <c r="K3504" s="143"/>
      <c r="L3504" s="51"/>
      <c r="M3504" s="87" t="s">
        <v>36</v>
      </c>
      <c r="N3504" s="22"/>
      <c r="O3504" s="22" t="str">
        <f>E3504</f>
        <v xml:space="preserve">  </v>
      </c>
      <c r="P3504" s="96"/>
    </row>
    <row r="3505" spans="2:16" ht="15.6" hidden="1" x14ac:dyDescent="0.3">
      <c r="B3505" s="75"/>
      <c r="C3505" s="79"/>
      <c r="D3505" s="90" t="s">
        <v>80</v>
      </c>
      <c r="E3505" s="90"/>
      <c r="F3505" s="91" t="str">
        <f>IFERROR(VLOOKUP(B3504,'Lessor Calculations'!$G$10:$W$448,17,FALSE),0)</f>
        <v xml:space="preserve">  </v>
      </c>
      <c r="G3505" s="70"/>
      <c r="H3505" s="146"/>
      <c r="I3505" s="146"/>
      <c r="J3505" s="146"/>
      <c r="K3505" s="146"/>
      <c r="L3505" s="70"/>
      <c r="M3505" s="79"/>
      <c r="N3505" s="90" t="s">
        <v>80</v>
      </c>
      <c r="O3505" s="91"/>
      <c r="P3505" s="94" t="str">
        <f>O3504</f>
        <v xml:space="preserve">  </v>
      </c>
    </row>
    <row r="3506" spans="2:16" ht="15.6" hidden="1" x14ac:dyDescent="0.3">
      <c r="B3506" s="59" t="str">
        <f>IFERROR(IF(EOMONTH(B3501,1)&gt;Questionnaire!$I$8,"  ",EOMONTH(B3501,1)),"  ")</f>
        <v xml:space="preserve">  </v>
      </c>
      <c r="C3506" s="82" t="s">
        <v>36</v>
      </c>
      <c r="D3506" s="83"/>
      <c r="E3506" s="83">
        <f>IFERROR(F3507+F3508,0)</f>
        <v>0</v>
      </c>
      <c r="F3506" s="83"/>
      <c r="G3506" s="61"/>
      <c r="H3506" s="142" t="s">
        <v>37</v>
      </c>
      <c r="I3506" s="142"/>
      <c r="J3506" s="142"/>
      <c r="K3506" s="142"/>
      <c r="L3506" s="61"/>
      <c r="M3506" s="82" t="s">
        <v>36</v>
      </c>
      <c r="N3506" s="83"/>
      <c r="O3506" s="83">
        <f>E3506</f>
        <v>0</v>
      </c>
      <c r="P3506" s="95"/>
    </row>
    <row r="3507" spans="2:16" hidden="1" x14ac:dyDescent="0.25">
      <c r="B3507" s="98"/>
      <c r="C3507" s="87"/>
      <c r="D3507" s="87" t="s">
        <v>71</v>
      </c>
      <c r="E3507" s="87"/>
      <c r="F3507" s="22">
        <f>IFERROR(-VLOOKUP(B3506,'Lessor Calculations'!$G$10:$N$448,8,FALSE),0)</f>
        <v>0</v>
      </c>
      <c r="G3507" s="51"/>
      <c r="H3507" s="143"/>
      <c r="I3507" s="143"/>
      <c r="J3507" s="143"/>
      <c r="K3507" s="143"/>
      <c r="L3507" s="51"/>
      <c r="M3507" s="87"/>
      <c r="N3507" s="87" t="s">
        <v>71</v>
      </c>
      <c r="O3507" s="22"/>
      <c r="P3507" s="96">
        <f>F3507</f>
        <v>0</v>
      </c>
    </row>
    <row r="3508" spans="2:16" hidden="1" x14ac:dyDescent="0.25">
      <c r="B3508" s="98"/>
      <c r="C3508" s="66"/>
      <c r="D3508" s="87" t="s">
        <v>72</v>
      </c>
      <c r="E3508" s="87"/>
      <c r="F3508" s="22" t="str">
        <f>IFERROR(VLOOKUP(B3506,'Lessor Calculations'!$G$10:$M$448,7,FALSE),0)</f>
        <v xml:space="preserve">  </v>
      </c>
      <c r="G3508" s="51"/>
      <c r="H3508" s="143"/>
      <c r="I3508" s="143"/>
      <c r="J3508" s="143"/>
      <c r="K3508" s="143"/>
      <c r="L3508" s="51"/>
      <c r="M3508" s="66"/>
      <c r="N3508" s="87" t="s">
        <v>72</v>
      </c>
      <c r="O3508" s="22"/>
      <c r="P3508" s="96" t="str">
        <f>F3508</f>
        <v xml:space="preserve">  </v>
      </c>
    </row>
    <row r="3509" spans="2:16" hidden="1" x14ac:dyDescent="0.25">
      <c r="B3509" s="98"/>
      <c r="C3509" s="66"/>
      <c r="D3509" s="87"/>
      <c r="E3509" s="22"/>
      <c r="F3509" s="22"/>
      <c r="G3509" s="51"/>
      <c r="H3509" s="66"/>
      <c r="I3509" s="87"/>
      <c r="J3509" s="22"/>
      <c r="K3509" s="22"/>
      <c r="L3509" s="51"/>
      <c r="M3509" s="65"/>
      <c r="N3509" s="87"/>
      <c r="O3509" s="22"/>
      <c r="P3509" s="96"/>
    </row>
    <row r="3510" spans="2:16" ht="15.6" hidden="1" x14ac:dyDescent="0.3">
      <c r="B3510" s="62" t="str">
        <f>B3506</f>
        <v xml:space="preserve">  </v>
      </c>
      <c r="C3510" s="66" t="s">
        <v>70</v>
      </c>
      <c r="D3510" s="66"/>
      <c r="E3510" s="22" t="str">
        <f>IFERROR(VLOOKUP(B3510,'Lessor Calculations'!$Z$10:$AB$448,3,FALSE),0)</f>
        <v xml:space="preserve">  </v>
      </c>
      <c r="F3510" s="66"/>
      <c r="G3510" s="51"/>
      <c r="H3510" s="143" t="s">
        <v>37</v>
      </c>
      <c r="I3510" s="143"/>
      <c r="J3510" s="143"/>
      <c r="K3510" s="143"/>
      <c r="L3510" s="51"/>
      <c r="M3510" s="66" t="s">
        <v>70</v>
      </c>
      <c r="N3510" s="66"/>
      <c r="O3510" s="22" t="str">
        <f>E3510</f>
        <v xml:space="preserve">  </v>
      </c>
      <c r="P3510" s="96"/>
    </row>
    <row r="3511" spans="2:16" hidden="1" x14ac:dyDescent="0.25">
      <c r="B3511" s="98"/>
      <c r="C3511" s="66"/>
      <c r="D3511" s="87" t="s">
        <v>82</v>
      </c>
      <c r="E3511" s="66"/>
      <c r="F3511" s="77" t="str">
        <f>E3510</f>
        <v xml:space="preserve">  </v>
      </c>
      <c r="G3511" s="51"/>
      <c r="H3511" s="143"/>
      <c r="I3511" s="143"/>
      <c r="J3511" s="143"/>
      <c r="K3511" s="143"/>
      <c r="L3511" s="51"/>
      <c r="M3511" s="66"/>
      <c r="N3511" s="87" t="s">
        <v>82</v>
      </c>
      <c r="O3511" s="22"/>
      <c r="P3511" s="96" t="str">
        <f>O3510</f>
        <v xml:space="preserve">  </v>
      </c>
    </row>
    <row r="3512" spans="2:16" hidden="1" x14ac:dyDescent="0.25">
      <c r="B3512" s="98"/>
      <c r="C3512" s="66"/>
      <c r="D3512" s="87"/>
      <c r="E3512" s="22"/>
      <c r="F3512" s="22"/>
      <c r="G3512" s="51"/>
      <c r="H3512" s="66"/>
      <c r="I3512" s="87"/>
      <c r="J3512" s="22"/>
      <c r="K3512" s="22"/>
      <c r="L3512" s="51"/>
      <c r="M3512" s="65"/>
      <c r="N3512" s="87"/>
      <c r="O3512" s="22"/>
      <c r="P3512" s="96"/>
    </row>
    <row r="3513" spans="2:16" ht="15.6" hidden="1" x14ac:dyDescent="0.3">
      <c r="B3513" s="62" t="str">
        <f>B3510</f>
        <v xml:space="preserve">  </v>
      </c>
      <c r="C3513" s="144" t="s">
        <v>37</v>
      </c>
      <c r="D3513" s="144"/>
      <c r="E3513" s="144"/>
      <c r="F3513" s="144"/>
      <c r="G3513" s="51"/>
      <c r="H3513" s="87" t="s">
        <v>74</v>
      </c>
      <c r="I3513" s="66"/>
      <c r="J3513" s="22" t="str">
        <f>IFERROR(VLOOKUP(B3513,'Lessor Calculations'!$AE$10:$AG$448,3,FALSE),0)</f>
        <v xml:space="preserve">  </v>
      </c>
      <c r="K3513" s="22"/>
      <c r="L3513" s="51"/>
      <c r="M3513" s="87" t="s">
        <v>74</v>
      </c>
      <c r="N3513" s="66"/>
      <c r="O3513" s="22" t="str">
        <f>J3513</f>
        <v xml:space="preserve">  </v>
      </c>
      <c r="P3513" s="96"/>
    </row>
    <row r="3514" spans="2:16" ht="15.6" hidden="1" x14ac:dyDescent="0.3">
      <c r="B3514" s="74"/>
      <c r="C3514" s="144"/>
      <c r="D3514" s="144"/>
      <c r="E3514" s="144"/>
      <c r="F3514" s="144"/>
      <c r="G3514" s="51"/>
      <c r="H3514" s="52"/>
      <c r="I3514" s="87" t="s">
        <v>79</v>
      </c>
      <c r="J3514" s="22"/>
      <c r="K3514" s="22" t="str">
        <f>J3513</f>
        <v xml:space="preserve">  </v>
      </c>
      <c r="L3514" s="51"/>
      <c r="M3514" s="52"/>
      <c r="N3514" s="87" t="s">
        <v>79</v>
      </c>
      <c r="O3514" s="22"/>
      <c r="P3514" s="96" t="str">
        <f>O3513</f>
        <v xml:space="preserve">  </v>
      </c>
    </row>
    <row r="3515" spans="2:16" ht="15.6" hidden="1" x14ac:dyDescent="0.3">
      <c r="B3515" s="74"/>
      <c r="C3515" s="66"/>
      <c r="D3515" s="87"/>
      <c r="E3515" s="22"/>
      <c r="F3515" s="22"/>
      <c r="G3515" s="51"/>
      <c r="H3515" s="66"/>
      <c r="I3515" s="87"/>
      <c r="J3515" s="22"/>
      <c r="K3515" s="22"/>
      <c r="L3515" s="51"/>
      <c r="M3515" s="65"/>
      <c r="N3515" s="66"/>
      <c r="O3515" s="22"/>
      <c r="P3515" s="96"/>
    </row>
    <row r="3516" spans="2:16" ht="15.6" hidden="1" x14ac:dyDescent="0.3">
      <c r="B3516" s="62" t="str">
        <f>B3513</f>
        <v xml:space="preserve">  </v>
      </c>
      <c r="C3516" s="87" t="s">
        <v>36</v>
      </c>
      <c r="D3516" s="22"/>
      <c r="E3516" s="22" t="str">
        <f>F3517</f>
        <v xml:space="preserve">  </v>
      </c>
      <c r="F3516" s="22"/>
      <c r="G3516" s="51"/>
      <c r="H3516" s="143" t="s">
        <v>37</v>
      </c>
      <c r="I3516" s="143"/>
      <c r="J3516" s="143"/>
      <c r="K3516" s="143"/>
      <c r="L3516" s="51"/>
      <c r="M3516" s="87" t="s">
        <v>36</v>
      </c>
      <c r="N3516" s="22"/>
      <c r="O3516" s="22" t="str">
        <f>E3516</f>
        <v xml:space="preserve">  </v>
      </c>
      <c r="P3516" s="96"/>
    </row>
    <row r="3517" spans="2:16" ht="15.6" hidden="1" x14ac:dyDescent="0.3">
      <c r="B3517" s="75"/>
      <c r="C3517" s="79"/>
      <c r="D3517" s="90" t="s">
        <v>80</v>
      </c>
      <c r="E3517" s="90"/>
      <c r="F3517" s="91" t="str">
        <f>IFERROR(VLOOKUP(B3516,'Lessor Calculations'!$G$10:$W$448,17,FALSE),0)</f>
        <v xml:space="preserve">  </v>
      </c>
      <c r="G3517" s="70"/>
      <c r="H3517" s="146"/>
      <c r="I3517" s="146"/>
      <c r="J3517" s="146"/>
      <c r="K3517" s="146"/>
      <c r="L3517" s="70"/>
      <c r="M3517" s="79"/>
      <c r="N3517" s="90" t="s">
        <v>80</v>
      </c>
      <c r="O3517" s="91"/>
      <c r="P3517" s="94" t="str">
        <f>O3516</f>
        <v xml:space="preserve">  </v>
      </c>
    </row>
    <row r="3518" spans="2:16" ht="15.6" hidden="1" x14ac:dyDescent="0.3">
      <c r="B3518" s="59" t="str">
        <f>IFERROR(IF(EOMONTH(B3513,1)&gt;Questionnaire!$I$8,"  ",EOMONTH(B3513,1)),"  ")</f>
        <v xml:space="preserve">  </v>
      </c>
      <c r="C3518" s="82" t="s">
        <v>36</v>
      </c>
      <c r="D3518" s="83"/>
      <c r="E3518" s="83">
        <f>IFERROR(F3519+F3520,0)</f>
        <v>0</v>
      </c>
      <c r="F3518" s="83"/>
      <c r="G3518" s="61"/>
      <c r="H3518" s="142" t="s">
        <v>37</v>
      </c>
      <c r="I3518" s="142"/>
      <c r="J3518" s="142"/>
      <c r="K3518" s="142"/>
      <c r="L3518" s="61"/>
      <c r="M3518" s="82" t="s">
        <v>36</v>
      </c>
      <c r="N3518" s="83"/>
      <c r="O3518" s="83">
        <f>E3518</f>
        <v>0</v>
      </c>
      <c r="P3518" s="95"/>
    </row>
    <row r="3519" spans="2:16" hidden="1" x14ac:dyDescent="0.25">
      <c r="B3519" s="98"/>
      <c r="C3519" s="87"/>
      <c r="D3519" s="87" t="s">
        <v>71</v>
      </c>
      <c r="E3519" s="87"/>
      <c r="F3519" s="22">
        <f>IFERROR(-VLOOKUP(B3518,'Lessor Calculations'!$G$10:$N$448,8,FALSE),0)</f>
        <v>0</v>
      </c>
      <c r="G3519" s="51"/>
      <c r="H3519" s="143"/>
      <c r="I3519" s="143"/>
      <c r="J3519" s="143"/>
      <c r="K3519" s="143"/>
      <c r="L3519" s="51"/>
      <c r="M3519" s="87"/>
      <c r="N3519" s="87" t="s">
        <v>71</v>
      </c>
      <c r="O3519" s="22"/>
      <c r="P3519" s="96">
        <f>F3519</f>
        <v>0</v>
      </c>
    </row>
    <row r="3520" spans="2:16" hidden="1" x14ac:dyDescent="0.25">
      <c r="B3520" s="98"/>
      <c r="C3520" s="66"/>
      <c r="D3520" s="87" t="s">
        <v>72</v>
      </c>
      <c r="E3520" s="87"/>
      <c r="F3520" s="22" t="str">
        <f>IFERROR(VLOOKUP(B3518,'Lessor Calculations'!$G$10:$M$448,7,FALSE),0)</f>
        <v xml:space="preserve">  </v>
      </c>
      <c r="G3520" s="51"/>
      <c r="H3520" s="143"/>
      <c r="I3520" s="143"/>
      <c r="J3520" s="143"/>
      <c r="K3520" s="143"/>
      <c r="L3520" s="51"/>
      <c r="M3520" s="66"/>
      <c r="N3520" s="87" t="s">
        <v>72</v>
      </c>
      <c r="O3520" s="22"/>
      <c r="P3520" s="96" t="str">
        <f>F3520</f>
        <v xml:space="preserve">  </v>
      </c>
    </row>
    <row r="3521" spans="2:16" hidden="1" x14ac:dyDescent="0.25">
      <c r="B3521" s="98"/>
      <c r="C3521" s="66"/>
      <c r="D3521" s="87"/>
      <c r="E3521" s="22"/>
      <c r="F3521" s="22"/>
      <c r="G3521" s="51"/>
      <c r="H3521" s="66"/>
      <c r="I3521" s="87"/>
      <c r="J3521" s="22"/>
      <c r="K3521" s="22"/>
      <c r="L3521" s="51"/>
      <c r="M3521" s="65"/>
      <c r="N3521" s="87"/>
      <c r="O3521" s="22"/>
      <c r="P3521" s="96"/>
    </row>
    <row r="3522" spans="2:16" ht="15.6" hidden="1" x14ac:dyDescent="0.3">
      <c r="B3522" s="62" t="str">
        <f>B3518</f>
        <v xml:space="preserve">  </v>
      </c>
      <c r="C3522" s="66" t="s">
        <v>70</v>
      </c>
      <c r="D3522" s="66"/>
      <c r="E3522" s="22" t="str">
        <f>IFERROR(VLOOKUP(B3522,'Lessor Calculations'!$Z$10:$AB$448,3,FALSE),0)</f>
        <v xml:space="preserve">  </v>
      </c>
      <c r="F3522" s="66"/>
      <c r="G3522" s="51"/>
      <c r="H3522" s="143" t="s">
        <v>37</v>
      </c>
      <c r="I3522" s="143"/>
      <c r="J3522" s="143"/>
      <c r="K3522" s="143"/>
      <c r="L3522" s="51"/>
      <c r="M3522" s="66" t="s">
        <v>70</v>
      </c>
      <c r="N3522" s="66"/>
      <c r="O3522" s="22" t="str">
        <f>E3522</f>
        <v xml:space="preserve">  </v>
      </c>
      <c r="P3522" s="96"/>
    </row>
    <row r="3523" spans="2:16" hidden="1" x14ac:dyDescent="0.25">
      <c r="B3523" s="98"/>
      <c r="C3523" s="66"/>
      <c r="D3523" s="87" t="s">
        <v>82</v>
      </c>
      <c r="E3523" s="66"/>
      <c r="F3523" s="77" t="str">
        <f>E3522</f>
        <v xml:space="preserve">  </v>
      </c>
      <c r="G3523" s="51"/>
      <c r="H3523" s="143"/>
      <c r="I3523" s="143"/>
      <c r="J3523" s="143"/>
      <c r="K3523" s="143"/>
      <c r="L3523" s="51"/>
      <c r="M3523" s="66"/>
      <c r="N3523" s="87" t="s">
        <v>82</v>
      </c>
      <c r="O3523" s="22"/>
      <c r="P3523" s="96" t="str">
        <f>O3522</f>
        <v xml:space="preserve">  </v>
      </c>
    </row>
    <row r="3524" spans="2:16" hidden="1" x14ac:dyDescent="0.25">
      <c r="B3524" s="98"/>
      <c r="C3524" s="66"/>
      <c r="D3524" s="87"/>
      <c r="E3524" s="22"/>
      <c r="F3524" s="22"/>
      <c r="G3524" s="51"/>
      <c r="H3524" s="66"/>
      <c r="I3524" s="87"/>
      <c r="J3524" s="22"/>
      <c r="K3524" s="22"/>
      <c r="L3524" s="51"/>
      <c r="M3524" s="65"/>
      <c r="N3524" s="87"/>
      <c r="O3524" s="22"/>
      <c r="P3524" s="96"/>
    </row>
    <row r="3525" spans="2:16" ht="15.6" hidden="1" x14ac:dyDescent="0.3">
      <c r="B3525" s="62" t="str">
        <f>B3522</f>
        <v xml:space="preserve">  </v>
      </c>
      <c r="C3525" s="144" t="s">
        <v>37</v>
      </c>
      <c r="D3525" s="144"/>
      <c r="E3525" s="144"/>
      <c r="F3525" s="144"/>
      <c r="G3525" s="51"/>
      <c r="H3525" s="87" t="s">
        <v>74</v>
      </c>
      <c r="I3525" s="66"/>
      <c r="J3525" s="22" t="str">
        <f>IFERROR(VLOOKUP(B3525,'Lessor Calculations'!$AE$10:$AG$448,3,FALSE),0)</f>
        <v xml:space="preserve">  </v>
      </c>
      <c r="K3525" s="22"/>
      <c r="L3525" s="51"/>
      <c r="M3525" s="87" t="s">
        <v>74</v>
      </c>
      <c r="N3525" s="66"/>
      <c r="O3525" s="22" t="str">
        <f>J3525</f>
        <v xml:space="preserve">  </v>
      </c>
      <c r="P3525" s="96"/>
    </row>
    <row r="3526" spans="2:16" ht="15.6" hidden="1" x14ac:dyDescent="0.3">
      <c r="B3526" s="74"/>
      <c r="C3526" s="144"/>
      <c r="D3526" s="144"/>
      <c r="E3526" s="144"/>
      <c r="F3526" s="144"/>
      <c r="G3526" s="51"/>
      <c r="H3526" s="52"/>
      <c r="I3526" s="87" t="s">
        <v>79</v>
      </c>
      <c r="J3526" s="22"/>
      <c r="K3526" s="22" t="str">
        <f>J3525</f>
        <v xml:space="preserve">  </v>
      </c>
      <c r="L3526" s="51"/>
      <c r="M3526" s="52"/>
      <c r="N3526" s="87" t="s">
        <v>79</v>
      </c>
      <c r="O3526" s="22"/>
      <c r="P3526" s="96" t="str">
        <f>O3525</f>
        <v xml:space="preserve">  </v>
      </c>
    </row>
    <row r="3527" spans="2:16" ht="15.6" hidden="1" x14ac:dyDescent="0.3">
      <c r="B3527" s="74"/>
      <c r="C3527" s="66"/>
      <c r="D3527" s="87"/>
      <c r="E3527" s="22"/>
      <c r="F3527" s="22"/>
      <c r="G3527" s="51"/>
      <c r="H3527" s="66"/>
      <c r="I3527" s="87"/>
      <c r="J3527" s="22"/>
      <c r="K3527" s="22"/>
      <c r="L3527" s="51"/>
      <c r="M3527" s="65"/>
      <c r="N3527" s="66"/>
      <c r="O3527" s="22"/>
      <c r="P3527" s="96"/>
    </row>
    <row r="3528" spans="2:16" ht="15.6" hidden="1" x14ac:dyDescent="0.3">
      <c r="B3528" s="62" t="str">
        <f>B3525</f>
        <v xml:space="preserve">  </v>
      </c>
      <c r="C3528" s="87" t="s">
        <v>36</v>
      </c>
      <c r="D3528" s="22"/>
      <c r="E3528" s="22" t="str">
        <f>F3529</f>
        <v xml:space="preserve">  </v>
      </c>
      <c r="F3528" s="22"/>
      <c r="G3528" s="51"/>
      <c r="H3528" s="143" t="s">
        <v>37</v>
      </c>
      <c r="I3528" s="143"/>
      <c r="J3528" s="143"/>
      <c r="K3528" s="143"/>
      <c r="L3528" s="51"/>
      <c r="M3528" s="87" t="s">
        <v>36</v>
      </c>
      <c r="N3528" s="22"/>
      <c r="O3528" s="22" t="str">
        <f>E3528</f>
        <v xml:space="preserve">  </v>
      </c>
      <c r="P3528" s="96"/>
    </row>
    <row r="3529" spans="2:16" ht="15.6" hidden="1" x14ac:dyDescent="0.3">
      <c r="B3529" s="75"/>
      <c r="C3529" s="79"/>
      <c r="D3529" s="90" t="s">
        <v>80</v>
      </c>
      <c r="E3529" s="90"/>
      <c r="F3529" s="91" t="str">
        <f>IFERROR(VLOOKUP(B3528,'Lessor Calculations'!$G$10:$W$448,17,FALSE),0)</f>
        <v xml:space="preserve">  </v>
      </c>
      <c r="G3529" s="70"/>
      <c r="H3529" s="146"/>
      <c r="I3529" s="146"/>
      <c r="J3529" s="146"/>
      <c r="K3529" s="146"/>
      <c r="L3529" s="70"/>
      <c r="M3529" s="79"/>
      <c r="N3529" s="90" t="s">
        <v>80</v>
      </c>
      <c r="O3529" s="91"/>
      <c r="P3529" s="94" t="str">
        <f>O3528</f>
        <v xml:space="preserve">  </v>
      </c>
    </row>
    <row r="3530" spans="2:16" ht="15.6" hidden="1" x14ac:dyDescent="0.3">
      <c r="B3530" s="59" t="str">
        <f>IFERROR(IF(EOMONTH(B3525,1)&gt;Questionnaire!$I$8,"  ",EOMONTH(B3525,1)),"  ")</f>
        <v xml:space="preserve">  </v>
      </c>
      <c r="C3530" s="82" t="s">
        <v>36</v>
      </c>
      <c r="D3530" s="83"/>
      <c r="E3530" s="83">
        <f>IFERROR(F3531+F3532,0)</f>
        <v>0</v>
      </c>
      <c r="F3530" s="83"/>
      <c r="G3530" s="61"/>
      <c r="H3530" s="142" t="s">
        <v>37</v>
      </c>
      <c r="I3530" s="142"/>
      <c r="J3530" s="142"/>
      <c r="K3530" s="142"/>
      <c r="L3530" s="61"/>
      <c r="M3530" s="82" t="s">
        <v>36</v>
      </c>
      <c r="N3530" s="83"/>
      <c r="O3530" s="83">
        <f>E3530</f>
        <v>0</v>
      </c>
      <c r="P3530" s="95"/>
    </row>
    <row r="3531" spans="2:16" hidden="1" x14ac:dyDescent="0.25">
      <c r="B3531" s="98"/>
      <c r="C3531" s="87"/>
      <c r="D3531" s="87" t="s">
        <v>71</v>
      </c>
      <c r="E3531" s="87"/>
      <c r="F3531" s="22">
        <f>IFERROR(-VLOOKUP(B3530,'Lessor Calculations'!$G$10:$N$448,8,FALSE),0)</f>
        <v>0</v>
      </c>
      <c r="G3531" s="51"/>
      <c r="H3531" s="143"/>
      <c r="I3531" s="143"/>
      <c r="J3531" s="143"/>
      <c r="K3531" s="143"/>
      <c r="L3531" s="51"/>
      <c r="M3531" s="87"/>
      <c r="N3531" s="87" t="s">
        <v>71</v>
      </c>
      <c r="O3531" s="22"/>
      <c r="P3531" s="96">
        <f>F3531</f>
        <v>0</v>
      </c>
    </row>
    <row r="3532" spans="2:16" hidden="1" x14ac:dyDescent="0.25">
      <c r="B3532" s="98"/>
      <c r="C3532" s="66"/>
      <c r="D3532" s="87" t="s">
        <v>72</v>
      </c>
      <c r="E3532" s="87"/>
      <c r="F3532" s="22" t="str">
        <f>IFERROR(VLOOKUP(B3530,'Lessor Calculations'!$G$10:$M$448,7,FALSE),0)</f>
        <v xml:space="preserve">  </v>
      </c>
      <c r="G3532" s="51"/>
      <c r="H3532" s="143"/>
      <c r="I3532" s="143"/>
      <c r="J3532" s="143"/>
      <c r="K3532" s="143"/>
      <c r="L3532" s="51"/>
      <c r="M3532" s="66"/>
      <c r="N3532" s="87" t="s">
        <v>72</v>
      </c>
      <c r="O3532" s="22"/>
      <c r="P3532" s="96" t="str">
        <f>F3532</f>
        <v xml:space="preserve">  </v>
      </c>
    </row>
    <row r="3533" spans="2:16" hidden="1" x14ac:dyDescent="0.25">
      <c r="B3533" s="98"/>
      <c r="C3533" s="66"/>
      <c r="D3533" s="87"/>
      <c r="E3533" s="22"/>
      <c r="F3533" s="22"/>
      <c r="G3533" s="51"/>
      <c r="H3533" s="66"/>
      <c r="I3533" s="87"/>
      <c r="J3533" s="22"/>
      <c r="K3533" s="22"/>
      <c r="L3533" s="51"/>
      <c r="M3533" s="65"/>
      <c r="N3533" s="87"/>
      <c r="O3533" s="22"/>
      <c r="P3533" s="96"/>
    </row>
    <row r="3534" spans="2:16" ht="15.6" hidden="1" x14ac:dyDescent="0.3">
      <c r="B3534" s="62" t="str">
        <f>B3530</f>
        <v xml:space="preserve">  </v>
      </c>
      <c r="C3534" s="66" t="s">
        <v>70</v>
      </c>
      <c r="D3534" s="66"/>
      <c r="E3534" s="22" t="str">
        <f>IFERROR(VLOOKUP(B3534,'Lessor Calculations'!$Z$10:$AB$448,3,FALSE),0)</f>
        <v xml:space="preserve">  </v>
      </c>
      <c r="F3534" s="66"/>
      <c r="G3534" s="51"/>
      <c r="H3534" s="143" t="s">
        <v>37</v>
      </c>
      <c r="I3534" s="143"/>
      <c r="J3534" s="143"/>
      <c r="K3534" s="143"/>
      <c r="L3534" s="51"/>
      <c r="M3534" s="66" t="s">
        <v>70</v>
      </c>
      <c r="N3534" s="66"/>
      <c r="O3534" s="22" t="str">
        <f>E3534</f>
        <v xml:space="preserve">  </v>
      </c>
      <c r="P3534" s="96"/>
    </row>
    <row r="3535" spans="2:16" hidden="1" x14ac:dyDescent="0.25">
      <c r="B3535" s="98"/>
      <c r="C3535" s="66"/>
      <c r="D3535" s="87" t="s">
        <v>82</v>
      </c>
      <c r="E3535" s="66"/>
      <c r="F3535" s="77" t="str">
        <f>E3534</f>
        <v xml:space="preserve">  </v>
      </c>
      <c r="G3535" s="51"/>
      <c r="H3535" s="143"/>
      <c r="I3535" s="143"/>
      <c r="J3535" s="143"/>
      <c r="K3535" s="143"/>
      <c r="L3535" s="51"/>
      <c r="M3535" s="66"/>
      <c r="N3535" s="87" t="s">
        <v>82</v>
      </c>
      <c r="O3535" s="22"/>
      <c r="P3535" s="96" t="str">
        <f>O3534</f>
        <v xml:space="preserve">  </v>
      </c>
    </row>
    <row r="3536" spans="2:16" hidden="1" x14ac:dyDescent="0.25">
      <c r="B3536" s="98"/>
      <c r="C3536" s="66"/>
      <c r="D3536" s="87"/>
      <c r="E3536" s="22"/>
      <c r="F3536" s="22"/>
      <c r="G3536" s="51"/>
      <c r="H3536" s="66"/>
      <c r="I3536" s="87"/>
      <c r="J3536" s="22"/>
      <c r="K3536" s="22"/>
      <c r="L3536" s="51"/>
      <c r="M3536" s="65"/>
      <c r="N3536" s="87"/>
      <c r="O3536" s="22"/>
      <c r="P3536" s="96"/>
    </row>
    <row r="3537" spans="2:16" ht="15.6" hidden="1" x14ac:dyDescent="0.3">
      <c r="B3537" s="62" t="str">
        <f>B3534</f>
        <v xml:space="preserve">  </v>
      </c>
      <c r="C3537" s="144" t="s">
        <v>37</v>
      </c>
      <c r="D3537" s="144"/>
      <c r="E3537" s="144"/>
      <c r="F3537" s="144"/>
      <c r="G3537" s="51"/>
      <c r="H3537" s="87" t="s">
        <v>74</v>
      </c>
      <c r="I3537" s="66"/>
      <c r="J3537" s="22" t="str">
        <f>IFERROR(VLOOKUP(B3537,'Lessor Calculations'!$AE$10:$AG$448,3,FALSE),0)</f>
        <v xml:space="preserve">  </v>
      </c>
      <c r="K3537" s="22"/>
      <c r="L3537" s="51"/>
      <c r="M3537" s="87" t="s">
        <v>74</v>
      </c>
      <c r="N3537" s="66"/>
      <c r="O3537" s="22" t="str">
        <f>J3537</f>
        <v xml:space="preserve">  </v>
      </c>
      <c r="P3537" s="96"/>
    </row>
    <row r="3538" spans="2:16" ht="15.6" hidden="1" x14ac:dyDescent="0.3">
      <c r="B3538" s="74"/>
      <c r="C3538" s="144"/>
      <c r="D3538" s="144"/>
      <c r="E3538" s="144"/>
      <c r="F3538" s="144"/>
      <c r="G3538" s="51"/>
      <c r="H3538" s="52"/>
      <c r="I3538" s="87" t="s">
        <v>79</v>
      </c>
      <c r="J3538" s="22"/>
      <c r="K3538" s="22" t="str">
        <f>J3537</f>
        <v xml:space="preserve">  </v>
      </c>
      <c r="L3538" s="51"/>
      <c r="M3538" s="52"/>
      <c r="N3538" s="87" t="s">
        <v>79</v>
      </c>
      <c r="O3538" s="22"/>
      <c r="P3538" s="96" t="str">
        <f>O3537</f>
        <v xml:space="preserve">  </v>
      </c>
    </row>
    <row r="3539" spans="2:16" ht="15.6" hidden="1" x14ac:dyDescent="0.3">
      <c r="B3539" s="74"/>
      <c r="C3539" s="66"/>
      <c r="D3539" s="87"/>
      <c r="E3539" s="22"/>
      <c r="F3539" s="22"/>
      <c r="G3539" s="51"/>
      <c r="H3539" s="66"/>
      <c r="I3539" s="87"/>
      <c r="J3539" s="22"/>
      <c r="K3539" s="22"/>
      <c r="L3539" s="51"/>
      <c r="M3539" s="65"/>
      <c r="N3539" s="66"/>
      <c r="O3539" s="22"/>
      <c r="P3539" s="96"/>
    </row>
    <row r="3540" spans="2:16" ht="15.6" hidden="1" x14ac:dyDescent="0.3">
      <c r="B3540" s="62" t="str">
        <f>B3537</f>
        <v xml:space="preserve">  </v>
      </c>
      <c r="C3540" s="87" t="s">
        <v>36</v>
      </c>
      <c r="D3540" s="22"/>
      <c r="E3540" s="22" t="str">
        <f>F3541</f>
        <v xml:space="preserve">  </v>
      </c>
      <c r="F3540" s="22"/>
      <c r="G3540" s="51"/>
      <c r="H3540" s="143" t="s">
        <v>37</v>
      </c>
      <c r="I3540" s="143"/>
      <c r="J3540" s="143"/>
      <c r="K3540" s="143"/>
      <c r="L3540" s="51"/>
      <c r="M3540" s="87" t="s">
        <v>36</v>
      </c>
      <c r="N3540" s="22"/>
      <c r="O3540" s="22" t="str">
        <f>E3540</f>
        <v xml:space="preserve">  </v>
      </c>
      <c r="P3540" s="96"/>
    </row>
    <row r="3541" spans="2:16" ht="15.6" hidden="1" x14ac:dyDescent="0.3">
      <c r="B3541" s="75"/>
      <c r="C3541" s="79"/>
      <c r="D3541" s="90" t="s">
        <v>80</v>
      </c>
      <c r="E3541" s="90"/>
      <c r="F3541" s="91" t="str">
        <f>IFERROR(VLOOKUP(B3540,'Lessor Calculations'!$G$10:$W$448,17,FALSE),0)</f>
        <v xml:space="preserve">  </v>
      </c>
      <c r="G3541" s="70"/>
      <c r="H3541" s="146"/>
      <c r="I3541" s="146"/>
      <c r="J3541" s="146"/>
      <c r="K3541" s="146"/>
      <c r="L3541" s="70"/>
      <c r="M3541" s="79"/>
      <c r="N3541" s="90" t="s">
        <v>80</v>
      </c>
      <c r="O3541" s="91"/>
      <c r="P3541" s="94" t="str">
        <f>O3540</f>
        <v xml:space="preserve">  </v>
      </c>
    </row>
    <row r="3542" spans="2:16" ht="15.6" hidden="1" x14ac:dyDescent="0.3">
      <c r="B3542" s="59" t="str">
        <f>IFERROR(IF(EOMONTH(B3537,1)&gt;Questionnaire!$I$8,"  ",EOMONTH(B3537,1)),"  ")</f>
        <v xml:space="preserve">  </v>
      </c>
      <c r="C3542" s="82" t="s">
        <v>36</v>
      </c>
      <c r="D3542" s="83"/>
      <c r="E3542" s="83">
        <f>IFERROR(F3543+F3544,0)</f>
        <v>0</v>
      </c>
      <c r="F3542" s="83"/>
      <c r="G3542" s="61"/>
      <c r="H3542" s="142" t="s">
        <v>37</v>
      </c>
      <c r="I3542" s="142"/>
      <c r="J3542" s="142"/>
      <c r="K3542" s="142"/>
      <c r="L3542" s="61"/>
      <c r="M3542" s="82" t="s">
        <v>36</v>
      </c>
      <c r="N3542" s="83"/>
      <c r="O3542" s="83">
        <f>E3542</f>
        <v>0</v>
      </c>
      <c r="P3542" s="95"/>
    </row>
    <row r="3543" spans="2:16" hidden="1" x14ac:dyDescent="0.25">
      <c r="B3543" s="98"/>
      <c r="C3543" s="87"/>
      <c r="D3543" s="87" t="s">
        <v>71</v>
      </c>
      <c r="E3543" s="87"/>
      <c r="F3543" s="22">
        <f>IFERROR(-VLOOKUP(B3542,'Lessor Calculations'!$G$10:$N$448,8,FALSE),0)</f>
        <v>0</v>
      </c>
      <c r="G3543" s="51"/>
      <c r="H3543" s="143"/>
      <c r="I3543" s="143"/>
      <c r="J3543" s="143"/>
      <c r="K3543" s="143"/>
      <c r="L3543" s="51"/>
      <c r="M3543" s="87"/>
      <c r="N3543" s="87" t="s">
        <v>71</v>
      </c>
      <c r="O3543" s="22"/>
      <c r="P3543" s="96">
        <f>F3543</f>
        <v>0</v>
      </c>
    </row>
    <row r="3544" spans="2:16" hidden="1" x14ac:dyDescent="0.25">
      <c r="B3544" s="98"/>
      <c r="C3544" s="66"/>
      <c r="D3544" s="87" t="s">
        <v>72</v>
      </c>
      <c r="E3544" s="87"/>
      <c r="F3544" s="22" t="str">
        <f>IFERROR(VLOOKUP(B3542,'Lessor Calculations'!$G$10:$M$448,7,FALSE),0)</f>
        <v xml:space="preserve">  </v>
      </c>
      <c r="G3544" s="51"/>
      <c r="H3544" s="143"/>
      <c r="I3544" s="143"/>
      <c r="J3544" s="143"/>
      <c r="K3544" s="143"/>
      <c r="L3544" s="51"/>
      <c r="M3544" s="66"/>
      <c r="N3544" s="87" t="s">
        <v>72</v>
      </c>
      <c r="O3544" s="22"/>
      <c r="P3544" s="96" t="str">
        <f>F3544</f>
        <v xml:space="preserve">  </v>
      </c>
    </row>
    <row r="3545" spans="2:16" hidden="1" x14ac:dyDescent="0.25">
      <c r="B3545" s="98"/>
      <c r="C3545" s="66"/>
      <c r="D3545" s="87"/>
      <c r="E3545" s="22"/>
      <c r="F3545" s="22"/>
      <c r="G3545" s="51"/>
      <c r="H3545" s="66"/>
      <c r="I3545" s="87"/>
      <c r="J3545" s="22"/>
      <c r="K3545" s="22"/>
      <c r="L3545" s="51"/>
      <c r="M3545" s="65"/>
      <c r="N3545" s="87"/>
      <c r="O3545" s="22"/>
      <c r="P3545" s="96"/>
    </row>
    <row r="3546" spans="2:16" ht="15.6" hidden="1" x14ac:dyDescent="0.3">
      <c r="B3546" s="62" t="str">
        <f>B3542</f>
        <v xml:space="preserve">  </v>
      </c>
      <c r="C3546" s="66" t="s">
        <v>70</v>
      </c>
      <c r="D3546" s="66"/>
      <c r="E3546" s="22" t="str">
        <f>IFERROR(VLOOKUP(B3546,'Lessor Calculations'!$Z$10:$AB$448,3,FALSE),0)</f>
        <v xml:space="preserve">  </v>
      </c>
      <c r="F3546" s="66"/>
      <c r="G3546" s="51"/>
      <c r="H3546" s="143" t="s">
        <v>37</v>
      </c>
      <c r="I3546" s="143"/>
      <c r="J3546" s="143"/>
      <c r="K3546" s="143"/>
      <c r="L3546" s="51"/>
      <c r="M3546" s="66" t="s">
        <v>70</v>
      </c>
      <c r="N3546" s="66"/>
      <c r="O3546" s="22" t="str">
        <f>E3546</f>
        <v xml:space="preserve">  </v>
      </c>
      <c r="P3546" s="96"/>
    </row>
    <row r="3547" spans="2:16" hidden="1" x14ac:dyDescent="0.25">
      <c r="B3547" s="98"/>
      <c r="C3547" s="66"/>
      <c r="D3547" s="87" t="s">
        <v>82</v>
      </c>
      <c r="E3547" s="66"/>
      <c r="F3547" s="77" t="str">
        <f>E3546</f>
        <v xml:space="preserve">  </v>
      </c>
      <c r="G3547" s="51"/>
      <c r="H3547" s="143"/>
      <c r="I3547" s="143"/>
      <c r="J3547" s="143"/>
      <c r="K3547" s="143"/>
      <c r="L3547" s="51"/>
      <c r="M3547" s="66"/>
      <c r="N3547" s="87" t="s">
        <v>82</v>
      </c>
      <c r="O3547" s="22"/>
      <c r="P3547" s="96" t="str">
        <f>O3546</f>
        <v xml:space="preserve">  </v>
      </c>
    </row>
    <row r="3548" spans="2:16" hidden="1" x14ac:dyDescent="0.25">
      <c r="B3548" s="98"/>
      <c r="C3548" s="66"/>
      <c r="D3548" s="87"/>
      <c r="E3548" s="22"/>
      <c r="F3548" s="22"/>
      <c r="G3548" s="51"/>
      <c r="H3548" s="66"/>
      <c r="I3548" s="87"/>
      <c r="J3548" s="22"/>
      <c r="K3548" s="22"/>
      <c r="L3548" s="51"/>
      <c r="M3548" s="65"/>
      <c r="N3548" s="87"/>
      <c r="O3548" s="22"/>
      <c r="P3548" s="96"/>
    </row>
    <row r="3549" spans="2:16" ht="15.6" hidden="1" x14ac:dyDescent="0.3">
      <c r="B3549" s="62" t="str">
        <f>B3546</f>
        <v xml:space="preserve">  </v>
      </c>
      <c r="C3549" s="144" t="s">
        <v>37</v>
      </c>
      <c r="D3549" s="144"/>
      <c r="E3549" s="144"/>
      <c r="F3549" s="144"/>
      <c r="G3549" s="51"/>
      <c r="H3549" s="87" t="s">
        <v>74</v>
      </c>
      <c r="I3549" s="66"/>
      <c r="J3549" s="22" t="str">
        <f>IFERROR(VLOOKUP(B3549,'Lessor Calculations'!$AE$10:$AG$448,3,FALSE),0)</f>
        <v xml:space="preserve">  </v>
      </c>
      <c r="K3549" s="22"/>
      <c r="L3549" s="51"/>
      <c r="M3549" s="87" t="s">
        <v>74</v>
      </c>
      <c r="N3549" s="66"/>
      <c r="O3549" s="22" t="str">
        <f>J3549</f>
        <v xml:space="preserve">  </v>
      </c>
      <c r="P3549" s="96"/>
    </row>
    <row r="3550" spans="2:16" ht="15.6" hidden="1" x14ac:dyDescent="0.3">
      <c r="B3550" s="74"/>
      <c r="C3550" s="144"/>
      <c r="D3550" s="144"/>
      <c r="E3550" s="144"/>
      <c r="F3550" s="144"/>
      <c r="G3550" s="51"/>
      <c r="H3550" s="52"/>
      <c r="I3550" s="87" t="s">
        <v>79</v>
      </c>
      <c r="J3550" s="22"/>
      <c r="K3550" s="22" t="str">
        <f>J3549</f>
        <v xml:space="preserve">  </v>
      </c>
      <c r="L3550" s="51"/>
      <c r="M3550" s="52"/>
      <c r="N3550" s="87" t="s">
        <v>79</v>
      </c>
      <c r="O3550" s="22"/>
      <c r="P3550" s="96" t="str">
        <f>O3549</f>
        <v xml:space="preserve">  </v>
      </c>
    </row>
    <row r="3551" spans="2:16" ht="15.6" hidden="1" x14ac:dyDescent="0.3">
      <c r="B3551" s="74"/>
      <c r="C3551" s="66"/>
      <c r="D3551" s="87"/>
      <c r="E3551" s="22"/>
      <c r="F3551" s="22"/>
      <c r="G3551" s="51"/>
      <c r="H3551" s="66"/>
      <c r="I3551" s="87"/>
      <c r="J3551" s="22"/>
      <c r="K3551" s="22"/>
      <c r="L3551" s="51"/>
      <c r="M3551" s="65"/>
      <c r="N3551" s="66"/>
      <c r="O3551" s="22"/>
      <c r="P3551" s="96"/>
    </row>
    <row r="3552" spans="2:16" ht="15.6" hidden="1" x14ac:dyDescent="0.3">
      <c r="B3552" s="62" t="str">
        <f>B3549</f>
        <v xml:space="preserve">  </v>
      </c>
      <c r="C3552" s="87" t="s">
        <v>36</v>
      </c>
      <c r="D3552" s="22"/>
      <c r="E3552" s="22" t="str">
        <f>F3553</f>
        <v xml:space="preserve">  </v>
      </c>
      <c r="F3552" s="22"/>
      <c r="G3552" s="51"/>
      <c r="H3552" s="143" t="s">
        <v>37</v>
      </c>
      <c r="I3552" s="143"/>
      <c r="J3552" s="143"/>
      <c r="K3552" s="143"/>
      <c r="L3552" s="51"/>
      <c r="M3552" s="87" t="s">
        <v>36</v>
      </c>
      <c r="N3552" s="22"/>
      <c r="O3552" s="22" t="str">
        <f>E3552</f>
        <v xml:space="preserve">  </v>
      </c>
      <c r="P3552" s="96"/>
    </row>
    <row r="3553" spans="2:16" ht="15.6" hidden="1" x14ac:dyDescent="0.3">
      <c r="B3553" s="75"/>
      <c r="C3553" s="79"/>
      <c r="D3553" s="90" t="s">
        <v>80</v>
      </c>
      <c r="E3553" s="90"/>
      <c r="F3553" s="91" t="str">
        <f>IFERROR(VLOOKUP(B3552,'Lessor Calculations'!$G$10:$W$448,17,FALSE),0)</f>
        <v xml:space="preserve">  </v>
      </c>
      <c r="G3553" s="70"/>
      <c r="H3553" s="146"/>
      <c r="I3553" s="146"/>
      <c r="J3553" s="146"/>
      <c r="K3553" s="146"/>
      <c r="L3553" s="70"/>
      <c r="M3553" s="79"/>
      <c r="N3553" s="90" t="s">
        <v>80</v>
      </c>
      <c r="O3553" s="91"/>
      <c r="P3553" s="94" t="str">
        <f>O3552</f>
        <v xml:space="preserve">  </v>
      </c>
    </row>
    <row r="3554" spans="2:16" ht="15.6" hidden="1" x14ac:dyDescent="0.3">
      <c r="B3554" s="59" t="str">
        <f>IFERROR(IF(EOMONTH(B3549,1)&gt;Questionnaire!$I$8,"  ",EOMONTH(B3549,1)),"  ")</f>
        <v xml:space="preserve">  </v>
      </c>
      <c r="C3554" s="82" t="s">
        <v>36</v>
      </c>
      <c r="D3554" s="83"/>
      <c r="E3554" s="83">
        <f>IFERROR(F3555+F3556,0)</f>
        <v>0</v>
      </c>
      <c r="F3554" s="83"/>
      <c r="G3554" s="61"/>
      <c r="H3554" s="142" t="s">
        <v>37</v>
      </c>
      <c r="I3554" s="142"/>
      <c r="J3554" s="142"/>
      <c r="K3554" s="142"/>
      <c r="L3554" s="61"/>
      <c r="M3554" s="82" t="s">
        <v>36</v>
      </c>
      <c r="N3554" s="83"/>
      <c r="O3554" s="83">
        <f>E3554</f>
        <v>0</v>
      </c>
      <c r="P3554" s="95"/>
    </row>
    <row r="3555" spans="2:16" hidden="1" x14ac:dyDescent="0.25">
      <c r="B3555" s="98"/>
      <c r="C3555" s="87"/>
      <c r="D3555" s="87" t="s">
        <v>71</v>
      </c>
      <c r="E3555" s="87"/>
      <c r="F3555" s="22">
        <f>IFERROR(-VLOOKUP(B3554,'Lessor Calculations'!$G$10:$N$448,8,FALSE),0)</f>
        <v>0</v>
      </c>
      <c r="G3555" s="51"/>
      <c r="H3555" s="143"/>
      <c r="I3555" s="143"/>
      <c r="J3555" s="143"/>
      <c r="K3555" s="143"/>
      <c r="L3555" s="51"/>
      <c r="M3555" s="87"/>
      <c r="N3555" s="87" t="s">
        <v>71</v>
      </c>
      <c r="O3555" s="22"/>
      <c r="P3555" s="96">
        <f>F3555</f>
        <v>0</v>
      </c>
    </row>
    <row r="3556" spans="2:16" hidden="1" x14ac:dyDescent="0.25">
      <c r="B3556" s="98"/>
      <c r="C3556" s="66"/>
      <c r="D3556" s="87" t="s">
        <v>72</v>
      </c>
      <c r="E3556" s="87"/>
      <c r="F3556" s="22" t="str">
        <f>IFERROR(VLOOKUP(B3554,'Lessor Calculations'!$G$10:$M$448,7,FALSE),0)</f>
        <v xml:space="preserve">  </v>
      </c>
      <c r="G3556" s="51"/>
      <c r="H3556" s="143"/>
      <c r="I3556" s="143"/>
      <c r="J3556" s="143"/>
      <c r="K3556" s="143"/>
      <c r="L3556" s="51"/>
      <c r="M3556" s="66"/>
      <c r="N3556" s="87" t="s">
        <v>72</v>
      </c>
      <c r="O3556" s="22"/>
      <c r="P3556" s="96" t="str">
        <f>F3556</f>
        <v xml:space="preserve">  </v>
      </c>
    </row>
    <row r="3557" spans="2:16" hidden="1" x14ac:dyDescent="0.25">
      <c r="B3557" s="98"/>
      <c r="C3557" s="66"/>
      <c r="D3557" s="87"/>
      <c r="E3557" s="22"/>
      <c r="F3557" s="22"/>
      <c r="G3557" s="51"/>
      <c r="H3557" s="66"/>
      <c r="I3557" s="87"/>
      <c r="J3557" s="22"/>
      <c r="K3557" s="22"/>
      <c r="L3557" s="51"/>
      <c r="M3557" s="65"/>
      <c r="N3557" s="87"/>
      <c r="O3557" s="22"/>
      <c r="P3557" s="96"/>
    </row>
    <row r="3558" spans="2:16" ht="15.6" hidden="1" x14ac:dyDescent="0.3">
      <c r="B3558" s="62" t="str">
        <f>B3554</f>
        <v xml:space="preserve">  </v>
      </c>
      <c r="C3558" s="66" t="s">
        <v>70</v>
      </c>
      <c r="D3558" s="66"/>
      <c r="E3558" s="22" t="str">
        <f>IFERROR(VLOOKUP(B3558,'Lessor Calculations'!$Z$10:$AB$448,3,FALSE),0)</f>
        <v xml:space="preserve">  </v>
      </c>
      <c r="F3558" s="66"/>
      <c r="G3558" s="51"/>
      <c r="H3558" s="143" t="s">
        <v>37</v>
      </c>
      <c r="I3558" s="143"/>
      <c r="J3558" s="143"/>
      <c r="K3558" s="143"/>
      <c r="L3558" s="51"/>
      <c r="M3558" s="66" t="s">
        <v>70</v>
      </c>
      <c r="N3558" s="66"/>
      <c r="O3558" s="22" t="str">
        <f>E3558</f>
        <v xml:space="preserve">  </v>
      </c>
      <c r="P3558" s="96"/>
    </row>
    <row r="3559" spans="2:16" hidden="1" x14ac:dyDescent="0.25">
      <c r="B3559" s="98"/>
      <c r="C3559" s="66"/>
      <c r="D3559" s="87" t="s">
        <v>82</v>
      </c>
      <c r="E3559" s="66"/>
      <c r="F3559" s="77" t="str">
        <f>E3558</f>
        <v xml:space="preserve">  </v>
      </c>
      <c r="G3559" s="51"/>
      <c r="H3559" s="143"/>
      <c r="I3559" s="143"/>
      <c r="J3559" s="143"/>
      <c r="K3559" s="143"/>
      <c r="L3559" s="51"/>
      <c r="M3559" s="66"/>
      <c r="N3559" s="87" t="s">
        <v>82</v>
      </c>
      <c r="O3559" s="22"/>
      <c r="P3559" s="96" t="str">
        <f>O3558</f>
        <v xml:space="preserve">  </v>
      </c>
    </row>
    <row r="3560" spans="2:16" hidden="1" x14ac:dyDescent="0.25">
      <c r="B3560" s="98"/>
      <c r="C3560" s="66"/>
      <c r="D3560" s="87"/>
      <c r="E3560" s="22"/>
      <c r="F3560" s="22"/>
      <c r="G3560" s="51"/>
      <c r="H3560" s="66"/>
      <c r="I3560" s="87"/>
      <c r="J3560" s="22"/>
      <c r="K3560" s="22"/>
      <c r="L3560" s="51"/>
      <c r="M3560" s="65"/>
      <c r="N3560" s="87"/>
      <c r="O3560" s="22"/>
      <c r="P3560" s="96"/>
    </row>
    <row r="3561" spans="2:16" ht="15.6" hidden="1" x14ac:dyDescent="0.3">
      <c r="B3561" s="62" t="str">
        <f>B3558</f>
        <v xml:space="preserve">  </v>
      </c>
      <c r="C3561" s="144" t="s">
        <v>37</v>
      </c>
      <c r="D3561" s="144"/>
      <c r="E3561" s="144"/>
      <c r="F3561" s="144"/>
      <c r="G3561" s="51"/>
      <c r="H3561" s="87" t="s">
        <v>74</v>
      </c>
      <c r="I3561" s="66"/>
      <c r="J3561" s="22" t="str">
        <f>IFERROR(VLOOKUP(B3561,'Lessor Calculations'!$AE$10:$AG$448,3,FALSE),0)</f>
        <v xml:space="preserve">  </v>
      </c>
      <c r="K3561" s="22"/>
      <c r="L3561" s="51"/>
      <c r="M3561" s="87" t="s">
        <v>74</v>
      </c>
      <c r="N3561" s="66"/>
      <c r="O3561" s="22" t="str">
        <f>J3561</f>
        <v xml:space="preserve">  </v>
      </c>
      <c r="P3561" s="96"/>
    </row>
    <row r="3562" spans="2:16" ht="15.6" hidden="1" x14ac:dyDescent="0.3">
      <c r="B3562" s="74"/>
      <c r="C3562" s="144"/>
      <c r="D3562" s="144"/>
      <c r="E3562" s="144"/>
      <c r="F3562" s="144"/>
      <c r="G3562" s="51"/>
      <c r="H3562" s="52"/>
      <c r="I3562" s="87" t="s">
        <v>79</v>
      </c>
      <c r="J3562" s="22"/>
      <c r="K3562" s="22" t="str">
        <f>J3561</f>
        <v xml:space="preserve">  </v>
      </c>
      <c r="L3562" s="51"/>
      <c r="M3562" s="52"/>
      <c r="N3562" s="87" t="s">
        <v>79</v>
      </c>
      <c r="O3562" s="22"/>
      <c r="P3562" s="96" t="str">
        <f>O3561</f>
        <v xml:space="preserve">  </v>
      </c>
    </row>
    <row r="3563" spans="2:16" ht="15.6" hidden="1" x14ac:dyDescent="0.3">
      <c r="B3563" s="74"/>
      <c r="C3563" s="66"/>
      <c r="D3563" s="87"/>
      <c r="E3563" s="22"/>
      <c r="F3563" s="22"/>
      <c r="G3563" s="51"/>
      <c r="H3563" s="66"/>
      <c r="I3563" s="87"/>
      <c r="J3563" s="22"/>
      <c r="K3563" s="22"/>
      <c r="L3563" s="51"/>
      <c r="M3563" s="65"/>
      <c r="N3563" s="66"/>
      <c r="O3563" s="22"/>
      <c r="P3563" s="96"/>
    </row>
    <row r="3564" spans="2:16" ht="15.6" hidden="1" x14ac:dyDescent="0.3">
      <c r="B3564" s="62" t="str">
        <f>B3561</f>
        <v xml:space="preserve">  </v>
      </c>
      <c r="C3564" s="87" t="s">
        <v>36</v>
      </c>
      <c r="D3564" s="22"/>
      <c r="E3564" s="22" t="str">
        <f>F3565</f>
        <v xml:space="preserve">  </v>
      </c>
      <c r="F3564" s="22"/>
      <c r="G3564" s="51"/>
      <c r="H3564" s="143" t="s">
        <v>37</v>
      </c>
      <c r="I3564" s="143"/>
      <c r="J3564" s="143"/>
      <c r="K3564" s="143"/>
      <c r="L3564" s="51"/>
      <c r="M3564" s="87" t="s">
        <v>36</v>
      </c>
      <c r="N3564" s="22"/>
      <c r="O3564" s="22" t="str">
        <f>E3564</f>
        <v xml:space="preserve">  </v>
      </c>
      <c r="P3564" s="96"/>
    </row>
    <row r="3565" spans="2:16" ht="15.6" hidden="1" x14ac:dyDescent="0.3">
      <c r="B3565" s="75"/>
      <c r="C3565" s="79"/>
      <c r="D3565" s="90" t="s">
        <v>80</v>
      </c>
      <c r="E3565" s="90"/>
      <c r="F3565" s="91" t="str">
        <f>IFERROR(VLOOKUP(B3564,'Lessor Calculations'!$G$10:$W$448,17,FALSE),0)</f>
        <v xml:space="preserve">  </v>
      </c>
      <c r="G3565" s="70"/>
      <c r="H3565" s="146"/>
      <c r="I3565" s="146"/>
      <c r="J3565" s="146"/>
      <c r="K3565" s="146"/>
      <c r="L3565" s="70"/>
      <c r="M3565" s="79"/>
      <c r="N3565" s="90" t="s">
        <v>80</v>
      </c>
      <c r="O3565" s="91"/>
      <c r="P3565" s="94" t="str">
        <f>O3564</f>
        <v xml:space="preserve">  </v>
      </c>
    </row>
    <row r="3566" spans="2:16" ht="15.6" hidden="1" x14ac:dyDescent="0.3">
      <c r="B3566" s="59" t="str">
        <f>IFERROR(IF(EOMONTH(B3561,1)&gt;Questionnaire!$I$8,"  ",EOMONTH(B3561,1)),"  ")</f>
        <v xml:space="preserve">  </v>
      </c>
      <c r="C3566" s="82" t="s">
        <v>36</v>
      </c>
      <c r="D3566" s="83"/>
      <c r="E3566" s="83">
        <f>IFERROR(F3567+F3568,0)</f>
        <v>0</v>
      </c>
      <c r="F3566" s="83"/>
      <c r="G3566" s="61"/>
      <c r="H3566" s="142" t="s">
        <v>37</v>
      </c>
      <c r="I3566" s="142"/>
      <c r="J3566" s="142"/>
      <c r="K3566" s="142"/>
      <c r="L3566" s="61"/>
      <c r="M3566" s="82" t="s">
        <v>36</v>
      </c>
      <c r="N3566" s="83"/>
      <c r="O3566" s="83">
        <f>E3566</f>
        <v>0</v>
      </c>
      <c r="P3566" s="95"/>
    </row>
    <row r="3567" spans="2:16" hidden="1" x14ac:dyDescent="0.25">
      <c r="B3567" s="98"/>
      <c r="C3567" s="87"/>
      <c r="D3567" s="87" t="s">
        <v>71</v>
      </c>
      <c r="E3567" s="87"/>
      <c r="F3567" s="22">
        <f>IFERROR(-VLOOKUP(B3566,'Lessor Calculations'!$G$10:$N$448,8,FALSE),0)</f>
        <v>0</v>
      </c>
      <c r="G3567" s="51"/>
      <c r="H3567" s="143"/>
      <c r="I3567" s="143"/>
      <c r="J3567" s="143"/>
      <c r="K3567" s="143"/>
      <c r="L3567" s="51"/>
      <c r="M3567" s="87"/>
      <c r="N3567" s="87" t="s">
        <v>71</v>
      </c>
      <c r="O3567" s="22"/>
      <c r="P3567" s="96">
        <f>F3567</f>
        <v>0</v>
      </c>
    </row>
    <row r="3568" spans="2:16" hidden="1" x14ac:dyDescent="0.25">
      <c r="B3568" s="98"/>
      <c r="C3568" s="66"/>
      <c r="D3568" s="87" t="s">
        <v>72</v>
      </c>
      <c r="E3568" s="87"/>
      <c r="F3568" s="22" t="str">
        <f>IFERROR(VLOOKUP(B3566,'Lessor Calculations'!$G$10:$M$448,7,FALSE),0)</f>
        <v xml:space="preserve">  </v>
      </c>
      <c r="G3568" s="51"/>
      <c r="H3568" s="143"/>
      <c r="I3568" s="143"/>
      <c r="J3568" s="143"/>
      <c r="K3568" s="143"/>
      <c r="L3568" s="51"/>
      <c r="M3568" s="66"/>
      <c r="N3568" s="87" t="s">
        <v>72</v>
      </c>
      <c r="O3568" s="22"/>
      <c r="P3568" s="96" t="str">
        <f>F3568</f>
        <v xml:space="preserve">  </v>
      </c>
    </row>
    <row r="3569" spans="2:16" hidden="1" x14ac:dyDescent="0.25">
      <c r="B3569" s="98"/>
      <c r="C3569" s="66"/>
      <c r="D3569" s="87"/>
      <c r="E3569" s="22"/>
      <c r="F3569" s="22"/>
      <c r="G3569" s="51"/>
      <c r="H3569" s="66"/>
      <c r="I3569" s="87"/>
      <c r="J3569" s="22"/>
      <c r="K3569" s="22"/>
      <c r="L3569" s="51"/>
      <c r="M3569" s="65"/>
      <c r="N3569" s="87"/>
      <c r="O3569" s="22"/>
      <c r="P3569" s="96"/>
    </row>
    <row r="3570" spans="2:16" ht="15.6" hidden="1" x14ac:dyDescent="0.3">
      <c r="B3570" s="62" t="str">
        <f>B3566</f>
        <v xml:space="preserve">  </v>
      </c>
      <c r="C3570" s="66" t="s">
        <v>70</v>
      </c>
      <c r="D3570" s="66"/>
      <c r="E3570" s="22" t="str">
        <f>IFERROR(VLOOKUP(B3570,'Lessor Calculations'!$Z$10:$AB$448,3,FALSE),0)</f>
        <v xml:space="preserve">  </v>
      </c>
      <c r="F3570" s="66"/>
      <c r="G3570" s="51"/>
      <c r="H3570" s="143" t="s">
        <v>37</v>
      </c>
      <c r="I3570" s="143"/>
      <c r="J3570" s="143"/>
      <c r="K3570" s="143"/>
      <c r="L3570" s="51"/>
      <c r="M3570" s="66" t="s">
        <v>70</v>
      </c>
      <c r="N3570" s="66"/>
      <c r="O3570" s="22" t="str">
        <f>E3570</f>
        <v xml:space="preserve">  </v>
      </c>
      <c r="P3570" s="96"/>
    </row>
    <row r="3571" spans="2:16" hidden="1" x14ac:dyDescent="0.25">
      <c r="B3571" s="98"/>
      <c r="C3571" s="66"/>
      <c r="D3571" s="87" t="s">
        <v>82</v>
      </c>
      <c r="E3571" s="66"/>
      <c r="F3571" s="77" t="str">
        <f>E3570</f>
        <v xml:space="preserve">  </v>
      </c>
      <c r="G3571" s="51"/>
      <c r="H3571" s="143"/>
      <c r="I3571" s="143"/>
      <c r="J3571" s="143"/>
      <c r="K3571" s="143"/>
      <c r="L3571" s="51"/>
      <c r="M3571" s="66"/>
      <c r="N3571" s="87" t="s">
        <v>82</v>
      </c>
      <c r="O3571" s="22"/>
      <c r="P3571" s="96" t="str">
        <f>O3570</f>
        <v xml:space="preserve">  </v>
      </c>
    </row>
    <row r="3572" spans="2:16" hidden="1" x14ac:dyDescent="0.25">
      <c r="B3572" s="98"/>
      <c r="C3572" s="66"/>
      <c r="D3572" s="87"/>
      <c r="E3572" s="22"/>
      <c r="F3572" s="22"/>
      <c r="G3572" s="51"/>
      <c r="H3572" s="66"/>
      <c r="I3572" s="87"/>
      <c r="J3572" s="22"/>
      <c r="K3572" s="22"/>
      <c r="L3572" s="51"/>
      <c r="M3572" s="65"/>
      <c r="N3572" s="87"/>
      <c r="O3572" s="22"/>
      <c r="P3572" s="96"/>
    </row>
    <row r="3573" spans="2:16" ht="15.6" hidden="1" x14ac:dyDescent="0.3">
      <c r="B3573" s="62" t="str">
        <f>B3570</f>
        <v xml:space="preserve">  </v>
      </c>
      <c r="C3573" s="144" t="s">
        <v>37</v>
      </c>
      <c r="D3573" s="144"/>
      <c r="E3573" s="144"/>
      <c r="F3573" s="144"/>
      <c r="G3573" s="51"/>
      <c r="H3573" s="87" t="s">
        <v>74</v>
      </c>
      <c r="I3573" s="66"/>
      <c r="J3573" s="22" t="str">
        <f>IFERROR(VLOOKUP(B3573,'Lessor Calculations'!$AE$10:$AG$448,3,FALSE),0)</f>
        <v xml:space="preserve">  </v>
      </c>
      <c r="K3573" s="22"/>
      <c r="L3573" s="51"/>
      <c r="M3573" s="87" t="s">
        <v>74</v>
      </c>
      <c r="N3573" s="66"/>
      <c r="O3573" s="22" t="str">
        <f>J3573</f>
        <v xml:space="preserve">  </v>
      </c>
      <c r="P3573" s="96"/>
    </row>
    <row r="3574" spans="2:16" ht="15.6" hidden="1" x14ac:dyDescent="0.3">
      <c r="B3574" s="74"/>
      <c r="C3574" s="144"/>
      <c r="D3574" s="144"/>
      <c r="E3574" s="144"/>
      <c r="F3574" s="144"/>
      <c r="G3574" s="51"/>
      <c r="H3574" s="52"/>
      <c r="I3574" s="87" t="s">
        <v>79</v>
      </c>
      <c r="J3574" s="22"/>
      <c r="K3574" s="22" t="str">
        <f>J3573</f>
        <v xml:space="preserve">  </v>
      </c>
      <c r="L3574" s="51"/>
      <c r="M3574" s="52"/>
      <c r="N3574" s="87" t="s">
        <v>79</v>
      </c>
      <c r="O3574" s="22"/>
      <c r="P3574" s="96" t="str">
        <f>O3573</f>
        <v xml:space="preserve">  </v>
      </c>
    </row>
    <row r="3575" spans="2:16" ht="15.6" hidden="1" x14ac:dyDescent="0.3">
      <c r="B3575" s="74"/>
      <c r="C3575" s="66"/>
      <c r="D3575" s="87"/>
      <c r="E3575" s="22"/>
      <c r="F3575" s="22"/>
      <c r="G3575" s="51"/>
      <c r="H3575" s="66"/>
      <c r="I3575" s="87"/>
      <c r="J3575" s="22"/>
      <c r="K3575" s="22"/>
      <c r="L3575" s="51"/>
      <c r="M3575" s="65"/>
      <c r="N3575" s="66"/>
      <c r="O3575" s="22"/>
      <c r="P3575" s="96"/>
    </row>
    <row r="3576" spans="2:16" ht="15.6" hidden="1" x14ac:dyDescent="0.3">
      <c r="B3576" s="62" t="str">
        <f>B3573</f>
        <v xml:space="preserve">  </v>
      </c>
      <c r="C3576" s="87" t="s">
        <v>36</v>
      </c>
      <c r="D3576" s="22"/>
      <c r="E3576" s="22" t="str">
        <f>F3577</f>
        <v xml:space="preserve">  </v>
      </c>
      <c r="F3576" s="22"/>
      <c r="G3576" s="51"/>
      <c r="H3576" s="143" t="s">
        <v>37</v>
      </c>
      <c r="I3576" s="143"/>
      <c r="J3576" s="143"/>
      <c r="K3576" s="143"/>
      <c r="L3576" s="51"/>
      <c r="M3576" s="87" t="s">
        <v>36</v>
      </c>
      <c r="N3576" s="22"/>
      <c r="O3576" s="22" t="str">
        <f>E3576</f>
        <v xml:space="preserve">  </v>
      </c>
      <c r="P3576" s="96"/>
    </row>
    <row r="3577" spans="2:16" ht="15.6" hidden="1" x14ac:dyDescent="0.3">
      <c r="B3577" s="75"/>
      <c r="C3577" s="79"/>
      <c r="D3577" s="90" t="s">
        <v>80</v>
      </c>
      <c r="E3577" s="90"/>
      <c r="F3577" s="91" t="str">
        <f>IFERROR(VLOOKUP(B3576,'Lessor Calculations'!$G$10:$W$448,17,FALSE),0)</f>
        <v xml:space="preserve">  </v>
      </c>
      <c r="G3577" s="70"/>
      <c r="H3577" s="146"/>
      <c r="I3577" s="146"/>
      <c r="J3577" s="146"/>
      <c r="K3577" s="146"/>
      <c r="L3577" s="70"/>
      <c r="M3577" s="79"/>
      <c r="N3577" s="90" t="s">
        <v>80</v>
      </c>
      <c r="O3577" s="91"/>
      <c r="P3577" s="94" t="str">
        <f>O3576</f>
        <v xml:space="preserve">  </v>
      </c>
    </row>
    <row r="3578" spans="2:16" ht="15.6" hidden="1" x14ac:dyDescent="0.3">
      <c r="B3578" s="59" t="str">
        <f>IFERROR(IF(EOMONTH(B3573,1)&gt;Questionnaire!$I$8,"  ",EOMONTH(B3573,1)),"  ")</f>
        <v xml:space="preserve">  </v>
      </c>
      <c r="C3578" s="82" t="s">
        <v>36</v>
      </c>
      <c r="D3578" s="83"/>
      <c r="E3578" s="83">
        <f>IFERROR(F3579+F3580,0)</f>
        <v>0</v>
      </c>
      <c r="F3578" s="83"/>
      <c r="G3578" s="61"/>
      <c r="H3578" s="142" t="s">
        <v>37</v>
      </c>
      <c r="I3578" s="142"/>
      <c r="J3578" s="142"/>
      <c r="K3578" s="142"/>
      <c r="L3578" s="61"/>
      <c r="M3578" s="82" t="s">
        <v>36</v>
      </c>
      <c r="N3578" s="83"/>
      <c r="O3578" s="83">
        <f>E3578</f>
        <v>0</v>
      </c>
      <c r="P3578" s="95"/>
    </row>
    <row r="3579" spans="2:16" hidden="1" x14ac:dyDescent="0.25">
      <c r="B3579" s="98"/>
      <c r="C3579" s="87"/>
      <c r="D3579" s="87" t="s">
        <v>71</v>
      </c>
      <c r="E3579" s="87"/>
      <c r="F3579" s="22">
        <f>IFERROR(-VLOOKUP(B3578,'Lessor Calculations'!$G$10:$N$448,8,FALSE),0)</f>
        <v>0</v>
      </c>
      <c r="G3579" s="51"/>
      <c r="H3579" s="143"/>
      <c r="I3579" s="143"/>
      <c r="J3579" s="143"/>
      <c r="K3579" s="143"/>
      <c r="L3579" s="51"/>
      <c r="M3579" s="87"/>
      <c r="N3579" s="87" t="s">
        <v>71</v>
      </c>
      <c r="O3579" s="22"/>
      <c r="P3579" s="96">
        <f>F3579</f>
        <v>0</v>
      </c>
    </row>
    <row r="3580" spans="2:16" hidden="1" x14ac:dyDescent="0.25">
      <c r="B3580" s="98"/>
      <c r="C3580" s="66"/>
      <c r="D3580" s="87" t="s">
        <v>72</v>
      </c>
      <c r="E3580" s="87"/>
      <c r="F3580" s="22" t="str">
        <f>IFERROR(VLOOKUP(B3578,'Lessor Calculations'!$G$10:$M$448,7,FALSE),0)</f>
        <v xml:space="preserve">  </v>
      </c>
      <c r="G3580" s="51"/>
      <c r="H3580" s="143"/>
      <c r="I3580" s="143"/>
      <c r="J3580" s="143"/>
      <c r="K3580" s="143"/>
      <c r="L3580" s="51"/>
      <c r="M3580" s="66"/>
      <c r="N3580" s="87" t="s">
        <v>72</v>
      </c>
      <c r="O3580" s="22"/>
      <c r="P3580" s="96" t="str">
        <f>F3580</f>
        <v xml:space="preserve">  </v>
      </c>
    </row>
    <row r="3581" spans="2:16" hidden="1" x14ac:dyDescent="0.25">
      <c r="B3581" s="98"/>
      <c r="C3581" s="66"/>
      <c r="D3581" s="87"/>
      <c r="E3581" s="22"/>
      <c r="F3581" s="22"/>
      <c r="G3581" s="51"/>
      <c r="H3581" s="66"/>
      <c r="I3581" s="87"/>
      <c r="J3581" s="22"/>
      <c r="K3581" s="22"/>
      <c r="L3581" s="51"/>
      <c r="M3581" s="65"/>
      <c r="N3581" s="87"/>
      <c r="O3581" s="22"/>
      <c r="P3581" s="96"/>
    </row>
    <row r="3582" spans="2:16" ht="15.6" hidden="1" x14ac:dyDescent="0.3">
      <c r="B3582" s="62" t="str">
        <f>B3578</f>
        <v xml:space="preserve">  </v>
      </c>
      <c r="C3582" s="66" t="s">
        <v>70</v>
      </c>
      <c r="D3582" s="66"/>
      <c r="E3582" s="22" t="str">
        <f>IFERROR(VLOOKUP(B3582,'Lessor Calculations'!$Z$10:$AB$448,3,FALSE),0)</f>
        <v xml:space="preserve">  </v>
      </c>
      <c r="F3582" s="66"/>
      <c r="G3582" s="51"/>
      <c r="H3582" s="143" t="s">
        <v>37</v>
      </c>
      <c r="I3582" s="143"/>
      <c r="J3582" s="143"/>
      <c r="K3582" s="143"/>
      <c r="L3582" s="51"/>
      <c r="M3582" s="66" t="s">
        <v>70</v>
      </c>
      <c r="N3582" s="66"/>
      <c r="O3582" s="22" t="str">
        <f>E3582</f>
        <v xml:space="preserve">  </v>
      </c>
      <c r="P3582" s="96"/>
    </row>
    <row r="3583" spans="2:16" hidden="1" x14ac:dyDescent="0.25">
      <c r="B3583" s="98"/>
      <c r="C3583" s="66"/>
      <c r="D3583" s="87" t="s">
        <v>82</v>
      </c>
      <c r="E3583" s="66"/>
      <c r="F3583" s="77" t="str">
        <f>E3582</f>
        <v xml:space="preserve">  </v>
      </c>
      <c r="G3583" s="51"/>
      <c r="H3583" s="143"/>
      <c r="I3583" s="143"/>
      <c r="J3583" s="143"/>
      <c r="K3583" s="143"/>
      <c r="L3583" s="51"/>
      <c r="M3583" s="66"/>
      <c r="N3583" s="87" t="s">
        <v>82</v>
      </c>
      <c r="O3583" s="22"/>
      <c r="P3583" s="96" t="str">
        <f>O3582</f>
        <v xml:space="preserve">  </v>
      </c>
    </row>
    <row r="3584" spans="2:16" hidden="1" x14ac:dyDescent="0.25">
      <c r="B3584" s="98"/>
      <c r="C3584" s="66"/>
      <c r="D3584" s="87"/>
      <c r="E3584" s="22"/>
      <c r="F3584" s="22"/>
      <c r="G3584" s="51"/>
      <c r="H3584" s="66"/>
      <c r="I3584" s="87"/>
      <c r="J3584" s="22"/>
      <c r="K3584" s="22"/>
      <c r="L3584" s="51"/>
      <c r="M3584" s="65"/>
      <c r="N3584" s="87"/>
      <c r="O3584" s="22"/>
      <c r="P3584" s="96"/>
    </row>
    <row r="3585" spans="2:16" ht="15.6" hidden="1" x14ac:dyDescent="0.3">
      <c r="B3585" s="62" t="str">
        <f>B3582</f>
        <v xml:space="preserve">  </v>
      </c>
      <c r="C3585" s="144" t="s">
        <v>37</v>
      </c>
      <c r="D3585" s="144"/>
      <c r="E3585" s="144"/>
      <c r="F3585" s="144"/>
      <c r="G3585" s="51"/>
      <c r="H3585" s="87" t="s">
        <v>74</v>
      </c>
      <c r="I3585" s="66"/>
      <c r="J3585" s="22" t="str">
        <f>IFERROR(VLOOKUP(B3585,'Lessor Calculations'!$AE$10:$AG$448,3,FALSE),0)</f>
        <v xml:space="preserve">  </v>
      </c>
      <c r="K3585" s="22"/>
      <c r="L3585" s="51"/>
      <c r="M3585" s="87" t="s">
        <v>74</v>
      </c>
      <c r="N3585" s="66"/>
      <c r="O3585" s="22" t="str">
        <f>J3585</f>
        <v xml:space="preserve">  </v>
      </c>
      <c r="P3585" s="96"/>
    </row>
    <row r="3586" spans="2:16" ht="15.6" hidden="1" x14ac:dyDescent="0.3">
      <c r="B3586" s="74"/>
      <c r="C3586" s="144"/>
      <c r="D3586" s="144"/>
      <c r="E3586" s="144"/>
      <c r="F3586" s="144"/>
      <c r="G3586" s="51"/>
      <c r="H3586" s="52"/>
      <c r="I3586" s="87" t="s">
        <v>79</v>
      </c>
      <c r="J3586" s="22"/>
      <c r="K3586" s="22" t="str">
        <f>J3585</f>
        <v xml:space="preserve">  </v>
      </c>
      <c r="L3586" s="51"/>
      <c r="M3586" s="52"/>
      <c r="N3586" s="87" t="s">
        <v>79</v>
      </c>
      <c r="O3586" s="22"/>
      <c r="P3586" s="96" t="str">
        <f>O3585</f>
        <v xml:space="preserve">  </v>
      </c>
    </row>
    <row r="3587" spans="2:16" ht="15.6" hidden="1" x14ac:dyDescent="0.3">
      <c r="B3587" s="74"/>
      <c r="C3587" s="66"/>
      <c r="D3587" s="87"/>
      <c r="E3587" s="22"/>
      <c r="F3587" s="22"/>
      <c r="G3587" s="51"/>
      <c r="H3587" s="66"/>
      <c r="I3587" s="87"/>
      <c r="J3587" s="22"/>
      <c r="K3587" s="22"/>
      <c r="L3587" s="51"/>
      <c r="M3587" s="65"/>
      <c r="N3587" s="66"/>
      <c r="O3587" s="22"/>
      <c r="P3587" s="96"/>
    </row>
    <row r="3588" spans="2:16" ht="15.6" hidden="1" x14ac:dyDescent="0.3">
      <c r="B3588" s="62" t="str">
        <f>B3585</f>
        <v xml:space="preserve">  </v>
      </c>
      <c r="C3588" s="87" t="s">
        <v>36</v>
      </c>
      <c r="D3588" s="22"/>
      <c r="E3588" s="22" t="str">
        <f>F3589</f>
        <v xml:space="preserve">  </v>
      </c>
      <c r="F3588" s="22"/>
      <c r="G3588" s="51"/>
      <c r="H3588" s="143" t="s">
        <v>37</v>
      </c>
      <c r="I3588" s="143"/>
      <c r="J3588" s="143"/>
      <c r="K3588" s="143"/>
      <c r="L3588" s="51"/>
      <c r="M3588" s="87" t="s">
        <v>36</v>
      </c>
      <c r="N3588" s="22"/>
      <c r="O3588" s="22" t="str">
        <f>E3588</f>
        <v xml:space="preserve">  </v>
      </c>
      <c r="P3588" s="96"/>
    </row>
    <row r="3589" spans="2:16" ht="15.6" hidden="1" x14ac:dyDescent="0.3">
      <c r="B3589" s="75"/>
      <c r="C3589" s="79"/>
      <c r="D3589" s="90" t="s">
        <v>80</v>
      </c>
      <c r="E3589" s="90"/>
      <c r="F3589" s="91" t="str">
        <f>IFERROR(VLOOKUP(B3588,'Lessor Calculations'!$G$10:$W$448,17,FALSE),0)</f>
        <v xml:space="preserve">  </v>
      </c>
      <c r="G3589" s="70"/>
      <c r="H3589" s="146"/>
      <c r="I3589" s="146"/>
      <c r="J3589" s="146"/>
      <c r="K3589" s="146"/>
      <c r="L3589" s="70"/>
      <c r="M3589" s="79"/>
      <c r="N3589" s="90" t="s">
        <v>80</v>
      </c>
      <c r="O3589" s="91"/>
      <c r="P3589" s="94" t="str">
        <f>O3588</f>
        <v xml:space="preserve">  </v>
      </c>
    </row>
    <row r="3590" spans="2:16" ht="15.6" hidden="1" x14ac:dyDescent="0.3">
      <c r="B3590" s="59" t="str">
        <f>IFERROR(IF(EOMONTH(B3585,1)&gt;Questionnaire!$I$8,"  ",EOMONTH(B3585,1)),"  ")</f>
        <v xml:space="preserve">  </v>
      </c>
      <c r="C3590" s="82" t="s">
        <v>36</v>
      </c>
      <c r="D3590" s="83"/>
      <c r="E3590" s="83">
        <f>IFERROR(F3591+F3592,0)</f>
        <v>0</v>
      </c>
      <c r="F3590" s="83"/>
      <c r="G3590" s="61"/>
      <c r="H3590" s="142" t="s">
        <v>37</v>
      </c>
      <c r="I3590" s="142"/>
      <c r="J3590" s="142"/>
      <c r="K3590" s="142"/>
      <c r="L3590" s="61"/>
      <c r="M3590" s="82" t="s">
        <v>36</v>
      </c>
      <c r="N3590" s="83"/>
      <c r="O3590" s="83">
        <f>E3590</f>
        <v>0</v>
      </c>
      <c r="P3590" s="95"/>
    </row>
    <row r="3591" spans="2:16" hidden="1" x14ac:dyDescent="0.25">
      <c r="B3591" s="98"/>
      <c r="C3591" s="87"/>
      <c r="D3591" s="87" t="s">
        <v>71</v>
      </c>
      <c r="E3591" s="87"/>
      <c r="F3591" s="22">
        <f>IFERROR(-VLOOKUP(B3590,'Lessor Calculations'!$G$10:$N$448,8,FALSE),0)</f>
        <v>0</v>
      </c>
      <c r="G3591" s="51"/>
      <c r="H3591" s="143"/>
      <c r="I3591" s="143"/>
      <c r="J3591" s="143"/>
      <c r="K3591" s="143"/>
      <c r="L3591" s="51"/>
      <c r="M3591" s="87"/>
      <c r="N3591" s="87" t="s">
        <v>71</v>
      </c>
      <c r="O3591" s="22"/>
      <c r="P3591" s="96">
        <f>F3591</f>
        <v>0</v>
      </c>
    </row>
    <row r="3592" spans="2:16" hidden="1" x14ac:dyDescent="0.25">
      <c r="B3592" s="98"/>
      <c r="C3592" s="66"/>
      <c r="D3592" s="87" t="s">
        <v>72</v>
      </c>
      <c r="E3592" s="87"/>
      <c r="F3592" s="22" t="str">
        <f>IFERROR(VLOOKUP(B3590,'Lessor Calculations'!$G$10:$M$448,7,FALSE),0)</f>
        <v xml:space="preserve">  </v>
      </c>
      <c r="G3592" s="51"/>
      <c r="H3592" s="143"/>
      <c r="I3592" s="143"/>
      <c r="J3592" s="143"/>
      <c r="K3592" s="143"/>
      <c r="L3592" s="51"/>
      <c r="M3592" s="66"/>
      <c r="N3592" s="87" t="s">
        <v>72</v>
      </c>
      <c r="O3592" s="22"/>
      <c r="P3592" s="96" t="str">
        <f>F3592</f>
        <v xml:space="preserve">  </v>
      </c>
    </row>
    <row r="3593" spans="2:16" hidden="1" x14ac:dyDescent="0.25">
      <c r="B3593" s="98"/>
      <c r="C3593" s="66"/>
      <c r="D3593" s="87"/>
      <c r="E3593" s="22"/>
      <c r="F3593" s="22"/>
      <c r="G3593" s="51"/>
      <c r="H3593" s="66"/>
      <c r="I3593" s="87"/>
      <c r="J3593" s="22"/>
      <c r="K3593" s="22"/>
      <c r="L3593" s="51"/>
      <c r="M3593" s="65"/>
      <c r="N3593" s="87"/>
      <c r="O3593" s="22"/>
      <c r="P3593" s="96"/>
    </row>
    <row r="3594" spans="2:16" ht="15.6" hidden="1" x14ac:dyDescent="0.3">
      <c r="B3594" s="62" t="str">
        <f>B3590</f>
        <v xml:space="preserve">  </v>
      </c>
      <c r="C3594" s="66" t="s">
        <v>70</v>
      </c>
      <c r="D3594" s="66"/>
      <c r="E3594" s="22" t="str">
        <f>IFERROR(VLOOKUP(B3594,'Lessor Calculations'!$Z$10:$AB$448,3,FALSE),0)</f>
        <v xml:space="preserve">  </v>
      </c>
      <c r="F3594" s="66"/>
      <c r="G3594" s="51"/>
      <c r="H3594" s="143" t="s">
        <v>37</v>
      </c>
      <c r="I3594" s="143"/>
      <c r="J3594" s="143"/>
      <c r="K3594" s="143"/>
      <c r="L3594" s="51"/>
      <c r="M3594" s="66" t="s">
        <v>70</v>
      </c>
      <c r="N3594" s="66"/>
      <c r="O3594" s="22" t="str">
        <f>E3594</f>
        <v xml:space="preserve">  </v>
      </c>
      <c r="P3594" s="96"/>
    </row>
    <row r="3595" spans="2:16" hidden="1" x14ac:dyDescent="0.25">
      <c r="B3595" s="98"/>
      <c r="C3595" s="66"/>
      <c r="D3595" s="87" t="s">
        <v>82</v>
      </c>
      <c r="E3595" s="66"/>
      <c r="F3595" s="77" t="str">
        <f>E3594</f>
        <v xml:space="preserve">  </v>
      </c>
      <c r="G3595" s="51"/>
      <c r="H3595" s="143"/>
      <c r="I3595" s="143"/>
      <c r="J3595" s="143"/>
      <c r="K3595" s="143"/>
      <c r="L3595" s="51"/>
      <c r="M3595" s="66"/>
      <c r="N3595" s="87" t="s">
        <v>82</v>
      </c>
      <c r="O3595" s="22"/>
      <c r="P3595" s="96" t="str">
        <f>O3594</f>
        <v xml:space="preserve">  </v>
      </c>
    </row>
    <row r="3596" spans="2:16" hidden="1" x14ac:dyDescent="0.25">
      <c r="B3596" s="98"/>
      <c r="C3596" s="66"/>
      <c r="D3596" s="87"/>
      <c r="E3596" s="22"/>
      <c r="F3596" s="22"/>
      <c r="G3596" s="51"/>
      <c r="H3596" s="66"/>
      <c r="I3596" s="87"/>
      <c r="J3596" s="22"/>
      <c r="K3596" s="22"/>
      <c r="L3596" s="51"/>
      <c r="M3596" s="65"/>
      <c r="N3596" s="87"/>
      <c r="O3596" s="22"/>
      <c r="P3596" s="96"/>
    </row>
    <row r="3597" spans="2:16" ht="15.6" hidden="1" x14ac:dyDescent="0.3">
      <c r="B3597" s="62" t="str">
        <f>B3594</f>
        <v xml:space="preserve">  </v>
      </c>
      <c r="C3597" s="144" t="s">
        <v>37</v>
      </c>
      <c r="D3597" s="144"/>
      <c r="E3597" s="144"/>
      <c r="F3597" s="144"/>
      <c r="G3597" s="51"/>
      <c r="H3597" s="87" t="s">
        <v>74</v>
      </c>
      <c r="I3597" s="66"/>
      <c r="J3597" s="22" t="str">
        <f>IFERROR(VLOOKUP(B3597,'Lessor Calculations'!$AE$10:$AG$448,3,FALSE),0)</f>
        <v xml:space="preserve">  </v>
      </c>
      <c r="K3597" s="22"/>
      <c r="L3597" s="51"/>
      <c r="M3597" s="87" t="s">
        <v>74</v>
      </c>
      <c r="N3597" s="66"/>
      <c r="O3597" s="22" t="str">
        <f>J3597</f>
        <v xml:space="preserve">  </v>
      </c>
      <c r="P3597" s="96"/>
    </row>
    <row r="3598" spans="2:16" ht="15.6" hidden="1" x14ac:dyDescent="0.3">
      <c r="B3598" s="74"/>
      <c r="C3598" s="144"/>
      <c r="D3598" s="144"/>
      <c r="E3598" s="144"/>
      <c r="F3598" s="144"/>
      <c r="G3598" s="51"/>
      <c r="H3598" s="52"/>
      <c r="I3598" s="87" t="s">
        <v>79</v>
      </c>
      <c r="J3598" s="22"/>
      <c r="K3598" s="22" t="str">
        <f>J3597</f>
        <v xml:space="preserve">  </v>
      </c>
      <c r="L3598" s="51"/>
      <c r="M3598" s="52"/>
      <c r="N3598" s="87" t="s">
        <v>79</v>
      </c>
      <c r="O3598" s="22"/>
      <c r="P3598" s="96" t="str">
        <f>O3597</f>
        <v xml:space="preserve">  </v>
      </c>
    </row>
    <row r="3599" spans="2:16" ht="15.6" hidden="1" x14ac:dyDescent="0.3">
      <c r="B3599" s="74"/>
      <c r="C3599" s="66"/>
      <c r="D3599" s="87"/>
      <c r="E3599" s="22"/>
      <c r="F3599" s="22"/>
      <c r="G3599" s="51"/>
      <c r="H3599" s="66"/>
      <c r="I3599" s="87"/>
      <c r="J3599" s="22"/>
      <c r="K3599" s="22"/>
      <c r="L3599" s="51"/>
      <c r="M3599" s="65"/>
      <c r="N3599" s="66"/>
      <c r="O3599" s="22"/>
      <c r="P3599" s="96"/>
    </row>
    <row r="3600" spans="2:16" ht="15.6" hidden="1" x14ac:dyDescent="0.3">
      <c r="B3600" s="62" t="str">
        <f>B3597</f>
        <v xml:space="preserve">  </v>
      </c>
      <c r="C3600" s="87" t="s">
        <v>36</v>
      </c>
      <c r="D3600" s="22"/>
      <c r="E3600" s="22" t="str">
        <f>F3601</f>
        <v xml:space="preserve">  </v>
      </c>
      <c r="F3600" s="22"/>
      <c r="G3600" s="51"/>
      <c r="H3600" s="143" t="s">
        <v>37</v>
      </c>
      <c r="I3600" s="143"/>
      <c r="J3600" s="143"/>
      <c r="K3600" s="143"/>
      <c r="L3600" s="51"/>
      <c r="M3600" s="87" t="s">
        <v>36</v>
      </c>
      <c r="N3600" s="22"/>
      <c r="O3600" s="22" t="str">
        <f>E3600</f>
        <v xml:space="preserve">  </v>
      </c>
      <c r="P3600" s="96"/>
    </row>
    <row r="3601" spans="2:16" ht="15.6" hidden="1" x14ac:dyDescent="0.3">
      <c r="B3601" s="75"/>
      <c r="C3601" s="79"/>
      <c r="D3601" s="90" t="s">
        <v>80</v>
      </c>
      <c r="E3601" s="90"/>
      <c r="F3601" s="91" t="str">
        <f>IFERROR(VLOOKUP(B3600,'Lessor Calculations'!$G$10:$W$448,17,FALSE),0)</f>
        <v xml:space="preserve">  </v>
      </c>
      <c r="G3601" s="70"/>
      <c r="H3601" s="146"/>
      <c r="I3601" s="146"/>
      <c r="J3601" s="146"/>
      <c r="K3601" s="146"/>
      <c r="L3601" s="70"/>
      <c r="M3601" s="79"/>
      <c r="N3601" s="90" t="s">
        <v>80</v>
      </c>
      <c r="O3601" s="91"/>
      <c r="P3601" s="94" t="str">
        <f>O3600</f>
        <v xml:space="preserve">  </v>
      </c>
    </row>
    <row r="3602" spans="2:16" ht="15.6" hidden="1" x14ac:dyDescent="0.3">
      <c r="B3602" s="59" t="str">
        <f>IFERROR(IF(EOMONTH(B3597,1)&gt;Questionnaire!$I$8,"  ",EOMONTH(B3597,1)),"  ")</f>
        <v xml:space="preserve">  </v>
      </c>
      <c r="C3602" s="82" t="s">
        <v>36</v>
      </c>
      <c r="D3602" s="83"/>
      <c r="E3602" s="83">
        <f>IFERROR(F3603+F3604,0)</f>
        <v>0</v>
      </c>
      <c r="F3602" s="83"/>
      <c r="G3602" s="61"/>
      <c r="H3602" s="142" t="s">
        <v>37</v>
      </c>
      <c r="I3602" s="142"/>
      <c r="J3602" s="142"/>
      <c r="K3602" s="142"/>
      <c r="L3602" s="61"/>
      <c r="M3602" s="82" t="s">
        <v>36</v>
      </c>
      <c r="N3602" s="83"/>
      <c r="O3602" s="83">
        <f>E3602</f>
        <v>0</v>
      </c>
      <c r="P3602" s="95"/>
    </row>
    <row r="3603" spans="2:16" hidden="1" x14ac:dyDescent="0.25">
      <c r="B3603" s="98"/>
      <c r="C3603" s="87"/>
      <c r="D3603" s="87" t="s">
        <v>71</v>
      </c>
      <c r="E3603" s="87"/>
      <c r="F3603" s="22">
        <f>IFERROR(-VLOOKUP(B3602,'Lessor Calculations'!$G$10:$N$448,8,FALSE),0)</f>
        <v>0</v>
      </c>
      <c r="G3603" s="51"/>
      <c r="H3603" s="143"/>
      <c r="I3603" s="143"/>
      <c r="J3603" s="143"/>
      <c r="K3603" s="143"/>
      <c r="L3603" s="51"/>
      <c r="M3603" s="87"/>
      <c r="N3603" s="87" t="s">
        <v>71</v>
      </c>
      <c r="O3603" s="22"/>
      <c r="P3603" s="96">
        <f>F3603</f>
        <v>0</v>
      </c>
    </row>
    <row r="3604" spans="2:16" hidden="1" x14ac:dyDescent="0.25">
      <c r="B3604" s="98"/>
      <c r="C3604" s="66"/>
      <c r="D3604" s="87" t="s">
        <v>72</v>
      </c>
      <c r="E3604" s="87"/>
      <c r="F3604" s="22" t="str">
        <f>IFERROR(VLOOKUP(B3602,'Lessor Calculations'!$G$10:$M$448,7,FALSE),0)</f>
        <v xml:space="preserve">  </v>
      </c>
      <c r="G3604" s="51"/>
      <c r="H3604" s="143"/>
      <c r="I3604" s="143"/>
      <c r="J3604" s="143"/>
      <c r="K3604" s="143"/>
      <c r="L3604" s="51"/>
      <c r="M3604" s="66"/>
      <c r="N3604" s="87" t="s">
        <v>72</v>
      </c>
      <c r="O3604" s="22"/>
      <c r="P3604" s="96" t="str">
        <f>F3604</f>
        <v xml:space="preserve">  </v>
      </c>
    </row>
    <row r="3605" spans="2:16" hidden="1" x14ac:dyDescent="0.25">
      <c r="B3605" s="98"/>
      <c r="C3605" s="66"/>
      <c r="D3605" s="87"/>
      <c r="E3605" s="22"/>
      <c r="F3605" s="22"/>
      <c r="G3605" s="51"/>
      <c r="H3605" s="66"/>
      <c r="I3605" s="87"/>
      <c r="J3605" s="22"/>
      <c r="K3605" s="22"/>
      <c r="L3605" s="51"/>
      <c r="M3605" s="65"/>
      <c r="N3605" s="87"/>
      <c r="O3605" s="22"/>
      <c r="P3605" s="96"/>
    </row>
    <row r="3606" spans="2:16" ht="15.6" hidden="1" x14ac:dyDescent="0.3">
      <c r="B3606" s="62" t="str">
        <f>B3602</f>
        <v xml:space="preserve">  </v>
      </c>
      <c r="C3606" s="66" t="s">
        <v>70</v>
      </c>
      <c r="D3606" s="66"/>
      <c r="E3606" s="22" t="str">
        <f>IFERROR(VLOOKUP(B3606,'Lessor Calculations'!$Z$10:$AB$448,3,FALSE),0)</f>
        <v xml:space="preserve">  </v>
      </c>
      <c r="F3606" s="66"/>
      <c r="G3606" s="51"/>
      <c r="H3606" s="143" t="s">
        <v>37</v>
      </c>
      <c r="I3606" s="143"/>
      <c r="J3606" s="143"/>
      <c r="K3606" s="143"/>
      <c r="L3606" s="51"/>
      <c r="M3606" s="66" t="s">
        <v>70</v>
      </c>
      <c r="N3606" s="66"/>
      <c r="O3606" s="22" t="str">
        <f>E3606</f>
        <v xml:space="preserve">  </v>
      </c>
      <c r="P3606" s="96"/>
    </row>
    <row r="3607" spans="2:16" hidden="1" x14ac:dyDescent="0.25">
      <c r="B3607" s="98"/>
      <c r="C3607" s="66"/>
      <c r="D3607" s="87" t="s">
        <v>82</v>
      </c>
      <c r="E3607" s="66"/>
      <c r="F3607" s="77" t="str">
        <f>E3606</f>
        <v xml:space="preserve">  </v>
      </c>
      <c r="G3607" s="51"/>
      <c r="H3607" s="143"/>
      <c r="I3607" s="143"/>
      <c r="J3607" s="143"/>
      <c r="K3607" s="143"/>
      <c r="L3607" s="51"/>
      <c r="M3607" s="66"/>
      <c r="N3607" s="87" t="s">
        <v>82</v>
      </c>
      <c r="O3607" s="22"/>
      <c r="P3607" s="96" t="str">
        <f>O3606</f>
        <v xml:space="preserve">  </v>
      </c>
    </row>
    <row r="3608" spans="2:16" hidden="1" x14ac:dyDescent="0.25">
      <c r="B3608" s="98"/>
      <c r="C3608" s="66"/>
      <c r="D3608" s="87"/>
      <c r="E3608" s="22"/>
      <c r="F3608" s="22"/>
      <c r="G3608" s="51"/>
      <c r="H3608" s="66"/>
      <c r="I3608" s="87"/>
      <c r="J3608" s="22"/>
      <c r="K3608" s="22"/>
      <c r="L3608" s="51"/>
      <c r="M3608" s="65"/>
      <c r="N3608" s="87"/>
      <c r="O3608" s="22"/>
      <c r="P3608" s="96"/>
    </row>
    <row r="3609" spans="2:16" ht="15.6" hidden="1" x14ac:dyDescent="0.3">
      <c r="B3609" s="62" t="str">
        <f>B3606</f>
        <v xml:space="preserve">  </v>
      </c>
      <c r="C3609" s="144" t="s">
        <v>37</v>
      </c>
      <c r="D3609" s="144"/>
      <c r="E3609" s="144"/>
      <c r="F3609" s="144"/>
      <c r="G3609" s="51"/>
      <c r="H3609" s="87" t="s">
        <v>74</v>
      </c>
      <c r="I3609" s="66"/>
      <c r="J3609" s="22" t="str">
        <f>IFERROR(VLOOKUP(B3609,'Lessor Calculations'!$AE$10:$AG$448,3,FALSE),0)</f>
        <v xml:space="preserve">  </v>
      </c>
      <c r="K3609" s="22"/>
      <c r="L3609" s="51"/>
      <c r="M3609" s="87" t="s">
        <v>74</v>
      </c>
      <c r="N3609" s="66"/>
      <c r="O3609" s="22" t="str">
        <f>J3609</f>
        <v xml:space="preserve">  </v>
      </c>
      <c r="P3609" s="96"/>
    </row>
    <row r="3610" spans="2:16" ht="15.6" hidden="1" x14ac:dyDescent="0.3">
      <c r="B3610" s="74"/>
      <c r="C3610" s="144"/>
      <c r="D3610" s="144"/>
      <c r="E3610" s="144"/>
      <c r="F3610" s="144"/>
      <c r="G3610" s="51"/>
      <c r="H3610" s="52"/>
      <c r="I3610" s="87" t="s">
        <v>79</v>
      </c>
      <c r="J3610" s="22"/>
      <c r="K3610" s="22" t="str">
        <f>J3609</f>
        <v xml:space="preserve">  </v>
      </c>
      <c r="L3610" s="51"/>
      <c r="M3610" s="52"/>
      <c r="N3610" s="87" t="s">
        <v>79</v>
      </c>
      <c r="O3610" s="22"/>
      <c r="P3610" s="96" t="str">
        <f>O3609</f>
        <v xml:space="preserve">  </v>
      </c>
    </row>
    <row r="3611" spans="2:16" ht="15.6" hidden="1" x14ac:dyDescent="0.3">
      <c r="B3611" s="74"/>
      <c r="C3611" s="66"/>
      <c r="D3611" s="87"/>
      <c r="E3611" s="22"/>
      <c r="F3611" s="22"/>
      <c r="G3611" s="51"/>
      <c r="H3611" s="66"/>
      <c r="I3611" s="87"/>
      <c r="J3611" s="22"/>
      <c r="K3611" s="22"/>
      <c r="L3611" s="51"/>
      <c r="M3611" s="65"/>
      <c r="N3611" s="66"/>
      <c r="O3611" s="22"/>
      <c r="P3611" s="96"/>
    </row>
    <row r="3612" spans="2:16" ht="15.6" hidden="1" x14ac:dyDescent="0.3">
      <c r="B3612" s="62" t="str">
        <f>B3609</f>
        <v xml:space="preserve">  </v>
      </c>
      <c r="C3612" s="87" t="s">
        <v>36</v>
      </c>
      <c r="D3612" s="22"/>
      <c r="E3612" s="22" t="str">
        <f>F3613</f>
        <v xml:space="preserve">  </v>
      </c>
      <c r="F3612" s="22"/>
      <c r="G3612" s="51"/>
      <c r="H3612" s="143" t="s">
        <v>37</v>
      </c>
      <c r="I3612" s="143"/>
      <c r="J3612" s="143"/>
      <c r="K3612" s="143"/>
      <c r="L3612" s="51"/>
      <c r="M3612" s="87" t="s">
        <v>36</v>
      </c>
      <c r="N3612" s="22"/>
      <c r="O3612" s="22" t="str">
        <f>E3612</f>
        <v xml:space="preserve">  </v>
      </c>
      <c r="P3612" s="96"/>
    </row>
    <row r="3613" spans="2:16" ht="15.6" hidden="1" x14ac:dyDescent="0.3">
      <c r="B3613" s="75"/>
      <c r="C3613" s="79"/>
      <c r="D3613" s="90" t="s">
        <v>80</v>
      </c>
      <c r="E3613" s="90"/>
      <c r="F3613" s="91" t="str">
        <f>IFERROR(VLOOKUP(B3612,'Lessor Calculations'!$G$10:$W$448,17,FALSE),0)</f>
        <v xml:space="preserve">  </v>
      </c>
      <c r="G3613" s="70"/>
      <c r="H3613" s="146"/>
      <c r="I3613" s="146"/>
      <c r="J3613" s="146"/>
      <c r="K3613" s="146"/>
      <c r="L3613" s="70"/>
      <c r="M3613" s="79"/>
      <c r="N3613" s="90" t="s">
        <v>80</v>
      </c>
      <c r="O3613" s="91"/>
      <c r="P3613" s="94" t="str">
        <f>O3612</f>
        <v xml:space="preserve">  </v>
      </c>
    </row>
    <row r="3614" spans="2:16" ht="15.6" hidden="1" x14ac:dyDescent="0.3">
      <c r="B3614" s="59" t="str">
        <f>IFERROR(IF(EOMONTH(B3609,1)&gt;Questionnaire!$I$8,"  ",EOMONTH(B3609,1)),"  ")</f>
        <v xml:space="preserve">  </v>
      </c>
      <c r="C3614" s="82" t="s">
        <v>36</v>
      </c>
      <c r="D3614" s="83"/>
      <c r="E3614" s="83">
        <f>IFERROR(F3615+F3616,0)</f>
        <v>0</v>
      </c>
      <c r="F3614" s="83"/>
      <c r="G3614" s="61"/>
      <c r="H3614" s="142" t="s">
        <v>37</v>
      </c>
      <c r="I3614" s="142"/>
      <c r="J3614" s="142"/>
      <c r="K3614" s="142"/>
      <c r="L3614" s="61"/>
      <c r="M3614" s="82" t="s">
        <v>36</v>
      </c>
      <c r="N3614" s="83"/>
      <c r="O3614" s="83">
        <f>E3614</f>
        <v>0</v>
      </c>
      <c r="P3614" s="95"/>
    </row>
    <row r="3615" spans="2:16" hidden="1" x14ac:dyDescent="0.25">
      <c r="B3615" s="98"/>
      <c r="C3615" s="87"/>
      <c r="D3615" s="87" t="s">
        <v>71</v>
      </c>
      <c r="E3615" s="87"/>
      <c r="F3615" s="22">
        <f>IFERROR(-VLOOKUP(B3614,'Lessor Calculations'!$G$10:$N$448,8,FALSE),0)</f>
        <v>0</v>
      </c>
      <c r="G3615" s="51"/>
      <c r="H3615" s="143"/>
      <c r="I3615" s="143"/>
      <c r="J3615" s="143"/>
      <c r="K3615" s="143"/>
      <c r="L3615" s="51"/>
      <c r="M3615" s="87"/>
      <c r="N3615" s="87" t="s">
        <v>71</v>
      </c>
      <c r="O3615" s="22"/>
      <c r="P3615" s="96">
        <f>F3615</f>
        <v>0</v>
      </c>
    </row>
    <row r="3616" spans="2:16" hidden="1" x14ac:dyDescent="0.25">
      <c r="B3616" s="98"/>
      <c r="C3616" s="66"/>
      <c r="D3616" s="87" t="s">
        <v>72</v>
      </c>
      <c r="E3616" s="87"/>
      <c r="F3616" s="22" t="str">
        <f>IFERROR(VLOOKUP(B3614,'Lessor Calculations'!$G$10:$M$448,7,FALSE),0)</f>
        <v xml:space="preserve">  </v>
      </c>
      <c r="G3616" s="51"/>
      <c r="H3616" s="143"/>
      <c r="I3616" s="143"/>
      <c r="J3616" s="143"/>
      <c r="K3616" s="143"/>
      <c r="L3616" s="51"/>
      <c r="M3616" s="66"/>
      <c r="N3616" s="87" t="s">
        <v>72</v>
      </c>
      <c r="O3616" s="22"/>
      <c r="P3616" s="96" t="str">
        <f>F3616</f>
        <v xml:space="preserve">  </v>
      </c>
    </row>
    <row r="3617" spans="2:16" hidden="1" x14ac:dyDescent="0.25">
      <c r="B3617" s="98"/>
      <c r="C3617" s="66"/>
      <c r="D3617" s="87"/>
      <c r="E3617" s="22"/>
      <c r="F3617" s="22"/>
      <c r="G3617" s="51"/>
      <c r="H3617" s="66"/>
      <c r="I3617" s="87"/>
      <c r="J3617" s="22"/>
      <c r="K3617" s="22"/>
      <c r="L3617" s="51"/>
      <c r="M3617" s="65"/>
      <c r="N3617" s="87"/>
      <c r="O3617" s="22"/>
      <c r="P3617" s="96"/>
    </row>
    <row r="3618" spans="2:16" ht="15.6" hidden="1" x14ac:dyDescent="0.3">
      <c r="B3618" s="62" t="str">
        <f>B3614</f>
        <v xml:space="preserve">  </v>
      </c>
      <c r="C3618" s="66" t="s">
        <v>70</v>
      </c>
      <c r="D3618" s="66"/>
      <c r="E3618" s="22" t="str">
        <f>IFERROR(VLOOKUP(B3618,'Lessor Calculations'!$Z$10:$AB$448,3,FALSE),0)</f>
        <v xml:space="preserve">  </v>
      </c>
      <c r="F3618" s="66"/>
      <c r="G3618" s="51"/>
      <c r="H3618" s="143" t="s">
        <v>37</v>
      </c>
      <c r="I3618" s="143"/>
      <c r="J3618" s="143"/>
      <c r="K3618" s="143"/>
      <c r="L3618" s="51"/>
      <c r="M3618" s="66" t="s">
        <v>70</v>
      </c>
      <c r="N3618" s="66"/>
      <c r="O3618" s="22" t="str">
        <f>E3618</f>
        <v xml:space="preserve">  </v>
      </c>
      <c r="P3618" s="96"/>
    </row>
    <row r="3619" spans="2:16" hidden="1" x14ac:dyDescent="0.25">
      <c r="B3619" s="98"/>
      <c r="C3619" s="66"/>
      <c r="D3619" s="87" t="s">
        <v>82</v>
      </c>
      <c r="E3619" s="66"/>
      <c r="F3619" s="77" t="str">
        <f>E3618</f>
        <v xml:space="preserve">  </v>
      </c>
      <c r="G3619" s="51"/>
      <c r="H3619" s="143"/>
      <c r="I3619" s="143"/>
      <c r="J3619" s="143"/>
      <c r="K3619" s="143"/>
      <c r="L3619" s="51"/>
      <c r="M3619" s="66"/>
      <c r="N3619" s="87" t="s">
        <v>82</v>
      </c>
      <c r="O3619" s="22"/>
      <c r="P3619" s="96" t="str">
        <f>O3618</f>
        <v xml:space="preserve">  </v>
      </c>
    </row>
    <row r="3620" spans="2:16" hidden="1" x14ac:dyDescent="0.25">
      <c r="B3620" s="98"/>
      <c r="C3620" s="66"/>
      <c r="D3620" s="87"/>
      <c r="E3620" s="22"/>
      <c r="F3620" s="22"/>
      <c r="G3620" s="51"/>
      <c r="H3620" s="66"/>
      <c r="I3620" s="87"/>
      <c r="J3620" s="22"/>
      <c r="K3620" s="22"/>
      <c r="L3620" s="51"/>
      <c r="M3620" s="65"/>
      <c r="N3620" s="87"/>
      <c r="O3620" s="22"/>
      <c r="P3620" s="96"/>
    </row>
    <row r="3621" spans="2:16" ht="15.6" hidden="1" x14ac:dyDescent="0.3">
      <c r="B3621" s="62" t="str">
        <f>B3618</f>
        <v xml:space="preserve">  </v>
      </c>
      <c r="C3621" s="144" t="s">
        <v>37</v>
      </c>
      <c r="D3621" s="144"/>
      <c r="E3621" s="144"/>
      <c r="F3621" s="144"/>
      <c r="G3621" s="51"/>
      <c r="H3621" s="87" t="s">
        <v>74</v>
      </c>
      <c r="I3621" s="66"/>
      <c r="J3621" s="22" t="str">
        <f>IFERROR(VLOOKUP(B3621,'Lessor Calculations'!$AE$10:$AG$448,3,FALSE),0)</f>
        <v xml:space="preserve">  </v>
      </c>
      <c r="K3621" s="22"/>
      <c r="L3621" s="51"/>
      <c r="M3621" s="87" t="s">
        <v>74</v>
      </c>
      <c r="N3621" s="66"/>
      <c r="O3621" s="22" t="str">
        <f>J3621</f>
        <v xml:space="preserve">  </v>
      </c>
      <c r="P3621" s="96"/>
    </row>
    <row r="3622" spans="2:16" ht="15.6" hidden="1" x14ac:dyDescent="0.3">
      <c r="B3622" s="74"/>
      <c r="C3622" s="144"/>
      <c r="D3622" s="144"/>
      <c r="E3622" s="144"/>
      <c r="F3622" s="144"/>
      <c r="G3622" s="51"/>
      <c r="H3622" s="52"/>
      <c r="I3622" s="87" t="s">
        <v>79</v>
      </c>
      <c r="J3622" s="22"/>
      <c r="K3622" s="22" t="str">
        <f>J3621</f>
        <v xml:space="preserve">  </v>
      </c>
      <c r="L3622" s="51"/>
      <c r="M3622" s="52"/>
      <c r="N3622" s="87" t="s">
        <v>79</v>
      </c>
      <c r="O3622" s="22"/>
      <c r="P3622" s="96" t="str">
        <f>O3621</f>
        <v xml:space="preserve">  </v>
      </c>
    </row>
    <row r="3623" spans="2:16" ht="15.6" hidden="1" x14ac:dyDescent="0.3">
      <c r="B3623" s="74"/>
      <c r="C3623" s="66"/>
      <c r="D3623" s="87"/>
      <c r="E3623" s="22"/>
      <c r="F3623" s="22"/>
      <c r="G3623" s="51"/>
      <c r="H3623" s="66"/>
      <c r="I3623" s="87"/>
      <c r="J3623" s="22"/>
      <c r="K3623" s="22"/>
      <c r="L3623" s="51"/>
      <c r="M3623" s="65"/>
      <c r="N3623" s="66"/>
      <c r="O3623" s="22"/>
      <c r="P3623" s="96"/>
    </row>
    <row r="3624" spans="2:16" ht="15.6" hidden="1" x14ac:dyDescent="0.3">
      <c r="B3624" s="62" t="str">
        <f>B3621</f>
        <v xml:space="preserve">  </v>
      </c>
      <c r="C3624" s="87" t="s">
        <v>36</v>
      </c>
      <c r="D3624" s="22"/>
      <c r="E3624" s="22" t="str">
        <f>F3625</f>
        <v xml:space="preserve">  </v>
      </c>
      <c r="F3624" s="22"/>
      <c r="G3624" s="51"/>
      <c r="H3624" s="143" t="s">
        <v>37</v>
      </c>
      <c r="I3624" s="143"/>
      <c r="J3624" s="143"/>
      <c r="K3624" s="143"/>
      <c r="L3624" s="51"/>
      <c r="M3624" s="87" t="s">
        <v>36</v>
      </c>
      <c r="N3624" s="22"/>
      <c r="O3624" s="22" t="str">
        <f>E3624</f>
        <v xml:space="preserve">  </v>
      </c>
      <c r="P3624" s="96"/>
    </row>
    <row r="3625" spans="2:16" ht="15.6" hidden="1" x14ac:dyDescent="0.3">
      <c r="B3625" s="75"/>
      <c r="C3625" s="79"/>
      <c r="D3625" s="90" t="s">
        <v>80</v>
      </c>
      <c r="E3625" s="90"/>
      <c r="F3625" s="91" t="str">
        <f>IFERROR(VLOOKUP(B3624,'Lessor Calculations'!$G$10:$W$448,17,FALSE),0)</f>
        <v xml:space="preserve">  </v>
      </c>
      <c r="G3625" s="70"/>
      <c r="H3625" s="146"/>
      <c r="I3625" s="146"/>
      <c r="J3625" s="146"/>
      <c r="K3625" s="146"/>
      <c r="L3625" s="70"/>
      <c r="M3625" s="79"/>
      <c r="N3625" s="90" t="s">
        <v>80</v>
      </c>
      <c r="O3625" s="91"/>
      <c r="P3625" s="94" t="str">
        <f>O3624</f>
        <v xml:space="preserve">  </v>
      </c>
    </row>
    <row r="3626" spans="2:16" ht="15.6" hidden="1" x14ac:dyDescent="0.3">
      <c r="B3626" s="59" t="str">
        <f>IFERROR(IF(EOMONTH(B3621,1)&gt;Questionnaire!$I$8,"  ",EOMONTH(B3621,1)),"  ")</f>
        <v xml:space="preserve">  </v>
      </c>
      <c r="C3626" s="82" t="s">
        <v>36</v>
      </c>
      <c r="D3626" s="83"/>
      <c r="E3626" s="83">
        <f>IFERROR(F3627+F3628,0)</f>
        <v>0</v>
      </c>
      <c r="F3626" s="83"/>
      <c r="G3626" s="61"/>
      <c r="H3626" s="142" t="s">
        <v>37</v>
      </c>
      <c r="I3626" s="142"/>
      <c r="J3626" s="142"/>
      <c r="K3626" s="142"/>
      <c r="L3626" s="61"/>
      <c r="M3626" s="82" t="s">
        <v>36</v>
      </c>
      <c r="N3626" s="83"/>
      <c r="O3626" s="83">
        <f>E3626</f>
        <v>0</v>
      </c>
      <c r="P3626" s="95"/>
    </row>
    <row r="3627" spans="2:16" hidden="1" x14ac:dyDescent="0.25">
      <c r="B3627" s="98"/>
      <c r="C3627" s="87"/>
      <c r="D3627" s="87" t="s">
        <v>71</v>
      </c>
      <c r="E3627" s="87"/>
      <c r="F3627" s="22">
        <f>IFERROR(-VLOOKUP(B3626,'Lessor Calculations'!$G$10:$N$448,8,FALSE),0)</f>
        <v>0</v>
      </c>
      <c r="G3627" s="51"/>
      <c r="H3627" s="143"/>
      <c r="I3627" s="143"/>
      <c r="J3627" s="143"/>
      <c r="K3627" s="143"/>
      <c r="L3627" s="51"/>
      <c r="M3627" s="87"/>
      <c r="N3627" s="87" t="s">
        <v>71</v>
      </c>
      <c r="O3627" s="22"/>
      <c r="P3627" s="96">
        <f>F3627</f>
        <v>0</v>
      </c>
    </row>
    <row r="3628" spans="2:16" hidden="1" x14ac:dyDescent="0.25">
      <c r="B3628" s="98"/>
      <c r="C3628" s="66"/>
      <c r="D3628" s="87" t="s">
        <v>72</v>
      </c>
      <c r="E3628" s="87"/>
      <c r="F3628" s="22" t="str">
        <f>IFERROR(VLOOKUP(B3626,'Lessor Calculations'!$G$10:$M$448,7,FALSE),0)</f>
        <v xml:space="preserve">  </v>
      </c>
      <c r="G3628" s="51"/>
      <c r="H3628" s="143"/>
      <c r="I3628" s="143"/>
      <c r="J3628" s="143"/>
      <c r="K3628" s="143"/>
      <c r="L3628" s="51"/>
      <c r="M3628" s="66"/>
      <c r="N3628" s="87" t="s">
        <v>72</v>
      </c>
      <c r="O3628" s="22"/>
      <c r="P3628" s="96" t="str">
        <f>F3628</f>
        <v xml:space="preserve">  </v>
      </c>
    </row>
    <row r="3629" spans="2:16" hidden="1" x14ac:dyDescent="0.25">
      <c r="B3629" s="98"/>
      <c r="C3629" s="66"/>
      <c r="D3629" s="87"/>
      <c r="E3629" s="22"/>
      <c r="F3629" s="22"/>
      <c r="G3629" s="51"/>
      <c r="H3629" s="66"/>
      <c r="I3629" s="87"/>
      <c r="J3629" s="22"/>
      <c r="K3629" s="22"/>
      <c r="L3629" s="51"/>
      <c r="M3629" s="65"/>
      <c r="N3629" s="87"/>
      <c r="O3629" s="22"/>
      <c r="P3629" s="96"/>
    </row>
    <row r="3630" spans="2:16" ht="15.6" hidden="1" x14ac:dyDescent="0.3">
      <c r="B3630" s="62" t="str">
        <f>B3626</f>
        <v xml:space="preserve">  </v>
      </c>
      <c r="C3630" s="66" t="s">
        <v>70</v>
      </c>
      <c r="D3630" s="66"/>
      <c r="E3630" s="22" t="str">
        <f>IFERROR(VLOOKUP(B3630,'Lessor Calculations'!$Z$10:$AB$448,3,FALSE),0)</f>
        <v xml:space="preserve">  </v>
      </c>
      <c r="F3630" s="66"/>
      <c r="G3630" s="51"/>
      <c r="H3630" s="143" t="s">
        <v>37</v>
      </c>
      <c r="I3630" s="143"/>
      <c r="J3630" s="143"/>
      <c r="K3630" s="143"/>
      <c r="L3630" s="51"/>
      <c r="M3630" s="66" t="s">
        <v>70</v>
      </c>
      <c r="N3630" s="66"/>
      <c r="O3630" s="22" t="str">
        <f>E3630</f>
        <v xml:space="preserve">  </v>
      </c>
      <c r="P3630" s="96"/>
    </row>
    <row r="3631" spans="2:16" hidden="1" x14ac:dyDescent="0.25">
      <c r="B3631" s="98"/>
      <c r="C3631" s="66"/>
      <c r="D3631" s="87" t="s">
        <v>82</v>
      </c>
      <c r="E3631" s="66"/>
      <c r="F3631" s="77" t="str">
        <f>E3630</f>
        <v xml:space="preserve">  </v>
      </c>
      <c r="G3631" s="51"/>
      <c r="H3631" s="143"/>
      <c r="I3631" s="143"/>
      <c r="J3631" s="143"/>
      <c r="K3631" s="143"/>
      <c r="L3631" s="51"/>
      <c r="M3631" s="66"/>
      <c r="N3631" s="87" t="s">
        <v>82</v>
      </c>
      <c r="O3631" s="22"/>
      <c r="P3631" s="96" t="str">
        <f>O3630</f>
        <v xml:space="preserve">  </v>
      </c>
    </row>
    <row r="3632" spans="2:16" hidden="1" x14ac:dyDescent="0.25">
      <c r="B3632" s="98"/>
      <c r="C3632" s="66"/>
      <c r="D3632" s="87"/>
      <c r="E3632" s="22"/>
      <c r="F3632" s="22"/>
      <c r="G3632" s="51"/>
      <c r="H3632" s="66"/>
      <c r="I3632" s="87"/>
      <c r="J3632" s="22"/>
      <c r="K3632" s="22"/>
      <c r="L3632" s="51"/>
      <c r="M3632" s="65"/>
      <c r="N3632" s="87"/>
      <c r="O3632" s="22"/>
      <c r="P3632" s="96"/>
    </row>
    <row r="3633" spans="2:16" ht="15.6" hidden="1" x14ac:dyDescent="0.3">
      <c r="B3633" s="62" t="str">
        <f>B3630</f>
        <v xml:space="preserve">  </v>
      </c>
      <c r="C3633" s="144" t="s">
        <v>37</v>
      </c>
      <c r="D3633" s="144"/>
      <c r="E3633" s="144"/>
      <c r="F3633" s="144"/>
      <c r="G3633" s="51"/>
      <c r="H3633" s="87" t="s">
        <v>74</v>
      </c>
      <c r="I3633" s="66"/>
      <c r="J3633" s="22" t="str">
        <f>IFERROR(VLOOKUP(B3633,'Lessor Calculations'!$AE$10:$AG$448,3,FALSE),0)</f>
        <v xml:space="preserve">  </v>
      </c>
      <c r="K3633" s="22"/>
      <c r="L3633" s="51"/>
      <c r="M3633" s="87" t="s">
        <v>74</v>
      </c>
      <c r="N3633" s="66"/>
      <c r="O3633" s="22" t="str">
        <f>J3633</f>
        <v xml:space="preserve">  </v>
      </c>
      <c r="P3633" s="96"/>
    </row>
    <row r="3634" spans="2:16" ht="15.6" hidden="1" x14ac:dyDescent="0.3">
      <c r="B3634" s="74"/>
      <c r="C3634" s="144"/>
      <c r="D3634" s="144"/>
      <c r="E3634" s="144"/>
      <c r="F3634" s="144"/>
      <c r="G3634" s="51"/>
      <c r="H3634" s="52"/>
      <c r="I3634" s="87" t="s">
        <v>79</v>
      </c>
      <c r="J3634" s="22"/>
      <c r="K3634" s="22" t="str">
        <f>J3633</f>
        <v xml:space="preserve">  </v>
      </c>
      <c r="L3634" s="51"/>
      <c r="M3634" s="52"/>
      <c r="N3634" s="87" t="s">
        <v>79</v>
      </c>
      <c r="O3634" s="22"/>
      <c r="P3634" s="96" t="str">
        <f>O3633</f>
        <v xml:space="preserve">  </v>
      </c>
    </row>
    <row r="3635" spans="2:16" ht="15.6" hidden="1" x14ac:dyDescent="0.3">
      <c r="B3635" s="74"/>
      <c r="C3635" s="66"/>
      <c r="D3635" s="87"/>
      <c r="E3635" s="22"/>
      <c r="F3635" s="22"/>
      <c r="G3635" s="51"/>
      <c r="H3635" s="66"/>
      <c r="I3635" s="87"/>
      <c r="J3635" s="22"/>
      <c r="K3635" s="22"/>
      <c r="L3635" s="51"/>
      <c r="M3635" s="65"/>
      <c r="N3635" s="66"/>
      <c r="O3635" s="22"/>
      <c r="P3635" s="96"/>
    </row>
    <row r="3636" spans="2:16" ht="15.6" hidden="1" x14ac:dyDescent="0.3">
      <c r="B3636" s="62" t="str">
        <f>B3633</f>
        <v xml:space="preserve">  </v>
      </c>
      <c r="C3636" s="87" t="s">
        <v>36</v>
      </c>
      <c r="D3636" s="22"/>
      <c r="E3636" s="22" t="str">
        <f>F3637</f>
        <v xml:space="preserve">  </v>
      </c>
      <c r="F3636" s="22"/>
      <c r="G3636" s="51"/>
      <c r="H3636" s="143" t="s">
        <v>37</v>
      </c>
      <c r="I3636" s="143"/>
      <c r="J3636" s="143"/>
      <c r="K3636" s="143"/>
      <c r="L3636" s="51"/>
      <c r="M3636" s="87" t="s">
        <v>36</v>
      </c>
      <c r="N3636" s="22"/>
      <c r="O3636" s="22" t="str">
        <f>E3636</f>
        <v xml:space="preserve">  </v>
      </c>
      <c r="P3636" s="96"/>
    </row>
    <row r="3637" spans="2:16" ht="15.6" hidden="1" x14ac:dyDescent="0.3">
      <c r="B3637" s="75"/>
      <c r="C3637" s="79"/>
      <c r="D3637" s="90" t="s">
        <v>80</v>
      </c>
      <c r="E3637" s="90"/>
      <c r="F3637" s="91" t="str">
        <f>IFERROR(VLOOKUP(B3636,'Lessor Calculations'!$G$10:$W$448,17,FALSE),0)</f>
        <v xml:space="preserve">  </v>
      </c>
      <c r="G3637" s="70"/>
      <c r="H3637" s="146"/>
      <c r="I3637" s="146"/>
      <c r="J3637" s="146"/>
      <c r="K3637" s="146"/>
      <c r="L3637" s="70"/>
      <c r="M3637" s="79"/>
      <c r="N3637" s="90" t="s">
        <v>80</v>
      </c>
      <c r="O3637" s="91"/>
      <c r="P3637" s="94" t="str">
        <f>O3636</f>
        <v xml:space="preserve">  </v>
      </c>
    </row>
    <row r="3638" spans="2:16" ht="15.6" hidden="1" x14ac:dyDescent="0.3">
      <c r="B3638" s="59" t="str">
        <f>IFERROR(IF(EOMONTH(B3633,1)&gt;Questionnaire!$I$8,"  ",EOMONTH(B3633,1)),"  ")</f>
        <v xml:space="preserve">  </v>
      </c>
      <c r="C3638" s="82" t="s">
        <v>36</v>
      </c>
      <c r="D3638" s="83"/>
      <c r="E3638" s="83">
        <f>IFERROR(F3639+F3640,0)</f>
        <v>0</v>
      </c>
      <c r="F3638" s="83"/>
      <c r="G3638" s="61"/>
      <c r="H3638" s="142" t="s">
        <v>37</v>
      </c>
      <c r="I3638" s="142"/>
      <c r="J3638" s="142"/>
      <c r="K3638" s="142"/>
      <c r="L3638" s="61"/>
      <c r="M3638" s="82" t="s">
        <v>36</v>
      </c>
      <c r="N3638" s="83"/>
      <c r="O3638" s="83">
        <f>E3638</f>
        <v>0</v>
      </c>
      <c r="P3638" s="95"/>
    </row>
    <row r="3639" spans="2:16" hidden="1" x14ac:dyDescent="0.25">
      <c r="B3639" s="98"/>
      <c r="C3639" s="87"/>
      <c r="D3639" s="87" t="s">
        <v>71</v>
      </c>
      <c r="E3639" s="87"/>
      <c r="F3639" s="22">
        <f>IFERROR(-VLOOKUP(B3638,'Lessor Calculations'!$G$10:$N$448,8,FALSE),0)</f>
        <v>0</v>
      </c>
      <c r="G3639" s="51"/>
      <c r="H3639" s="143"/>
      <c r="I3639" s="143"/>
      <c r="J3639" s="143"/>
      <c r="K3639" s="143"/>
      <c r="L3639" s="51"/>
      <c r="M3639" s="87"/>
      <c r="N3639" s="87" t="s">
        <v>71</v>
      </c>
      <c r="O3639" s="22"/>
      <c r="P3639" s="96">
        <f>F3639</f>
        <v>0</v>
      </c>
    </row>
    <row r="3640" spans="2:16" hidden="1" x14ac:dyDescent="0.25">
      <c r="B3640" s="98"/>
      <c r="C3640" s="66"/>
      <c r="D3640" s="87" t="s">
        <v>72</v>
      </c>
      <c r="E3640" s="87"/>
      <c r="F3640" s="22" t="str">
        <f>IFERROR(VLOOKUP(B3638,'Lessor Calculations'!$G$10:$M$448,7,FALSE),0)</f>
        <v xml:space="preserve">  </v>
      </c>
      <c r="G3640" s="51"/>
      <c r="H3640" s="143"/>
      <c r="I3640" s="143"/>
      <c r="J3640" s="143"/>
      <c r="K3640" s="143"/>
      <c r="L3640" s="51"/>
      <c r="M3640" s="66"/>
      <c r="N3640" s="87" t="s">
        <v>72</v>
      </c>
      <c r="O3640" s="22"/>
      <c r="P3640" s="96" t="str">
        <f>F3640</f>
        <v xml:space="preserve">  </v>
      </c>
    </row>
    <row r="3641" spans="2:16" hidden="1" x14ac:dyDescent="0.25">
      <c r="B3641" s="98"/>
      <c r="C3641" s="66"/>
      <c r="D3641" s="87"/>
      <c r="E3641" s="22"/>
      <c r="F3641" s="22"/>
      <c r="G3641" s="51"/>
      <c r="H3641" s="66"/>
      <c r="I3641" s="87"/>
      <c r="J3641" s="22"/>
      <c r="K3641" s="22"/>
      <c r="L3641" s="51"/>
      <c r="M3641" s="65"/>
      <c r="N3641" s="87"/>
      <c r="O3641" s="22"/>
      <c r="P3641" s="96"/>
    </row>
    <row r="3642" spans="2:16" ht="15.6" hidden="1" x14ac:dyDescent="0.3">
      <c r="B3642" s="62" t="str">
        <f>B3638</f>
        <v xml:space="preserve">  </v>
      </c>
      <c r="C3642" s="66" t="s">
        <v>70</v>
      </c>
      <c r="D3642" s="66"/>
      <c r="E3642" s="22" t="str">
        <f>IFERROR(VLOOKUP(B3642,'Lessor Calculations'!$Z$10:$AB$448,3,FALSE),0)</f>
        <v xml:space="preserve">  </v>
      </c>
      <c r="F3642" s="66"/>
      <c r="G3642" s="51"/>
      <c r="H3642" s="143" t="s">
        <v>37</v>
      </c>
      <c r="I3642" s="143"/>
      <c r="J3642" s="143"/>
      <c r="K3642" s="143"/>
      <c r="L3642" s="51"/>
      <c r="M3642" s="66" t="s">
        <v>70</v>
      </c>
      <c r="N3642" s="66"/>
      <c r="O3642" s="22" t="str">
        <f>E3642</f>
        <v xml:space="preserve">  </v>
      </c>
      <c r="P3642" s="96"/>
    </row>
    <row r="3643" spans="2:16" hidden="1" x14ac:dyDescent="0.25">
      <c r="B3643" s="98"/>
      <c r="C3643" s="66"/>
      <c r="D3643" s="87" t="s">
        <v>82</v>
      </c>
      <c r="E3643" s="66"/>
      <c r="F3643" s="77" t="str">
        <f>E3642</f>
        <v xml:space="preserve">  </v>
      </c>
      <c r="G3643" s="51"/>
      <c r="H3643" s="143"/>
      <c r="I3643" s="143"/>
      <c r="J3643" s="143"/>
      <c r="K3643" s="143"/>
      <c r="L3643" s="51"/>
      <c r="M3643" s="66"/>
      <c r="N3643" s="87" t="s">
        <v>82</v>
      </c>
      <c r="O3643" s="22"/>
      <c r="P3643" s="96" t="str">
        <f>O3642</f>
        <v xml:space="preserve">  </v>
      </c>
    </row>
    <row r="3644" spans="2:16" hidden="1" x14ac:dyDescent="0.25">
      <c r="B3644" s="98"/>
      <c r="C3644" s="66"/>
      <c r="D3644" s="87"/>
      <c r="E3644" s="22"/>
      <c r="F3644" s="22"/>
      <c r="G3644" s="51"/>
      <c r="H3644" s="66"/>
      <c r="I3644" s="87"/>
      <c r="J3644" s="22"/>
      <c r="K3644" s="22"/>
      <c r="L3644" s="51"/>
      <c r="M3644" s="65"/>
      <c r="N3644" s="87"/>
      <c r="O3644" s="22"/>
      <c r="P3644" s="96"/>
    </row>
    <row r="3645" spans="2:16" ht="15.6" hidden="1" x14ac:dyDescent="0.3">
      <c r="B3645" s="62" t="str">
        <f>B3642</f>
        <v xml:space="preserve">  </v>
      </c>
      <c r="C3645" s="144" t="s">
        <v>37</v>
      </c>
      <c r="D3645" s="144"/>
      <c r="E3645" s="144"/>
      <c r="F3645" s="144"/>
      <c r="G3645" s="51"/>
      <c r="H3645" s="87" t="s">
        <v>74</v>
      </c>
      <c r="I3645" s="66"/>
      <c r="J3645" s="22" t="str">
        <f>IFERROR(VLOOKUP(B3645,'Lessor Calculations'!$AE$10:$AG$448,3,FALSE),0)</f>
        <v xml:space="preserve">  </v>
      </c>
      <c r="K3645" s="22"/>
      <c r="L3645" s="51"/>
      <c r="M3645" s="87" t="s">
        <v>74</v>
      </c>
      <c r="N3645" s="66"/>
      <c r="O3645" s="22" t="str">
        <f>J3645</f>
        <v xml:space="preserve">  </v>
      </c>
      <c r="P3645" s="96"/>
    </row>
    <row r="3646" spans="2:16" ht="15.6" hidden="1" x14ac:dyDescent="0.3">
      <c r="B3646" s="74"/>
      <c r="C3646" s="144"/>
      <c r="D3646" s="144"/>
      <c r="E3646" s="144"/>
      <c r="F3646" s="144"/>
      <c r="G3646" s="51"/>
      <c r="H3646" s="52"/>
      <c r="I3646" s="87" t="s">
        <v>79</v>
      </c>
      <c r="J3646" s="22"/>
      <c r="K3646" s="22" t="str">
        <f>J3645</f>
        <v xml:space="preserve">  </v>
      </c>
      <c r="L3646" s="51"/>
      <c r="M3646" s="52"/>
      <c r="N3646" s="87" t="s">
        <v>79</v>
      </c>
      <c r="O3646" s="22"/>
      <c r="P3646" s="96" t="str">
        <f>O3645</f>
        <v xml:space="preserve">  </v>
      </c>
    </row>
    <row r="3647" spans="2:16" ht="15.6" hidden="1" x14ac:dyDescent="0.3">
      <c r="B3647" s="74"/>
      <c r="C3647" s="66"/>
      <c r="D3647" s="87"/>
      <c r="E3647" s="22"/>
      <c r="F3647" s="22"/>
      <c r="G3647" s="51"/>
      <c r="H3647" s="66"/>
      <c r="I3647" s="87"/>
      <c r="J3647" s="22"/>
      <c r="K3647" s="22"/>
      <c r="L3647" s="51"/>
      <c r="M3647" s="65"/>
      <c r="N3647" s="66"/>
      <c r="O3647" s="22"/>
      <c r="P3647" s="96"/>
    </row>
    <row r="3648" spans="2:16" ht="15.6" hidden="1" x14ac:dyDescent="0.3">
      <c r="B3648" s="62" t="str">
        <f>B3645</f>
        <v xml:space="preserve">  </v>
      </c>
      <c r="C3648" s="87" t="s">
        <v>36</v>
      </c>
      <c r="D3648" s="22"/>
      <c r="E3648" s="22" t="str">
        <f>F3649</f>
        <v xml:space="preserve">  </v>
      </c>
      <c r="F3648" s="22"/>
      <c r="G3648" s="51"/>
      <c r="H3648" s="143" t="s">
        <v>37</v>
      </c>
      <c r="I3648" s="143"/>
      <c r="J3648" s="143"/>
      <c r="K3648" s="143"/>
      <c r="L3648" s="51"/>
      <c r="M3648" s="87" t="s">
        <v>36</v>
      </c>
      <c r="N3648" s="22"/>
      <c r="O3648" s="22" t="str">
        <f>E3648</f>
        <v xml:space="preserve">  </v>
      </c>
      <c r="P3648" s="96"/>
    </row>
    <row r="3649" spans="2:16" ht="15.6" hidden="1" x14ac:dyDescent="0.3">
      <c r="B3649" s="75"/>
      <c r="C3649" s="79"/>
      <c r="D3649" s="90" t="s">
        <v>80</v>
      </c>
      <c r="E3649" s="90"/>
      <c r="F3649" s="91" t="str">
        <f>IFERROR(VLOOKUP(B3648,'Lessor Calculations'!$G$10:$W$448,17,FALSE),0)</f>
        <v xml:space="preserve">  </v>
      </c>
      <c r="G3649" s="70"/>
      <c r="H3649" s="146"/>
      <c r="I3649" s="146"/>
      <c r="J3649" s="146"/>
      <c r="K3649" s="146"/>
      <c r="L3649" s="70"/>
      <c r="M3649" s="79"/>
      <c r="N3649" s="90" t="s">
        <v>80</v>
      </c>
      <c r="O3649" s="91"/>
      <c r="P3649" s="94" t="str">
        <f>O3648</f>
        <v xml:space="preserve">  </v>
      </c>
    </row>
    <row r="3650" spans="2:16" ht="15.6" hidden="1" x14ac:dyDescent="0.3">
      <c r="B3650" s="59" t="str">
        <f>IFERROR(IF(EOMONTH(B3645,1)&gt;Questionnaire!$I$8,"  ",EOMONTH(B3645,1)),"  ")</f>
        <v xml:space="preserve">  </v>
      </c>
      <c r="C3650" s="82" t="s">
        <v>36</v>
      </c>
      <c r="D3650" s="83"/>
      <c r="E3650" s="83">
        <f>IFERROR(F3651+F3652,0)</f>
        <v>0</v>
      </c>
      <c r="F3650" s="83"/>
      <c r="G3650" s="61"/>
      <c r="H3650" s="142" t="s">
        <v>37</v>
      </c>
      <c r="I3650" s="142"/>
      <c r="J3650" s="142"/>
      <c r="K3650" s="142"/>
      <c r="L3650" s="61"/>
      <c r="M3650" s="82" t="s">
        <v>36</v>
      </c>
      <c r="N3650" s="83"/>
      <c r="O3650" s="83">
        <f>E3650</f>
        <v>0</v>
      </c>
      <c r="P3650" s="95"/>
    </row>
    <row r="3651" spans="2:16" hidden="1" x14ac:dyDescent="0.25">
      <c r="B3651" s="98"/>
      <c r="C3651" s="87"/>
      <c r="D3651" s="87" t="s">
        <v>71</v>
      </c>
      <c r="E3651" s="87"/>
      <c r="F3651" s="22">
        <f>IFERROR(-VLOOKUP(B3650,'Lessor Calculations'!$G$10:$N$448,8,FALSE),0)</f>
        <v>0</v>
      </c>
      <c r="G3651" s="51"/>
      <c r="H3651" s="143"/>
      <c r="I3651" s="143"/>
      <c r="J3651" s="143"/>
      <c r="K3651" s="143"/>
      <c r="L3651" s="51"/>
      <c r="M3651" s="87"/>
      <c r="N3651" s="87" t="s">
        <v>71</v>
      </c>
      <c r="O3651" s="22"/>
      <c r="P3651" s="96">
        <f>F3651</f>
        <v>0</v>
      </c>
    </row>
    <row r="3652" spans="2:16" hidden="1" x14ac:dyDescent="0.25">
      <c r="B3652" s="98"/>
      <c r="C3652" s="66"/>
      <c r="D3652" s="87" t="s">
        <v>72</v>
      </c>
      <c r="E3652" s="87"/>
      <c r="F3652" s="22" t="str">
        <f>IFERROR(VLOOKUP(B3650,'Lessor Calculations'!$G$10:$M$448,7,FALSE),0)</f>
        <v xml:space="preserve">  </v>
      </c>
      <c r="G3652" s="51"/>
      <c r="H3652" s="143"/>
      <c r="I3652" s="143"/>
      <c r="J3652" s="143"/>
      <c r="K3652" s="143"/>
      <c r="L3652" s="51"/>
      <c r="M3652" s="66"/>
      <c r="N3652" s="87" t="s">
        <v>72</v>
      </c>
      <c r="O3652" s="22"/>
      <c r="P3652" s="96" t="str">
        <f>F3652</f>
        <v xml:space="preserve">  </v>
      </c>
    </row>
    <row r="3653" spans="2:16" hidden="1" x14ac:dyDescent="0.25">
      <c r="B3653" s="98"/>
      <c r="C3653" s="66"/>
      <c r="D3653" s="87"/>
      <c r="E3653" s="22"/>
      <c r="F3653" s="22"/>
      <c r="G3653" s="51"/>
      <c r="H3653" s="66"/>
      <c r="I3653" s="87"/>
      <c r="J3653" s="22"/>
      <c r="K3653" s="22"/>
      <c r="L3653" s="51"/>
      <c r="M3653" s="65"/>
      <c r="N3653" s="87"/>
      <c r="O3653" s="22"/>
      <c r="P3653" s="96"/>
    </row>
    <row r="3654" spans="2:16" ht="15.6" hidden="1" x14ac:dyDescent="0.3">
      <c r="B3654" s="62" t="str">
        <f>B3650</f>
        <v xml:space="preserve">  </v>
      </c>
      <c r="C3654" s="66" t="s">
        <v>70</v>
      </c>
      <c r="D3654" s="66"/>
      <c r="E3654" s="22" t="str">
        <f>IFERROR(VLOOKUP(B3654,'Lessor Calculations'!$Z$10:$AB$448,3,FALSE),0)</f>
        <v xml:space="preserve">  </v>
      </c>
      <c r="F3654" s="66"/>
      <c r="G3654" s="51"/>
      <c r="H3654" s="143" t="s">
        <v>37</v>
      </c>
      <c r="I3654" s="143"/>
      <c r="J3654" s="143"/>
      <c r="K3654" s="143"/>
      <c r="L3654" s="51"/>
      <c r="M3654" s="66" t="s">
        <v>70</v>
      </c>
      <c r="N3654" s="66"/>
      <c r="O3654" s="22" t="str">
        <f>E3654</f>
        <v xml:space="preserve">  </v>
      </c>
      <c r="P3654" s="96"/>
    </row>
    <row r="3655" spans="2:16" hidden="1" x14ac:dyDescent="0.25">
      <c r="B3655" s="98"/>
      <c r="C3655" s="66"/>
      <c r="D3655" s="87" t="s">
        <v>82</v>
      </c>
      <c r="E3655" s="66"/>
      <c r="F3655" s="77" t="str">
        <f>E3654</f>
        <v xml:space="preserve">  </v>
      </c>
      <c r="G3655" s="51"/>
      <c r="H3655" s="143"/>
      <c r="I3655" s="143"/>
      <c r="J3655" s="143"/>
      <c r="K3655" s="143"/>
      <c r="L3655" s="51"/>
      <c r="M3655" s="66"/>
      <c r="N3655" s="87" t="s">
        <v>82</v>
      </c>
      <c r="O3655" s="22"/>
      <c r="P3655" s="96" t="str">
        <f>O3654</f>
        <v xml:space="preserve">  </v>
      </c>
    </row>
    <row r="3656" spans="2:16" hidden="1" x14ac:dyDescent="0.25">
      <c r="B3656" s="98"/>
      <c r="C3656" s="66"/>
      <c r="D3656" s="87"/>
      <c r="E3656" s="22"/>
      <c r="F3656" s="22"/>
      <c r="G3656" s="51"/>
      <c r="H3656" s="66"/>
      <c r="I3656" s="87"/>
      <c r="J3656" s="22"/>
      <c r="K3656" s="22"/>
      <c r="L3656" s="51"/>
      <c r="M3656" s="65"/>
      <c r="N3656" s="87"/>
      <c r="O3656" s="22"/>
      <c r="P3656" s="96"/>
    </row>
    <row r="3657" spans="2:16" ht="15.6" hidden="1" x14ac:dyDescent="0.3">
      <c r="B3657" s="62" t="str">
        <f>B3654</f>
        <v xml:space="preserve">  </v>
      </c>
      <c r="C3657" s="144" t="s">
        <v>37</v>
      </c>
      <c r="D3657" s="144"/>
      <c r="E3657" s="144"/>
      <c r="F3657" s="144"/>
      <c r="G3657" s="51"/>
      <c r="H3657" s="87" t="s">
        <v>74</v>
      </c>
      <c r="I3657" s="66"/>
      <c r="J3657" s="22" t="str">
        <f>IFERROR(VLOOKUP(B3657,'Lessor Calculations'!$AE$10:$AG$448,3,FALSE),0)</f>
        <v xml:space="preserve">  </v>
      </c>
      <c r="K3657" s="22"/>
      <c r="L3657" s="51"/>
      <c r="M3657" s="87" t="s">
        <v>74</v>
      </c>
      <c r="N3657" s="66"/>
      <c r="O3657" s="22" t="str">
        <f>J3657</f>
        <v xml:space="preserve">  </v>
      </c>
      <c r="P3657" s="96"/>
    </row>
    <row r="3658" spans="2:16" ht="15.6" hidden="1" x14ac:dyDescent="0.3">
      <c r="B3658" s="74"/>
      <c r="C3658" s="144"/>
      <c r="D3658" s="144"/>
      <c r="E3658" s="144"/>
      <c r="F3658" s="144"/>
      <c r="G3658" s="51"/>
      <c r="H3658" s="52"/>
      <c r="I3658" s="87" t="s">
        <v>79</v>
      </c>
      <c r="J3658" s="22"/>
      <c r="K3658" s="22" t="str">
        <f>J3657</f>
        <v xml:space="preserve">  </v>
      </c>
      <c r="L3658" s="51"/>
      <c r="M3658" s="52"/>
      <c r="N3658" s="87" t="s">
        <v>79</v>
      </c>
      <c r="O3658" s="22"/>
      <c r="P3658" s="96" t="str">
        <f>O3657</f>
        <v xml:space="preserve">  </v>
      </c>
    </row>
    <row r="3659" spans="2:16" ht="15.6" hidden="1" x14ac:dyDescent="0.3">
      <c r="B3659" s="74"/>
      <c r="C3659" s="66"/>
      <c r="D3659" s="87"/>
      <c r="E3659" s="22"/>
      <c r="F3659" s="22"/>
      <c r="G3659" s="51"/>
      <c r="H3659" s="66"/>
      <c r="I3659" s="87"/>
      <c r="J3659" s="22"/>
      <c r="K3659" s="22"/>
      <c r="L3659" s="51"/>
      <c r="M3659" s="65"/>
      <c r="N3659" s="66"/>
      <c r="O3659" s="22"/>
      <c r="P3659" s="96"/>
    </row>
    <row r="3660" spans="2:16" ht="15.6" hidden="1" x14ac:dyDescent="0.3">
      <c r="B3660" s="62" t="str">
        <f>B3657</f>
        <v xml:space="preserve">  </v>
      </c>
      <c r="C3660" s="87" t="s">
        <v>36</v>
      </c>
      <c r="D3660" s="22"/>
      <c r="E3660" s="22" t="str">
        <f>F3661</f>
        <v xml:space="preserve">  </v>
      </c>
      <c r="F3660" s="22"/>
      <c r="G3660" s="51"/>
      <c r="H3660" s="143" t="s">
        <v>37</v>
      </c>
      <c r="I3660" s="143"/>
      <c r="J3660" s="143"/>
      <c r="K3660" s="143"/>
      <c r="L3660" s="51"/>
      <c r="M3660" s="87" t="s">
        <v>36</v>
      </c>
      <c r="N3660" s="22"/>
      <c r="O3660" s="22" t="str">
        <f>E3660</f>
        <v xml:space="preserve">  </v>
      </c>
      <c r="P3660" s="96"/>
    </row>
    <row r="3661" spans="2:16" ht="15.6" hidden="1" x14ac:dyDescent="0.3">
      <c r="B3661" s="75"/>
      <c r="C3661" s="79"/>
      <c r="D3661" s="90" t="s">
        <v>80</v>
      </c>
      <c r="E3661" s="90"/>
      <c r="F3661" s="91" t="str">
        <f>IFERROR(VLOOKUP(B3660,'Lessor Calculations'!$G$10:$W$448,17,FALSE),0)</f>
        <v xml:space="preserve">  </v>
      </c>
      <c r="G3661" s="70"/>
      <c r="H3661" s="146"/>
      <c r="I3661" s="146"/>
      <c r="J3661" s="146"/>
      <c r="K3661" s="146"/>
      <c r="L3661" s="70"/>
      <c r="M3661" s="79"/>
      <c r="N3661" s="90" t="s">
        <v>80</v>
      </c>
      <c r="O3661" s="91"/>
      <c r="P3661" s="94" t="str">
        <f>O3660</f>
        <v xml:space="preserve">  </v>
      </c>
    </row>
    <row r="3662" spans="2:16" ht="15.6" hidden="1" x14ac:dyDescent="0.3">
      <c r="B3662" s="59" t="str">
        <f>IFERROR(IF(EOMONTH(B3657,1)&gt;Questionnaire!$I$8,"  ",EOMONTH(B3657,1)),"  ")</f>
        <v xml:space="preserve">  </v>
      </c>
      <c r="C3662" s="82" t="s">
        <v>36</v>
      </c>
      <c r="D3662" s="83"/>
      <c r="E3662" s="83">
        <f>IFERROR(F3663+F3664,0)</f>
        <v>0</v>
      </c>
      <c r="F3662" s="83"/>
      <c r="G3662" s="61"/>
      <c r="H3662" s="142" t="s">
        <v>37</v>
      </c>
      <c r="I3662" s="142"/>
      <c r="J3662" s="142"/>
      <c r="K3662" s="142"/>
      <c r="L3662" s="61"/>
      <c r="M3662" s="82" t="s">
        <v>36</v>
      </c>
      <c r="N3662" s="83"/>
      <c r="O3662" s="83">
        <f>E3662</f>
        <v>0</v>
      </c>
      <c r="P3662" s="95"/>
    </row>
    <row r="3663" spans="2:16" hidden="1" x14ac:dyDescent="0.25">
      <c r="B3663" s="98"/>
      <c r="C3663" s="87"/>
      <c r="D3663" s="87" t="s">
        <v>71</v>
      </c>
      <c r="E3663" s="87"/>
      <c r="F3663" s="22">
        <f>IFERROR(-VLOOKUP(B3662,'Lessor Calculations'!$G$10:$N$448,8,FALSE),0)</f>
        <v>0</v>
      </c>
      <c r="G3663" s="51"/>
      <c r="H3663" s="143"/>
      <c r="I3663" s="143"/>
      <c r="J3663" s="143"/>
      <c r="K3663" s="143"/>
      <c r="L3663" s="51"/>
      <c r="M3663" s="87"/>
      <c r="N3663" s="87" t="s">
        <v>71</v>
      </c>
      <c r="O3663" s="22"/>
      <c r="P3663" s="96">
        <f>F3663</f>
        <v>0</v>
      </c>
    </row>
    <row r="3664" spans="2:16" hidden="1" x14ac:dyDescent="0.25">
      <c r="B3664" s="98"/>
      <c r="C3664" s="66"/>
      <c r="D3664" s="87" t="s">
        <v>72</v>
      </c>
      <c r="E3664" s="87"/>
      <c r="F3664" s="22" t="str">
        <f>IFERROR(VLOOKUP(B3662,'Lessor Calculations'!$G$10:$M$448,7,FALSE),0)</f>
        <v xml:space="preserve">  </v>
      </c>
      <c r="G3664" s="51"/>
      <c r="H3664" s="143"/>
      <c r="I3664" s="143"/>
      <c r="J3664" s="143"/>
      <c r="K3664" s="143"/>
      <c r="L3664" s="51"/>
      <c r="M3664" s="66"/>
      <c r="N3664" s="87" t="s">
        <v>72</v>
      </c>
      <c r="O3664" s="22"/>
      <c r="P3664" s="96" t="str">
        <f>F3664</f>
        <v xml:space="preserve">  </v>
      </c>
    </row>
    <row r="3665" spans="2:16" hidden="1" x14ac:dyDescent="0.25">
      <c r="B3665" s="98"/>
      <c r="C3665" s="66"/>
      <c r="D3665" s="87"/>
      <c r="E3665" s="22"/>
      <c r="F3665" s="22"/>
      <c r="G3665" s="51"/>
      <c r="H3665" s="66"/>
      <c r="I3665" s="87"/>
      <c r="J3665" s="22"/>
      <c r="K3665" s="22"/>
      <c r="L3665" s="51"/>
      <c r="M3665" s="65"/>
      <c r="N3665" s="87"/>
      <c r="O3665" s="22"/>
      <c r="P3665" s="96"/>
    </row>
    <row r="3666" spans="2:16" ht="15.6" hidden="1" x14ac:dyDescent="0.3">
      <c r="B3666" s="62" t="str">
        <f>B3662</f>
        <v xml:space="preserve">  </v>
      </c>
      <c r="C3666" s="66" t="s">
        <v>70</v>
      </c>
      <c r="D3666" s="66"/>
      <c r="E3666" s="22" t="str">
        <f>IFERROR(VLOOKUP(B3666,'Lessor Calculations'!$Z$10:$AB$448,3,FALSE),0)</f>
        <v xml:space="preserve">  </v>
      </c>
      <c r="F3666" s="66"/>
      <c r="G3666" s="51"/>
      <c r="H3666" s="143" t="s">
        <v>37</v>
      </c>
      <c r="I3666" s="143"/>
      <c r="J3666" s="143"/>
      <c r="K3666" s="143"/>
      <c r="L3666" s="51"/>
      <c r="M3666" s="66" t="s">
        <v>70</v>
      </c>
      <c r="N3666" s="66"/>
      <c r="O3666" s="22" t="str">
        <f>E3666</f>
        <v xml:space="preserve">  </v>
      </c>
      <c r="P3666" s="96"/>
    </row>
    <row r="3667" spans="2:16" hidden="1" x14ac:dyDescent="0.25">
      <c r="B3667" s="98"/>
      <c r="C3667" s="66"/>
      <c r="D3667" s="87" t="s">
        <v>82</v>
      </c>
      <c r="E3667" s="66"/>
      <c r="F3667" s="77" t="str">
        <f>E3666</f>
        <v xml:space="preserve">  </v>
      </c>
      <c r="G3667" s="51"/>
      <c r="H3667" s="143"/>
      <c r="I3667" s="143"/>
      <c r="J3667" s="143"/>
      <c r="K3667" s="143"/>
      <c r="L3667" s="51"/>
      <c r="M3667" s="66"/>
      <c r="N3667" s="87" t="s">
        <v>82</v>
      </c>
      <c r="O3667" s="22"/>
      <c r="P3667" s="96" t="str">
        <f>O3666</f>
        <v xml:space="preserve">  </v>
      </c>
    </row>
    <row r="3668" spans="2:16" hidden="1" x14ac:dyDescent="0.25">
      <c r="B3668" s="98"/>
      <c r="C3668" s="66"/>
      <c r="D3668" s="87"/>
      <c r="E3668" s="22"/>
      <c r="F3668" s="22"/>
      <c r="G3668" s="51"/>
      <c r="H3668" s="66"/>
      <c r="I3668" s="87"/>
      <c r="J3668" s="22"/>
      <c r="K3668" s="22"/>
      <c r="L3668" s="51"/>
      <c r="M3668" s="65"/>
      <c r="N3668" s="87"/>
      <c r="O3668" s="22"/>
      <c r="P3668" s="96"/>
    </row>
    <row r="3669" spans="2:16" ht="15.6" hidden="1" x14ac:dyDescent="0.3">
      <c r="B3669" s="62" t="str">
        <f>B3666</f>
        <v xml:space="preserve">  </v>
      </c>
      <c r="C3669" s="144" t="s">
        <v>37</v>
      </c>
      <c r="D3669" s="144"/>
      <c r="E3669" s="144"/>
      <c r="F3669" s="144"/>
      <c r="G3669" s="51"/>
      <c r="H3669" s="87" t="s">
        <v>74</v>
      </c>
      <c r="I3669" s="66"/>
      <c r="J3669" s="22" t="str">
        <f>IFERROR(VLOOKUP(B3669,'Lessor Calculations'!$AE$10:$AG$448,3,FALSE),0)</f>
        <v xml:space="preserve">  </v>
      </c>
      <c r="K3669" s="22"/>
      <c r="L3669" s="51"/>
      <c r="M3669" s="87" t="s">
        <v>74</v>
      </c>
      <c r="N3669" s="66"/>
      <c r="O3669" s="22" t="str">
        <f>J3669</f>
        <v xml:space="preserve">  </v>
      </c>
      <c r="P3669" s="96"/>
    </row>
    <row r="3670" spans="2:16" ht="15.6" hidden="1" x14ac:dyDescent="0.3">
      <c r="B3670" s="74"/>
      <c r="C3670" s="144"/>
      <c r="D3670" s="144"/>
      <c r="E3670" s="144"/>
      <c r="F3670" s="144"/>
      <c r="G3670" s="51"/>
      <c r="H3670" s="52"/>
      <c r="I3670" s="87" t="s">
        <v>79</v>
      </c>
      <c r="J3670" s="22"/>
      <c r="K3670" s="22" t="str">
        <f>J3669</f>
        <v xml:space="preserve">  </v>
      </c>
      <c r="L3670" s="51"/>
      <c r="M3670" s="52"/>
      <c r="N3670" s="87" t="s">
        <v>79</v>
      </c>
      <c r="O3670" s="22"/>
      <c r="P3670" s="96" t="str">
        <f>O3669</f>
        <v xml:space="preserve">  </v>
      </c>
    </row>
    <row r="3671" spans="2:16" ht="15.6" hidden="1" x14ac:dyDescent="0.3">
      <c r="B3671" s="74"/>
      <c r="C3671" s="66"/>
      <c r="D3671" s="87"/>
      <c r="E3671" s="22"/>
      <c r="F3671" s="22"/>
      <c r="G3671" s="51"/>
      <c r="H3671" s="66"/>
      <c r="I3671" s="87"/>
      <c r="J3671" s="22"/>
      <c r="K3671" s="22"/>
      <c r="L3671" s="51"/>
      <c r="M3671" s="65"/>
      <c r="N3671" s="66"/>
      <c r="O3671" s="22"/>
      <c r="P3671" s="96"/>
    </row>
    <row r="3672" spans="2:16" ht="15.6" hidden="1" x14ac:dyDescent="0.3">
      <c r="B3672" s="62" t="str">
        <f>B3669</f>
        <v xml:space="preserve">  </v>
      </c>
      <c r="C3672" s="87" t="s">
        <v>36</v>
      </c>
      <c r="D3672" s="22"/>
      <c r="E3672" s="22" t="str">
        <f>F3673</f>
        <v xml:space="preserve">  </v>
      </c>
      <c r="F3672" s="22"/>
      <c r="G3672" s="51"/>
      <c r="H3672" s="143" t="s">
        <v>37</v>
      </c>
      <c r="I3672" s="143"/>
      <c r="J3672" s="143"/>
      <c r="K3672" s="143"/>
      <c r="L3672" s="51"/>
      <c r="M3672" s="87" t="s">
        <v>36</v>
      </c>
      <c r="N3672" s="22"/>
      <c r="O3672" s="22" t="str">
        <f>E3672</f>
        <v xml:space="preserve">  </v>
      </c>
      <c r="P3672" s="96"/>
    </row>
    <row r="3673" spans="2:16" ht="15.6" hidden="1" x14ac:dyDescent="0.3">
      <c r="B3673" s="75"/>
      <c r="C3673" s="79"/>
      <c r="D3673" s="90" t="s">
        <v>80</v>
      </c>
      <c r="E3673" s="90"/>
      <c r="F3673" s="91" t="str">
        <f>IFERROR(VLOOKUP(B3672,'Lessor Calculations'!$G$10:$W$448,17,FALSE),0)</f>
        <v xml:space="preserve">  </v>
      </c>
      <c r="G3673" s="70"/>
      <c r="H3673" s="146"/>
      <c r="I3673" s="146"/>
      <c r="J3673" s="146"/>
      <c r="K3673" s="146"/>
      <c r="L3673" s="70"/>
      <c r="M3673" s="79"/>
      <c r="N3673" s="90" t="s">
        <v>80</v>
      </c>
      <c r="O3673" s="91"/>
      <c r="P3673" s="94" t="str">
        <f>O3672</f>
        <v xml:space="preserve">  </v>
      </c>
    </row>
    <row r="3674" spans="2:16" ht="15.6" hidden="1" x14ac:dyDescent="0.3">
      <c r="B3674" s="59" t="str">
        <f>IFERROR(IF(EOMONTH(B3669,1)&gt;Questionnaire!$I$8,"  ",EOMONTH(B3669,1)),"  ")</f>
        <v xml:space="preserve">  </v>
      </c>
      <c r="C3674" s="82" t="s">
        <v>36</v>
      </c>
      <c r="D3674" s="83"/>
      <c r="E3674" s="83">
        <f>IFERROR(F3675+F3676,0)</f>
        <v>0</v>
      </c>
      <c r="F3674" s="83"/>
      <c r="G3674" s="61"/>
      <c r="H3674" s="142" t="s">
        <v>37</v>
      </c>
      <c r="I3674" s="142"/>
      <c r="J3674" s="142"/>
      <c r="K3674" s="142"/>
      <c r="L3674" s="61"/>
      <c r="M3674" s="82" t="s">
        <v>36</v>
      </c>
      <c r="N3674" s="83"/>
      <c r="O3674" s="83">
        <f>E3674</f>
        <v>0</v>
      </c>
      <c r="P3674" s="95"/>
    </row>
    <row r="3675" spans="2:16" hidden="1" x14ac:dyDescent="0.25">
      <c r="B3675" s="98"/>
      <c r="C3675" s="87"/>
      <c r="D3675" s="87" t="s">
        <v>71</v>
      </c>
      <c r="E3675" s="87"/>
      <c r="F3675" s="22">
        <f>IFERROR(-VLOOKUP(B3674,'Lessor Calculations'!$G$10:$N$448,8,FALSE),0)</f>
        <v>0</v>
      </c>
      <c r="G3675" s="51"/>
      <c r="H3675" s="143"/>
      <c r="I3675" s="143"/>
      <c r="J3675" s="143"/>
      <c r="K3675" s="143"/>
      <c r="L3675" s="51"/>
      <c r="M3675" s="87"/>
      <c r="N3675" s="87" t="s">
        <v>71</v>
      </c>
      <c r="O3675" s="22"/>
      <c r="P3675" s="96">
        <f>F3675</f>
        <v>0</v>
      </c>
    </row>
    <row r="3676" spans="2:16" hidden="1" x14ac:dyDescent="0.25">
      <c r="B3676" s="98"/>
      <c r="C3676" s="66"/>
      <c r="D3676" s="87" t="s">
        <v>72</v>
      </c>
      <c r="E3676" s="87"/>
      <c r="F3676" s="22" t="str">
        <f>IFERROR(VLOOKUP(B3674,'Lessor Calculations'!$G$10:$M$448,7,FALSE),0)</f>
        <v xml:space="preserve">  </v>
      </c>
      <c r="G3676" s="51"/>
      <c r="H3676" s="143"/>
      <c r="I3676" s="143"/>
      <c r="J3676" s="143"/>
      <c r="K3676" s="143"/>
      <c r="L3676" s="51"/>
      <c r="M3676" s="66"/>
      <c r="N3676" s="87" t="s">
        <v>72</v>
      </c>
      <c r="O3676" s="22"/>
      <c r="P3676" s="96" t="str">
        <f>F3676</f>
        <v xml:space="preserve">  </v>
      </c>
    </row>
    <row r="3677" spans="2:16" hidden="1" x14ac:dyDescent="0.25">
      <c r="B3677" s="98"/>
      <c r="C3677" s="66"/>
      <c r="D3677" s="87"/>
      <c r="E3677" s="22"/>
      <c r="F3677" s="22"/>
      <c r="G3677" s="51"/>
      <c r="H3677" s="66"/>
      <c r="I3677" s="87"/>
      <c r="J3677" s="22"/>
      <c r="K3677" s="22"/>
      <c r="L3677" s="51"/>
      <c r="M3677" s="65"/>
      <c r="N3677" s="87"/>
      <c r="O3677" s="22"/>
      <c r="P3677" s="96"/>
    </row>
    <row r="3678" spans="2:16" ht="15.6" hidden="1" x14ac:dyDescent="0.3">
      <c r="B3678" s="62" t="str">
        <f>B3674</f>
        <v xml:space="preserve">  </v>
      </c>
      <c r="C3678" s="66" t="s">
        <v>70</v>
      </c>
      <c r="D3678" s="66"/>
      <c r="E3678" s="22" t="str">
        <f>IFERROR(VLOOKUP(B3678,'Lessor Calculations'!$Z$10:$AB$448,3,FALSE),0)</f>
        <v xml:space="preserve">  </v>
      </c>
      <c r="F3678" s="66"/>
      <c r="G3678" s="51"/>
      <c r="H3678" s="143" t="s">
        <v>37</v>
      </c>
      <c r="I3678" s="143"/>
      <c r="J3678" s="143"/>
      <c r="K3678" s="143"/>
      <c r="L3678" s="51"/>
      <c r="M3678" s="66" t="s">
        <v>70</v>
      </c>
      <c r="N3678" s="66"/>
      <c r="O3678" s="22" t="str">
        <f>E3678</f>
        <v xml:space="preserve">  </v>
      </c>
      <c r="P3678" s="96"/>
    </row>
    <row r="3679" spans="2:16" hidden="1" x14ac:dyDescent="0.25">
      <c r="B3679" s="98"/>
      <c r="C3679" s="66"/>
      <c r="D3679" s="87" t="s">
        <v>82</v>
      </c>
      <c r="E3679" s="66"/>
      <c r="F3679" s="77" t="str">
        <f>E3678</f>
        <v xml:space="preserve">  </v>
      </c>
      <c r="G3679" s="51"/>
      <c r="H3679" s="143"/>
      <c r="I3679" s="143"/>
      <c r="J3679" s="143"/>
      <c r="K3679" s="143"/>
      <c r="L3679" s="51"/>
      <c r="M3679" s="66"/>
      <c r="N3679" s="87" t="s">
        <v>82</v>
      </c>
      <c r="O3679" s="22"/>
      <c r="P3679" s="96" t="str">
        <f>O3678</f>
        <v xml:space="preserve">  </v>
      </c>
    </row>
    <row r="3680" spans="2:16" hidden="1" x14ac:dyDescent="0.25">
      <c r="B3680" s="98"/>
      <c r="C3680" s="66"/>
      <c r="D3680" s="87"/>
      <c r="E3680" s="22"/>
      <c r="F3680" s="22"/>
      <c r="G3680" s="51"/>
      <c r="H3680" s="66"/>
      <c r="I3680" s="87"/>
      <c r="J3680" s="22"/>
      <c r="K3680" s="22"/>
      <c r="L3680" s="51"/>
      <c r="M3680" s="65"/>
      <c r="N3680" s="87"/>
      <c r="O3680" s="22"/>
      <c r="P3680" s="96"/>
    </row>
    <row r="3681" spans="2:16" ht="15.6" hidden="1" x14ac:dyDescent="0.3">
      <c r="B3681" s="62" t="str">
        <f>B3678</f>
        <v xml:space="preserve">  </v>
      </c>
      <c r="C3681" s="144" t="s">
        <v>37</v>
      </c>
      <c r="D3681" s="144"/>
      <c r="E3681" s="144"/>
      <c r="F3681" s="144"/>
      <c r="G3681" s="51"/>
      <c r="H3681" s="87" t="s">
        <v>74</v>
      </c>
      <c r="I3681" s="66"/>
      <c r="J3681" s="22" t="str">
        <f>IFERROR(VLOOKUP(B3681,'Lessor Calculations'!$AE$10:$AG$448,3,FALSE),0)</f>
        <v xml:space="preserve">  </v>
      </c>
      <c r="K3681" s="22"/>
      <c r="L3681" s="51"/>
      <c r="M3681" s="87" t="s">
        <v>74</v>
      </c>
      <c r="N3681" s="66"/>
      <c r="O3681" s="22" t="str">
        <f>J3681</f>
        <v xml:space="preserve">  </v>
      </c>
      <c r="P3681" s="96"/>
    </row>
    <row r="3682" spans="2:16" ht="15.6" hidden="1" x14ac:dyDescent="0.3">
      <c r="B3682" s="74"/>
      <c r="C3682" s="144"/>
      <c r="D3682" s="144"/>
      <c r="E3682" s="144"/>
      <c r="F3682" s="144"/>
      <c r="G3682" s="51"/>
      <c r="H3682" s="52"/>
      <c r="I3682" s="87" t="s">
        <v>79</v>
      </c>
      <c r="J3682" s="22"/>
      <c r="K3682" s="22" t="str">
        <f>J3681</f>
        <v xml:space="preserve">  </v>
      </c>
      <c r="L3682" s="51"/>
      <c r="M3682" s="52"/>
      <c r="N3682" s="87" t="s">
        <v>79</v>
      </c>
      <c r="O3682" s="22"/>
      <c r="P3682" s="96" t="str">
        <f>O3681</f>
        <v xml:space="preserve">  </v>
      </c>
    </row>
    <row r="3683" spans="2:16" ht="15.6" hidden="1" x14ac:dyDescent="0.3">
      <c r="B3683" s="74"/>
      <c r="C3683" s="66"/>
      <c r="D3683" s="87"/>
      <c r="E3683" s="22"/>
      <c r="F3683" s="22"/>
      <c r="G3683" s="51"/>
      <c r="H3683" s="66"/>
      <c r="I3683" s="87"/>
      <c r="J3683" s="22"/>
      <c r="K3683" s="22"/>
      <c r="L3683" s="51"/>
      <c r="M3683" s="65"/>
      <c r="N3683" s="66"/>
      <c r="O3683" s="22"/>
      <c r="P3683" s="96"/>
    </row>
    <row r="3684" spans="2:16" ht="15.6" hidden="1" x14ac:dyDescent="0.3">
      <c r="B3684" s="62" t="str">
        <f>B3681</f>
        <v xml:space="preserve">  </v>
      </c>
      <c r="C3684" s="87" t="s">
        <v>36</v>
      </c>
      <c r="D3684" s="22"/>
      <c r="E3684" s="22" t="str">
        <f>F3685</f>
        <v xml:space="preserve">  </v>
      </c>
      <c r="F3684" s="22"/>
      <c r="G3684" s="51"/>
      <c r="H3684" s="143" t="s">
        <v>37</v>
      </c>
      <c r="I3684" s="143"/>
      <c r="J3684" s="143"/>
      <c r="K3684" s="143"/>
      <c r="L3684" s="51"/>
      <c r="M3684" s="87" t="s">
        <v>36</v>
      </c>
      <c r="N3684" s="22"/>
      <c r="O3684" s="22" t="str">
        <f>E3684</f>
        <v xml:space="preserve">  </v>
      </c>
      <c r="P3684" s="96"/>
    </row>
    <row r="3685" spans="2:16" ht="15.6" hidden="1" x14ac:dyDescent="0.3">
      <c r="B3685" s="75"/>
      <c r="C3685" s="79"/>
      <c r="D3685" s="90" t="s">
        <v>80</v>
      </c>
      <c r="E3685" s="90"/>
      <c r="F3685" s="91" t="str">
        <f>IFERROR(VLOOKUP(B3684,'Lessor Calculations'!$G$10:$W$448,17,FALSE),0)</f>
        <v xml:space="preserve">  </v>
      </c>
      <c r="G3685" s="70"/>
      <c r="H3685" s="146"/>
      <c r="I3685" s="146"/>
      <c r="J3685" s="146"/>
      <c r="K3685" s="146"/>
      <c r="L3685" s="70"/>
      <c r="M3685" s="79"/>
      <c r="N3685" s="90" t="s">
        <v>80</v>
      </c>
      <c r="O3685" s="91"/>
      <c r="P3685" s="94" t="str">
        <f>O3684</f>
        <v xml:space="preserve">  </v>
      </c>
    </row>
    <row r="3686" spans="2:16" ht="15.6" hidden="1" x14ac:dyDescent="0.3">
      <c r="B3686" s="59" t="str">
        <f>IFERROR(IF(EOMONTH(B3681,1)&gt;Questionnaire!$I$8,"  ",EOMONTH(B3681,1)),"  ")</f>
        <v xml:space="preserve">  </v>
      </c>
      <c r="C3686" s="82" t="s">
        <v>36</v>
      </c>
      <c r="D3686" s="83"/>
      <c r="E3686" s="83">
        <f>IFERROR(F3687+F3688,0)</f>
        <v>0</v>
      </c>
      <c r="F3686" s="83"/>
      <c r="G3686" s="61"/>
      <c r="H3686" s="142" t="s">
        <v>37</v>
      </c>
      <c r="I3686" s="142"/>
      <c r="J3686" s="142"/>
      <c r="K3686" s="142"/>
      <c r="L3686" s="61"/>
      <c r="M3686" s="82" t="s">
        <v>36</v>
      </c>
      <c r="N3686" s="83"/>
      <c r="O3686" s="83">
        <f>E3686</f>
        <v>0</v>
      </c>
      <c r="P3686" s="95"/>
    </row>
    <row r="3687" spans="2:16" hidden="1" x14ac:dyDescent="0.25">
      <c r="B3687" s="98"/>
      <c r="C3687" s="87"/>
      <c r="D3687" s="87" t="s">
        <v>71</v>
      </c>
      <c r="E3687" s="87"/>
      <c r="F3687" s="22">
        <f>IFERROR(-VLOOKUP(B3686,'Lessor Calculations'!$G$10:$N$448,8,FALSE),0)</f>
        <v>0</v>
      </c>
      <c r="G3687" s="51"/>
      <c r="H3687" s="143"/>
      <c r="I3687" s="143"/>
      <c r="J3687" s="143"/>
      <c r="K3687" s="143"/>
      <c r="L3687" s="51"/>
      <c r="M3687" s="87"/>
      <c r="N3687" s="87" t="s">
        <v>71</v>
      </c>
      <c r="O3687" s="22"/>
      <c r="P3687" s="96">
        <f>F3687</f>
        <v>0</v>
      </c>
    </row>
    <row r="3688" spans="2:16" hidden="1" x14ac:dyDescent="0.25">
      <c r="B3688" s="98"/>
      <c r="C3688" s="66"/>
      <c r="D3688" s="87" t="s">
        <v>72</v>
      </c>
      <c r="E3688" s="87"/>
      <c r="F3688" s="22" t="str">
        <f>IFERROR(VLOOKUP(B3686,'Lessor Calculations'!$G$10:$M$448,7,FALSE),0)</f>
        <v xml:space="preserve">  </v>
      </c>
      <c r="G3688" s="51"/>
      <c r="H3688" s="143"/>
      <c r="I3688" s="143"/>
      <c r="J3688" s="143"/>
      <c r="K3688" s="143"/>
      <c r="L3688" s="51"/>
      <c r="M3688" s="66"/>
      <c r="N3688" s="87" t="s">
        <v>72</v>
      </c>
      <c r="O3688" s="22"/>
      <c r="P3688" s="96" t="str">
        <f>F3688</f>
        <v xml:space="preserve">  </v>
      </c>
    </row>
    <row r="3689" spans="2:16" hidden="1" x14ac:dyDescent="0.25">
      <c r="B3689" s="98"/>
      <c r="C3689" s="66"/>
      <c r="D3689" s="87"/>
      <c r="E3689" s="22"/>
      <c r="F3689" s="22"/>
      <c r="G3689" s="51"/>
      <c r="H3689" s="66"/>
      <c r="I3689" s="87"/>
      <c r="J3689" s="22"/>
      <c r="K3689" s="22"/>
      <c r="L3689" s="51"/>
      <c r="M3689" s="65"/>
      <c r="N3689" s="87"/>
      <c r="O3689" s="22"/>
      <c r="P3689" s="96"/>
    </row>
    <row r="3690" spans="2:16" ht="15.6" hidden="1" x14ac:dyDescent="0.3">
      <c r="B3690" s="62" t="str">
        <f>B3686</f>
        <v xml:space="preserve">  </v>
      </c>
      <c r="C3690" s="66" t="s">
        <v>70</v>
      </c>
      <c r="D3690" s="66"/>
      <c r="E3690" s="22" t="str">
        <f>IFERROR(VLOOKUP(B3690,'Lessor Calculations'!$Z$10:$AB$448,3,FALSE),0)</f>
        <v xml:space="preserve">  </v>
      </c>
      <c r="F3690" s="66"/>
      <c r="G3690" s="51"/>
      <c r="H3690" s="143" t="s">
        <v>37</v>
      </c>
      <c r="I3690" s="143"/>
      <c r="J3690" s="143"/>
      <c r="K3690" s="143"/>
      <c r="L3690" s="51"/>
      <c r="M3690" s="66" t="s">
        <v>70</v>
      </c>
      <c r="N3690" s="66"/>
      <c r="O3690" s="22" t="str">
        <f>E3690</f>
        <v xml:space="preserve">  </v>
      </c>
      <c r="P3690" s="96"/>
    </row>
    <row r="3691" spans="2:16" hidden="1" x14ac:dyDescent="0.25">
      <c r="B3691" s="98"/>
      <c r="C3691" s="66"/>
      <c r="D3691" s="87" t="s">
        <v>82</v>
      </c>
      <c r="E3691" s="66"/>
      <c r="F3691" s="77" t="str">
        <f>E3690</f>
        <v xml:space="preserve">  </v>
      </c>
      <c r="G3691" s="51"/>
      <c r="H3691" s="143"/>
      <c r="I3691" s="143"/>
      <c r="J3691" s="143"/>
      <c r="K3691" s="143"/>
      <c r="L3691" s="51"/>
      <c r="M3691" s="66"/>
      <c r="N3691" s="87" t="s">
        <v>82</v>
      </c>
      <c r="O3691" s="22"/>
      <c r="P3691" s="96" t="str">
        <f>O3690</f>
        <v xml:space="preserve">  </v>
      </c>
    </row>
    <row r="3692" spans="2:16" hidden="1" x14ac:dyDescent="0.25">
      <c r="B3692" s="98"/>
      <c r="C3692" s="66"/>
      <c r="D3692" s="87"/>
      <c r="E3692" s="22"/>
      <c r="F3692" s="22"/>
      <c r="G3692" s="51"/>
      <c r="H3692" s="66"/>
      <c r="I3692" s="87"/>
      <c r="J3692" s="22"/>
      <c r="K3692" s="22"/>
      <c r="L3692" s="51"/>
      <c r="M3692" s="65"/>
      <c r="N3692" s="87"/>
      <c r="O3692" s="22"/>
      <c r="P3692" s="96"/>
    </row>
    <row r="3693" spans="2:16" ht="15.6" hidden="1" x14ac:dyDescent="0.3">
      <c r="B3693" s="62" t="str">
        <f>B3690</f>
        <v xml:space="preserve">  </v>
      </c>
      <c r="C3693" s="144" t="s">
        <v>37</v>
      </c>
      <c r="D3693" s="144"/>
      <c r="E3693" s="144"/>
      <c r="F3693" s="144"/>
      <c r="G3693" s="51"/>
      <c r="H3693" s="87" t="s">
        <v>74</v>
      </c>
      <c r="I3693" s="66"/>
      <c r="J3693" s="22" t="str">
        <f>IFERROR(VLOOKUP(B3693,'Lessor Calculations'!$AE$10:$AG$448,3,FALSE),0)</f>
        <v xml:space="preserve">  </v>
      </c>
      <c r="K3693" s="22"/>
      <c r="L3693" s="51"/>
      <c r="M3693" s="87" t="s">
        <v>74</v>
      </c>
      <c r="N3693" s="66"/>
      <c r="O3693" s="22" t="str">
        <f>J3693</f>
        <v xml:space="preserve">  </v>
      </c>
      <c r="P3693" s="96"/>
    </row>
    <row r="3694" spans="2:16" ht="15.6" hidden="1" x14ac:dyDescent="0.3">
      <c r="B3694" s="74"/>
      <c r="C3694" s="144"/>
      <c r="D3694" s="144"/>
      <c r="E3694" s="144"/>
      <c r="F3694" s="144"/>
      <c r="G3694" s="51"/>
      <c r="H3694" s="52"/>
      <c r="I3694" s="87" t="s">
        <v>79</v>
      </c>
      <c r="J3694" s="22"/>
      <c r="K3694" s="22" t="str">
        <f>J3693</f>
        <v xml:space="preserve">  </v>
      </c>
      <c r="L3694" s="51"/>
      <c r="M3694" s="52"/>
      <c r="N3694" s="87" t="s">
        <v>79</v>
      </c>
      <c r="O3694" s="22"/>
      <c r="P3694" s="96" t="str">
        <f>O3693</f>
        <v xml:space="preserve">  </v>
      </c>
    </row>
    <row r="3695" spans="2:16" ht="15.6" hidden="1" x14ac:dyDescent="0.3">
      <c r="B3695" s="74"/>
      <c r="C3695" s="66"/>
      <c r="D3695" s="87"/>
      <c r="E3695" s="22"/>
      <c r="F3695" s="22"/>
      <c r="G3695" s="51"/>
      <c r="H3695" s="66"/>
      <c r="I3695" s="87"/>
      <c r="J3695" s="22"/>
      <c r="K3695" s="22"/>
      <c r="L3695" s="51"/>
      <c r="M3695" s="65"/>
      <c r="N3695" s="66"/>
      <c r="O3695" s="22"/>
      <c r="P3695" s="96"/>
    </row>
    <row r="3696" spans="2:16" ht="15.6" hidden="1" x14ac:dyDescent="0.3">
      <c r="B3696" s="62" t="str">
        <f>B3693</f>
        <v xml:space="preserve">  </v>
      </c>
      <c r="C3696" s="87" t="s">
        <v>36</v>
      </c>
      <c r="D3696" s="22"/>
      <c r="E3696" s="22" t="str">
        <f>F3697</f>
        <v xml:space="preserve">  </v>
      </c>
      <c r="F3696" s="22"/>
      <c r="G3696" s="51"/>
      <c r="H3696" s="143" t="s">
        <v>37</v>
      </c>
      <c r="I3696" s="143"/>
      <c r="J3696" s="143"/>
      <c r="K3696" s="143"/>
      <c r="L3696" s="51"/>
      <c r="M3696" s="87" t="s">
        <v>36</v>
      </c>
      <c r="N3696" s="22"/>
      <c r="O3696" s="22" t="str">
        <f>E3696</f>
        <v xml:space="preserve">  </v>
      </c>
      <c r="P3696" s="96"/>
    </row>
    <row r="3697" spans="2:16" ht="15.6" hidden="1" x14ac:dyDescent="0.3">
      <c r="B3697" s="75"/>
      <c r="C3697" s="79"/>
      <c r="D3697" s="90" t="s">
        <v>80</v>
      </c>
      <c r="E3697" s="90"/>
      <c r="F3697" s="91" t="str">
        <f>IFERROR(VLOOKUP(B3696,'Lessor Calculations'!$G$10:$W$448,17,FALSE),0)</f>
        <v xml:space="preserve">  </v>
      </c>
      <c r="G3697" s="70"/>
      <c r="H3697" s="146"/>
      <c r="I3697" s="146"/>
      <c r="J3697" s="146"/>
      <c r="K3697" s="146"/>
      <c r="L3697" s="70"/>
      <c r="M3697" s="79"/>
      <c r="N3697" s="90" t="s">
        <v>80</v>
      </c>
      <c r="O3697" s="91"/>
      <c r="P3697" s="94" t="str">
        <f>O3696</f>
        <v xml:space="preserve">  </v>
      </c>
    </row>
    <row r="3698" spans="2:16" ht="15.6" hidden="1" x14ac:dyDescent="0.3">
      <c r="B3698" s="59" t="str">
        <f>IFERROR(IF(EOMONTH(B3693,1)&gt;Questionnaire!$I$8,"  ",EOMONTH(B3693,1)),"  ")</f>
        <v xml:space="preserve">  </v>
      </c>
      <c r="C3698" s="82" t="s">
        <v>36</v>
      </c>
      <c r="D3698" s="83"/>
      <c r="E3698" s="83">
        <f>IFERROR(F3699+F3700,0)</f>
        <v>0</v>
      </c>
      <c r="F3698" s="83"/>
      <c r="G3698" s="61"/>
      <c r="H3698" s="142" t="s">
        <v>37</v>
      </c>
      <c r="I3698" s="142"/>
      <c r="J3698" s="142"/>
      <c r="K3698" s="142"/>
      <c r="L3698" s="61"/>
      <c r="M3698" s="82" t="s">
        <v>36</v>
      </c>
      <c r="N3698" s="83"/>
      <c r="O3698" s="83">
        <f>E3698</f>
        <v>0</v>
      </c>
      <c r="P3698" s="95"/>
    </row>
    <row r="3699" spans="2:16" hidden="1" x14ac:dyDescent="0.25">
      <c r="B3699" s="98"/>
      <c r="C3699" s="87"/>
      <c r="D3699" s="87" t="s">
        <v>71</v>
      </c>
      <c r="E3699" s="87"/>
      <c r="F3699" s="22">
        <f>IFERROR(-VLOOKUP(B3698,'Lessor Calculations'!$G$10:$N$448,8,FALSE),0)</f>
        <v>0</v>
      </c>
      <c r="G3699" s="51"/>
      <c r="H3699" s="143"/>
      <c r="I3699" s="143"/>
      <c r="J3699" s="143"/>
      <c r="K3699" s="143"/>
      <c r="L3699" s="51"/>
      <c r="M3699" s="87"/>
      <c r="N3699" s="87" t="s">
        <v>71</v>
      </c>
      <c r="O3699" s="22"/>
      <c r="P3699" s="96">
        <f>F3699</f>
        <v>0</v>
      </c>
    </row>
    <row r="3700" spans="2:16" hidden="1" x14ac:dyDescent="0.25">
      <c r="B3700" s="98"/>
      <c r="C3700" s="66"/>
      <c r="D3700" s="87" t="s">
        <v>72</v>
      </c>
      <c r="E3700" s="87"/>
      <c r="F3700" s="22" t="str">
        <f>IFERROR(VLOOKUP(B3698,'Lessor Calculations'!$G$10:$M$448,7,FALSE),0)</f>
        <v xml:space="preserve">  </v>
      </c>
      <c r="G3700" s="51"/>
      <c r="H3700" s="143"/>
      <c r="I3700" s="143"/>
      <c r="J3700" s="143"/>
      <c r="K3700" s="143"/>
      <c r="L3700" s="51"/>
      <c r="M3700" s="66"/>
      <c r="N3700" s="87" t="s">
        <v>72</v>
      </c>
      <c r="O3700" s="22"/>
      <c r="P3700" s="96" t="str">
        <f>F3700</f>
        <v xml:space="preserve">  </v>
      </c>
    </row>
    <row r="3701" spans="2:16" hidden="1" x14ac:dyDescent="0.25">
      <c r="B3701" s="98"/>
      <c r="C3701" s="66"/>
      <c r="D3701" s="87"/>
      <c r="E3701" s="22"/>
      <c r="F3701" s="22"/>
      <c r="G3701" s="51"/>
      <c r="H3701" s="66"/>
      <c r="I3701" s="87"/>
      <c r="J3701" s="22"/>
      <c r="K3701" s="22"/>
      <c r="L3701" s="51"/>
      <c r="M3701" s="65"/>
      <c r="N3701" s="87"/>
      <c r="O3701" s="22"/>
      <c r="P3701" s="96"/>
    </row>
    <row r="3702" spans="2:16" ht="15.6" hidden="1" x14ac:dyDescent="0.3">
      <c r="B3702" s="62" t="str">
        <f>B3698</f>
        <v xml:space="preserve">  </v>
      </c>
      <c r="C3702" s="66" t="s">
        <v>70</v>
      </c>
      <c r="D3702" s="66"/>
      <c r="E3702" s="22" t="str">
        <f>IFERROR(VLOOKUP(B3702,'Lessor Calculations'!$Z$10:$AB$448,3,FALSE),0)</f>
        <v xml:space="preserve">  </v>
      </c>
      <c r="F3702" s="66"/>
      <c r="G3702" s="51"/>
      <c r="H3702" s="143" t="s">
        <v>37</v>
      </c>
      <c r="I3702" s="143"/>
      <c r="J3702" s="143"/>
      <c r="K3702" s="143"/>
      <c r="L3702" s="51"/>
      <c r="M3702" s="66" t="s">
        <v>70</v>
      </c>
      <c r="N3702" s="66"/>
      <c r="O3702" s="22" t="str">
        <f>E3702</f>
        <v xml:space="preserve">  </v>
      </c>
      <c r="P3702" s="96"/>
    </row>
    <row r="3703" spans="2:16" hidden="1" x14ac:dyDescent="0.25">
      <c r="B3703" s="98"/>
      <c r="C3703" s="66"/>
      <c r="D3703" s="87" t="s">
        <v>82</v>
      </c>
      <c r="E3703" s="66"/>
      <c r="F3703" s="77" t="str">
        <f>E3702</f>
        <v xml:space="preserve">  </v>
      </c>
      <c r="G3703" s="51"/>
      <c r="H3703" s="143"/>
      <c r="I3703" s="143"/>
      <c r="J3703" s="143"/>
      <c r="K3703" s="143"/>
      <c r="L3703" s="51"/>
      <c r="M3703" s="66"/>
      <c r="N3703" s="87" t="s">
        <v>82</v>
      </c>
      <c r="O3703" s="22"/>
      <c r="P3703" s="96" t="str">
        <f>O3702</f>
        <v xml:space="preserve">  </v>
      </c>
    </row>
    <row r="3704" spans="2:16" hidden="1" x14ac:dyDescent="0.25">
      <c r="B3704" s="98"/>
      <c r="C3704" s="66"/>
      <c r="D3704" s="87"/>
      <c r="E3704" s="22"/>
      <c r="F3704" s="22"/>
      <c r="G3704" s="51"/>
      <c r="H3704" s="66"/>
      <c r="I3704" s="87"/>
      <c r="J3704" s="22"/>
      <c r="K3704" s="22"/>
      <c r="L3704" s="51"/>
      <c r="M3704" s="65"/>
      <c r="N3704" s="87"/>
      <c r="O3704" s="22"/>
      <c r="P3704" s="96"/>
    </row>
    <row r="3705" spans="2:16" ht="15.6" hidden="1" x14ac:dyDescent="0.3">
      <c r="B3705" s="62" t="str">
        <f>B3702</f>
        <v xml:space="preserve">  </v>
      </c>
      <c r="C3705" s="144" t="s">
        <v>37</v>
      </c>
      <c r="D3705" s="144"/>
      <c r="E3705" s="144"/>
      <c r="F3705" s="144"/>
      <c r="G3705" s="51"/>
      <c r="H3705" s="87" t="s">
        <v>74</v>
      </c>
      <c r="I3705" s="66"/>
      <c r="J3705" s="22" t="str">
        <f>IFERROR(VLOOKUP(B3705,'Lessor Calculations'!$AE$10:$AG$448,3,FALSE),0)</f>
        <v xml:space="preserve">  </v>
      </c>
      <c r="K3705" s="22"/>
      <c r="L3705" s="51"/>
      <c r="M3705" s="87" t="s">
        <v>74</v>
      </c>
      <c r="N3705" s="66"/>
      <c r="O3705" s="22" t="str">
        <f>J3705</f>
        <v xml:space="preserve">  </v>
      </c>
      <c r="P3705" s="96"/>
    </row>
    <row r="3706" spans="2:16" ht="15.6" hidden="1" x14ac:dyDescent="0.3">
      <c r="B3706" s="74"/>
      <c r="C3706" s="144"/>
      <c r="D3706" s="144"/>
      <c r="E3706" s="144"/>
      <c r="F3706" s="144"/>
      <c r="G3706" s="51"/>
      <c r="H3706" s="52"/>
      <c r="I3706" s="87" t="s">
        <v>79</v>
      </c>
      <c r="J3706" s="22"/>
      <c r="K3706" s="22" t="str">
        <f>J3705</f>
        <v xml:space="preserve">  </v>
      </c>
      <c r="L3706" s="51"/>
      <c r="M3706" s="52"/>
      <c r="N3706" s="87" t="s">
        <v>79</v>
      </c>
      <c r="O3706" s="22"/>
      <c r="P3706" s="96" t="str">
        <f>O3705</f>
        <v xml:space="preserve">  </v>
      </c>
    </row>
    <row r="3707" spans="2:16" ht="15.6" hidden="1" x14ac:dyDescent="0.3">
      <c r="B3707" s="74"/>
      <c r="C3707" s="66"/>
      <c r="D3707" s="87"/>
      <c r="E3707" s="22"/>
      <c r="F3707" s="22"/>
      <c r="G3707" s="51"/>
      <c r="H3707" s="66"/>
      <c r="I3707" s="87"/>
      <c r="J3707" s="22"/>
      <c r="K3707" s="22"/>
      <c r="L3707" s="51"/>
      <c r="M3707" s="65"/>
      <c r="N3707" s="66"/>
      <c r="O3707" s="22"/>
      <c r="P3707" s="96"/>
    </row>
    <row r="3708" spans="2:16" ht="15.6" hidden="1" x14ac:dyDescent="0.3">
      <c r="B3708" s="62" t="str">
        <f>B3705</f>
        <v xml:space="preserve">  </v>
      </c>
      <c r="C3708" s="87" t="s">
        <v>36</v>
      </c>
      <c r="D3708" s="22"/>
      <c r="E3708" s="22" t="str">
        <f>F3709</f>
        <v xml:space="preserve">  </v>
      </c>
      <c r="F3708" s="22"/>
      <c r="G3708" s="51"/>
      <c r="H3708" s="143" t="s">
        <v>37</v>
      </c>
      <c r="I3708" s="143"/>
      <c r="J3708" s="143"/>
      <c r="K3708" s="143"/>
      <c r="L3708" s="51"/>
      <c r="M3708" s="87" t="s">
        <v>36</v>
      </c>
      <c r="N3708" s="22"/>
      <c r="O3708" s="22" t="str">
        <f>E3708</f>
        <v xml:space="preserve">  </v>
      </c>
      <c r="P3708" s="96"/>
    </row>
    <row r="3709" spans="2:16" ht="15.6" hidden="1" x14ac:dyDescent="0.3">
      <c r="B3709" s="75"/>
      <c r="C3709" s="79"/>
      <c r="D3709" s="90" t="s">
        <v>80</v>
      </c>
      <c r="E3709" s="90"/>
      <c r="F3709" s="91" t="str">
        <f>IFERROR(VLOOKUP(B3708,'Lessor Calculations'!$G$10:$W$448,17,FALSE),0)</f>
        <v xml:space="preserve">  </v>
      </c>
      <c r="G3709" s="70"/>
      <c r="H3709" s="146"/>
      <c r="I3709" s="146"/>
      <c r="J3709" s="146"/>
      <c r="K3709" s="146"/>
      <c r="L3709" s="70"/>
      <c r="M3709" s="79"/>
      <c r="N3709" s="90" t="s">
        <v>80</v>
      </c>
      <c r="O3709" s="91"/>
      <c r="P3709" s="94" t="str">
        <f>O3708</f>
        <v xml:space="preserve">  </v>
      </c>
    </row>
    <row r="3710" spans="2:16" ht="15.6" hidden="1" x14ac:dyDescent="0.3">
      <c r="B3710" s="59" t="str">
        <f>IFERROR(IF(EOMONTH(B3705,1)&gt;Questionnaire!$I$8,"  ",EOMONTH(B3705,1)),"  ")</f>
        <v xml:space="preserve">  </v>
      </c>
      <c r="C3710" s="82" t="s">
        <v>36</v>
      </c>
      <c r="D3710" s="83"/>
      <c r="E3710" s="83">
        <f>IFERROR(F3711+F3712,0)</f>
        <v>0</v>
      </c>
      <c r="F3710" s="83"/>
      <c r="G3710" s="61"/>
      <c r="H3710" s="142" t="s">
        <v>37</v>
      </c>
      <c r="I3710" s="142"/>
      <c r="J3710" s="142"/>
      <c r="K3710" s="142"/>
      <c r="L3710" s="61"/>
      <c r="M3710" s="82" t="s">
        <v>36</v>
      </c>
      <c r="N3710" s="83"/>
      <c r="O3710" s="83">
        <f>E3710</f>
        <v>0</v>
      </c>
      <c r="P3710" s="95"/>
    </row>
    <row r="3711" spans="2:16" hidden="1" x14ac:dyDescent="0.25">
      <c r="B3711" s="98"/>
      <c r="C3711" s="87"/>
      <c r="D3711" s="87" t="s">
        <v>71</v>
      </c>
      <c r="E3711" s="87"/>
      <c r="F3711" s="22">
        <f>IFERROR(-VLOOKUP(B3710,'Lessor Calculations'!$G$10:$N$448,8,FALSE),0)</f>
        <v>0</v>
      </c>
      <c r="G3711" s="51"/>
      <c r="H3711" s="143"/>
      <c r="I3711" s="143"/>
      <c r="J3711" s="143"/>
      <c r="K3711" s="143"/>
      <c r="L3711" s="51"/>
      <c r="M3711" s="87"/>
      <c r="N3711" s="87" t="s">
        <v>71</v>
      </c>
      <c r="O3711" s="22"/>
      <c r="P3711" s="96">
        <f>F3711</f>
        <v>0</v>
      </c>
    </row>
    <row r="3712" spans="2:16" hidden="1" x14ac:dyDescent="0.25">
      <c r="B3712" s="98"/>
      <c r="C3712" s="66"/>
      <c r="D3712" s="87" t="s">
        <v>72</v>
      </c>
      <c r="E3712" s="87"/>
      <c r="F3712" s="22" t="str">
        <f>IFERROR(VLOOKUP(B3710,'Lessor Calculations'!$G$10:$M$448,7,FALSE),0)</f>
        <v xml:space="preserve">  </v>
      </c>
      <c r="G3712" s="51"/>
      <c r="H3712" s="143"/>
      <c r="I3712" s="143"/>
      <c r="J3712" s="143"/>
      <c r="K3712" s="143"/>
      <c r="L3712" s="51"/>
      <c r="M3712" s="66"/>
      <c r="N3712" s="87" t="s">
        <v>72</v>
      </c>
      <c r="O3712" s="22"/>
      <c r="P3712" s="96" t="str">
        <f>F3712</f>
        <v xml:space="preserve">  </v>
      </c>
    </row>
    <row r="3713" spans="2:16" hidden="1" x14ac:dyDescent="0.25">
      <c r="B3713" s="98"/>
      <c r="C3713" s="66"/>
      <c r="D3713" s="87"/>
      <c r="E3713" s="22"/>
      <c r="F3713" s="22"/>
      <c r="G3713" s="51"/>
      <c r="H3713" s="66"/>
      <c r="I3713" s="87"/>
      <c r="J3713" s="22"/>
      <c r="K3713" s="22"/>
      <c r="L3713" s="51"/>
      <c r="M3713" s="65"/>
      <c r="N3713" s="87"/>
      <c r="O3713" s="22"/>
      <c r="P3713" s="96"/>
    </row>
    <row r="3714" spans="2:16" ht="15.6" hidden="1" x14ac:dyDescent="0.3">
      <c r="B3714" s="62" t="str">
        <f>B3710</f>
        <v xml:space="preserve">  </v>
      </c>
      <c r="C3714" s="66" t="s">
        <v>70</v>
      </c>
      <c r="D3714" s="66"/>
      <c r="E3714" s="22" t="str">
        <f>IFERROR(VLOOKUP(B3714,'Lessor Calculations'!$Z$10:$AB$448,3,FALSE),0)</f>
        <v xml:space="preserve">  </v>
      </c>
      <c r="F3714" s="66"/>
      <c r="G3714" s="51"/>
      <c r="H3714" s="143" t="s">
        <v>37</v>
      </c>
      <c r="I3714" s="143"/>
      <c r="J3714" s="143"/>
      <c r="K3714" s="143"/>
      <c r="L3714" s="51"/>
      <c r="M3714" s="66" t="s">
        <v>70</v>
      </c>
      <c r="N3714" s="66"/>
      <c r="O3714" s="22" t="str">
        <f>E3714</f>
        <v xml:space="preserve">  </v>
      </c>
      <c r="P3714" s="96"/>
    </row>
    <row r="3715" spans="2:16" hidden="1" x14ac:dyDescent="0.25">
      <c r="B3715" s="98"/>
      <c r="C3715" s="66"/>
      <c r="D3715" s="87" t="s">
        <v>82</v>
      </c>
      <c r="E3715" s="66"/>
      <c r="F3715" s="77" t="str">
        <f>E3714</f>
        <v xml:space="preserve">  </v>
      </c>
      <c r="G3715" s="51"/>
      <c r="H3715" s="143"/>
      <c r="I3715" s="143"/>
      <c r="J3715" s="143"/>
      <c r="K3715" s="143"/>
      <c r="L3715" s="51"/>
      <c r="M3715" s="66"/>
      <c r="N3715" s="87" t="s">
        <v>82</v>
      </c>
      <c r="O3715" s="22"/>
      <c r="P3715" s="96" t="str">
        <f>O3714</f>
        <v xml:space="preserve">  </v>
      </c>
    </row>
    <row r="3716" spans="2:16" hidden="1" x14ac:dyDescent="0.25">
      <c r="B3716" s="98"/>
      <c r="C3716" s="66"/>
      <c r="D3716" s="87"/>
      <c r="E3716" s="22"/>
      <c r="F3716" s="22"/>
      <c r="G3716" s="51"/>
      <c r="H3716" s="66"/>
      <c r="I3716" s="87"/>
      <c r="J3716" s="22"/>
      <c r="K3716" s="22"/>
      <c r="L3716" s="51"/>
      <c r="M3716" s="65"/>
      <c r="N3716" s="87"/>
      <c r="O3716" s="22"/>
      <c r="P3716" s="96"/>
    </row>
    <row r="3717" spans="2:16" ht="15.6" hidden="1" x14ac:dyDescent="0.3">
      <c r="B3717" s="62" t="str">
        <f>B3714</f>
        <v xml:space="preserve">  </v>
      </c>
      <c r="C3717" s="144" t="s">
        <v>37</v>
      </c>
      <c r="D3717" s="144"/>
      <c r="E3717" s="144"/>
      <c r="F3717" s="144"/>
      <c r="G3717" s="51"/>
      <c r="H3717" s="87" t="s">
        <v>74</v>
      </c>
      <c r="I3717" s="66"/>
      <c r="J3717" s="22" t="str">
        <f>IFERROR(VLOOKUP(B3717,'Lessor Calculations'!$AE$10:$AG$448,3,FALSE),0)</f>
        <v xml:space="preserve">  </v>
      </c>
      <c r="K3717" s="22"/>
      <c r="L3717" s="51"/>
      <c r="M3717" s="87" t="s">
        <v>74</v>
      </c>
      <c r="N3717" s="66"/>
      <c r="O3717" s="22" t="str">
        <f>J3717</f>
        <v xml:space="preserve">  </v>
      </c>
      <c r="P3717" s="96"/>
    </row>
    <row r="3718" spans="2:16" ht="15.6" hidden="1" x14ac:dyDescent="0.3">
      <c r="B3718" s="74"/>
      <c r="C3718" s="144"/>
      <c r="D3718" s="144"/>
      <c r="E3718" s="144"/>
      <c r="F3718" s="144"/>
      <c r="G3718" s="51"/>
      <c r="H3718" s="52"/>
      <c r="I3718" s="87" t="s">
        <v>79</v>
      </c>
      <c r="J3718" s="22"/>
      <c r="K3718" s="22" t="str">
        <f>J3717</f>
        <v xml:space="preserve">  </v>
      </c>
      <c r="L3718" s="51"/>
      <c r="M3718" s="52"/>
      <c r="N3718" s="87" t="s">
        <v>79</v>
      </c>
      <c r="O3718" s="22"/>
      <c r="P3718" s="96" t="str">
        <f>O3717</f>
        <v xml:space="preserve">  </v>
      </c>
    </row>
    <row r="3719" spans="2:16" ht="15.6" hidden="1" x14ac:dyDescent="0.3">
      <c r="B3719" s="74"/>
      <c r="C3719" s="66"/>
      <c r="D3719" s="87"/>
      <c r="E3719" s="22"/>
      <c r="F3719" s="22"/>
      <c r="G3719" s="51"/>
      <c r="H3719" s="66"/>
      <c r="I3719" s="87"/>
      <c r="J3719" s="22"/>
      <c r="K3719" s="22"/>
      <c r="L3719" s="51"/>
      <c r="M3719" s="65"/>
      <c r="N3719" s="66"/>
      <c r="O3719" s="22"/>
      <c r="P3719" s="96"/>
    </row>
    <row r="3720" spans="2:16" ht="15.6" hidden="1" x14ac:dyDescent="0.3">
      <c r="B3720" s="62" t="str">
        <f>B3717</f>
        <v xml:space="preserve">  </v>
      </c>
      <c r="C3720" s="87" t="s">
        <v>36</v>
      </c>
      <c r="D3720" s="22"/>
      <c r="E3720" s="22" t="str">
        <f>F3721</f>
        <v xml:space="preserve">  </v>
      </c>
      <c r="F3720" s="22"/>
      <c r="G3720" s="51"/>
      <c r="H3720" s="143" t="s">
        <v>37</v>
      </c>
      <c r="I3720" s="143"/>
      <c r="J3720" s="143"/>
      <c r="K3720" s="143"/>
      <c r="L3720" s="51"/>
      <c r="M3720" s="87" t="s">
        <v>36</v>
      </c>
      <c r="N3720" s="22"/>
      <c r="O3720" s="22" t="str">
        <f>E3720</f>
        <v xml:space="preserve">  </v>
      </c>
      <c r="P3720" s="96"/>
    </row>
    <row r="3721" spans="2:16" ht="15.6" hidden="1" x14ac:dyDescent="0.3">
      <c r="B3721" s="75"/>
      <c r="C3721" s="79"/>
      <c r="D3721" s="90" t="s">
        <v>80</v>
      </c>
      <c r="E3721" s="90"/>
      <c r="F3721" s="91" t="str">
        <f>IFERROR(VLOOKUP(B3720,'Lessor Calculations'!$G$10:$W$448,17,FALSE),0)</f>
        <v xml:space="preserve">  </v>
      </c>
      <c r="G3721" s="70"/>
      <c r="H3721" s="146"/>
      <c r="I3721" s="146"/>
      <c r="J3721" s="146"/>
      <c r="K3721" s="146"/>
      <c r="L3721" s="70"/>
      <c r="M3721" s="79"/>
      <c r="N3721" s="90" t="s">
        <v>80</v>
      </c>
      <c r="O3721" s="91"/>
      <c r="P3721" s="94" t="str">
        <f>O3720</f>
        <v xml:space="preserve">  </v>
      </c>
    </row>
    <row r="3722" spans="2:16" ht="15.6" hidden="1" x14ac:dyDescent="0.3">
      <c r="B3722" s="59" t="str">
        <f>IFERROR(IF(EOMONTH(B3717,1)&gt;Questionnaire!$I$8,"  ",EOMONTH(B3717,1)),"  ")</f>
        <v xml:space="preserve">  </v>
      </c>
      <c r="C3722" s="82" t="s">
        <v>36</v>
      </c>
      <c r="D3722" s="83"/>
      <c r="E3722" s="83">
        <f>IFERROR(F3723+F3724,0)</f>
        <v>0</v>
      </c>
      <c r="F3722" s="83"/>
      <c r="G3722" s="61"/>
      <c r="H3722" s="142" t="s">
        <v>37</v>
      </c>
      <c r="I3722" s="142"/>
      <c r="J3722" s="142"/>
      <c r="K3722" s="142"/>
      <c r="L3722" s="61"/>
      <c r="M3722" s="82" t="s">
        <v>36</v>
      </c>
      <c r="N3722" s="83"/>
      <c r="O3722" s="83">
        <f>E3722</f>
        <v>0</v>
      </c>
      <c r="P3722" s="95"/>
    </row>
    <row r="3723" spans="2:16" hidden="1" x14ac:dyDescent="0.25">
      <c r="B3723" s="98"/>
      <c r="C3723" s="87"/>
      <c r="D3723" s="87" t="s">
        <v>71</v>
      </c>
      <c r="E3723" s="87"/>
      <c r="F3723" s="22">
        <f>IFERROR(-VLOOKUP(B3722,'Lessor Calculations'!$G$10:$N$448,8,FALSE),0)</f>
        <v>0</v>
      </c>
      <c r="G3723" s="51"/>
      <c r="H3723" s="143"/>
      <c r="I3723" s="143"/>
      <c r="J3723" s="143"/>
      <c r="K3723" s="143"/>
      <c r="L3723" s="51"/>
      <c r="M3723" s="87"/>
      <c r="N3723" s="87" t="s">
        <v>71</v>
      </c>
      <c r="O3723" s="22"/>
      <c r="P3723" s="96">
        <f>F3723</f>
        <v>0</v>
      </c>
    </row>
    <row r="3724" spans="2:16" hidden="1" x14ac:dyDescent="0.25">
      <c r="B3724" s="98"/>
      <c r="C3724" s="66"/>
      <c r="D3724" s="87" t="s">
        <v>72</v>
      </c>
      <c r="E3724" s="87"/>
      <c r="F3724" s="22" t="str">
        <f>IFERROR(VLOOKUP(B3722,'Lessor Calculations'!$G$10:$M$448,7,FALSE),0)</f>
        <v xml:space="preserve">  </v>
      </c>
      <c r="G3724" s="51"/>
      <c r="H3724" s="143"/>
      <c r="I3724" s="143"/>
      <c r="J3724" s="143"/>
      <c r="K3724" s="143"/>
      <c r="L3724" s="51"/>
      <c r="M3724" s="66"/>
      <c r="N3724" s="87" t="s">
        <v>72</v>
      </c>
      <c r="O3724" s="22"/>
      <c r="P3724" s="96" t="str">
        <f>F3724</f>
        <v xml:space="preserve">  </v>
      </c>
    </row>
    <row r="3725" spans="2:16" hidden="1" x14ac:dyDescent="0.25">
      <c r="B3725" s="98"/>
      <c r="C3725" s="66"/>
      <c r="D3725" s="87"/>
      <c r="E3725" s="22"/>
      <c r="F3725" s="22"/>
      <c r="G3725" s="51"/>
      <c r="H3725" s="66"/>
      <c r="I3725" s="87"/>
      <c r="J3725" s="22"/>
      <c r="K3725" s="22"/>
      <c r="L3725" s="51"/>
      <c r="M3725" s="65"/>
      <c r="N3725" s="87"/>
      <c r="O3725" s="22"/>
      <c r="P3725" s="96"/>
    </row>
    <row r="3726" spans="2:16" ht="15.6" hidden="1" x14ac:dyDescent="0.3">
      <c r="B3726" s="62" t="str">
        <f>B3722</f>
        <v xml:space="preserve">  </v>
      </c>
      <c r="C3726" s="66" t="s">
        <v>70</v>
      </c>
      <c r="D3726" s="66"/>
      <c r="E3726" s="22" t="str">
        <f>IFERROR(VLOOKUP(B3726,'Lessor Calculations'!$Z$10:$AB$448,3,FALSE),0)</f>
        <v xml:space="preserve">  </v>
      </c>
      <c r="F3726" s="66"/>
      <c r="G3726" s="51"/>
      <c r="H3726" s="143" t="s">
        <v>37</v>
      </c>
      <c r="I3726" s="143"/>
      <c r="J3726" s="143"/>
      <c r="K3726" s="143"/>
      <c r="L3726" s="51"/>
      <c r="M3726" s="66" t="s">
        <v>70</v>
      </c>
      <c r="N3726" s="66"/>
      <c r="O3726" s="22" t="str">
        <f>E3726</f>
        <v xml:space="preserve">  </v>
      </c>
      <c r="P3726" s="96"/>
    </row>
    <row r="3727" spans="2:16" hidden="1" x14ac:dyDescent="0.25">
      <c r="B3727" s="98"/>
      <c r="C3727" s="66"/>
      <c r="D3727" s="87" t="s">
        <v>82</v>
      </c>
      <c r="E3727" s="66"/>
      <c r="F3727" s="77" t="str">
        <f>E3726</f>
        <v xml:space="preserve">  </v>
      </c>
      <c r="G3727" s="51"/>
      <c r="H3727" s="143"/>
      <c r="I3727" s="143"/>
      <c r="J3727" s="143"/>
      <c r="K3727" s="143"/>
      <c r="L3727" s="51"/>
      <c r="M3727" s="66"/>
      <c r="N3727" s="87" t="s">
        <v>82</v>
      </c>
      <c r="O3727" s="22"/>
      <c r="P3727" s="96" t="str">
        <f>O3726</f>
        <v xml:space="preserve">  </v>
      </c>
    </row>
    <row r="3728" spans="2:16" hidden="1" x14ac:dyDescent="0.25">
      <c r="B3728" s="98"/>
      <c r="C3728" s="66"/>
      <c r="D3728" s="87"/>
      <c r="E3728" s="22"/>
      <c r="F3728" s="22"/>
      <c r="G3728" s="51"/>
      <c r="H3728" s="66"/>
      <c r="I3728" s="87"/>
      <c r="J3728" s="22"/>
      <c r="K3728" s="22"/>
      <c r="L3728" s="51"/>
      <c r="M3728" s="65"/>
      <c r="N3728" s="87"/>
      <c r="O3728" s="22"/>
      <c r="P3728" s="96"/>
    </row>
    <row r="3729" spans="2:16" ht="15.6" hidden="1" x14ac:dyDescent="0.3">
      <c r="B3729" s="62" t="str">
        <f>B3726</f>
        <v xml:space="preserve">  </v>
      </c>
      <c r="C3729" s="144" t="s">
        <v>37</v>
      </c>
      <c r="D3729" s="144"/>
      <c r="E3729" s="144"/>
      <c r="F3729" s="144"/>
      <c r="G3729" s="51"/>
      <c r="H3729" s="87" t="s">
        <v>74</v>
      </c>
      <c r="I3729" s="66"/>
      <c r="J3729" s="22" t="str">
        <f>IFERROR(VLOOKUP(B3729,'Lessor Calculations'!$AE$10:$AG$448,3,FALSE),0)</f>
        <v xml:space="preserve">  </v>
      </c>
      <c r="K3729" s="22"/>
      <c r="L3729" s="51"/>
      <c r="M3729" s="87" t="s">
        <v>74</v>
      </c>
      <c r="N3729" s="66"/>
      <c r="O3729" s="22" t="str">
        <f>J3729</f>
        <v xml:space="preserve">  </v>
      </c>
      <c r="P3729" s="96"/>
    </row>
    <row r="3730" spans="2:16" ht="15.6" hidden="1" x14ac:dyDescent="0.3">
      <c r="B3730" s="74"/>
      <c r="C3730" s="144"/>
      <c r="D3730" s="144"/>
      <c r="E3730" s="144"/>
      <c r="F3730" s="144"/>
      <c r="G3730" s="51"/>
      <c r="H3730" s="52"/>
      <c r="I3730" s="87" t="s">
        <v>79</v>
      </c>
      <c r="J3730" s="22"/>
      <c r="K3730" s="22" t="str">
        <f>J3729</f>
        <v xml:space="preserve">  </v>
      </c>
      <c r="L3730" s="51"/>
      <c r="M3730" s="52"/>
      <c r="N3730" s="87" t="s">
        <v>79</v>
      </c>
      <c r="O3730" s="22"/>
      <c r="P3730" s="96" t="str">
        <f>O3729</f>
        <v xml:space="preserve">  </v>
      </c>
    </row>
    <row r="3731" spans="2:16" ht="15.6" hidden="1" x14ac:dyDescent="0.3">
      <c r="B3731" s="74"/>
      <c r="C3731" s="66"/>
      <c r="D3731" s="87"/>
      <c r="E3731" s="22"/>
      <c r="F3731" s="22"/>
      <c r="G3731" s="51"/>
      <c r="H3731" s="66"/>
      <c r="I3731" s="87"/>
      <c r="J3731" s="22"/>
      <c r="K3731" s="22"/>
      <c r="L3731" s="51"/>
      <c r="M3731" s="65"/>
      <c r="N3731" s="66"/>
      <c r="O3731" s="22"/>
      <c r="P3731" s="96"/>
    </row>
    <row r="3732" spans="2:16" ht="15.6" hidden="1" x14ac:dyDescent="0.3">
      <c r="B3732" s="62" t="str">
        <f>B3729</f>
        <v xml:space="preserve">  </v>
      </c>
      <c r="C3732" s="87" t="s">
        <v>36</v>
      </c>
      <c r="D3732" s="22"/>
      <c r="E3732" s="22" t="str">
        <f>F3733</f>
        <v xml:space="preserve">  </v>
      </c>
      <c r="F3732" s="22"/>
      <c r="G3732" s="51"/>
      <c r="H3732" s="143" t="s">
        <v>37</v>
      </c>
      <c r="I3732" s="143"/>
      <c r="J3732" s="143"/>
      <c r="K3732" s="143"/>
      <c r="L3732" s="51"/>
      <c r="M3732" s="87" t="s">
        <v>36</v>
      </c>
      <c r="N3732" s="22"/>
      <c r="O3732" s="22" t="str">
        <f>E3732</f>
        <v xml:space="preserve">  </v>
      </c>
      <c r="P3732" s="96"/>
    </row>
    <row r="3733" spans="2:16" ht="15.6" hidden="1" x14ac:dyDescent="0.3">
      <c r="B3733" s="75"/>
      <c r="C3733" s="79"/>
      <c r="D3733" s="90" t="s">
        <v>80</v>
      </c>
      <c r="E3733" s="90"/>
      <c r="F3733" s="91" t="str">
        <f>IFERROR(VLOOKUP(B3732,'Lessor Calculations'!$G$10:$W$448,17,FALSE),0)</f>
        <v xml:space="preserve">  </v>
      </c>
      <c r="G3733" s="70"/>
      <c r="H3733" s="146"/>
      <c r="I3733" s="146"/>
      <c r="J3733" s="146"/>
      <c r="K3733" s="146"/>
      <c r="L3733" s="70"/>
      <c r="M3733" s="79"/>
      <c r="N3733" s="90" t="s">
        <v>80</v>
      </c>
      <c r="O3733" s="91"/>
      <c r="P3733" s="94" t="str">
        <f>O3732</f>
        <v xml:space="preserve">  </v>
      </c>
    </row>
    <row r="3734" spans="2:16" ht="15.6" hidden="1" x14ac:dyDescent="0.3">
      <c r="B3734" s="59" t="str">
        <f>IFERROR(IF(EOMONTH(B3729,1)&gt;Questionnaire!$I$8,"  ",EOMONTH(B3729,1)),"  ")</f>
        <v xml:space="preserve">  </v>
      </c>
      <c r="C3734" s="82" t="s">
        <v>36</v>
      </c>
      <c r="D3734" s="83"/>
      <c r="E3734" s="83">
        <f>IFERROR(F3735+F3736,0)</f>
        <v>0</v>
      </c>
      <c r="F3734" s="83"/>
      <c r="G3734" s="61"/>
      <c r="H3734" s="142" t="s">
        <v>37</v>
      </c>
      <c r="I3734" s="142"/>
      <c r="J3734" s="142"/>
      <c r="K3734" s="142"/>
      <c r="L3734" s="61"/>
      <c r="M3734" s="82" t="s">
        <v>36</v>
      </c>
      <c r="N3734" s="83"/>
      <c r="O3734" s="83">
        <f>E3734</f>
        <v>0</v>
      </c>
      <c r="P3734" s="95"/>
    </row>
    <row r="3735" spans="2:16" hidden="1" x14ac:dyDescent="0.25">
      <c r="B3735" s="98"/>
      <c r="C3735" s="87"/>
      <c r="D3735" s="87" t="s">
        <v>71</v>
      </c>
      <c r="E3735" s="87"/>
      <c r="F3735" s="22">
        <f>IFERROR(-VLOOKUP(B3734,'Lessor Calculations'!$G$10:$N$448,8,FALSE),0)</f>
        <v>0</v>
      </c>
      <c r="G3735" s="51"/>
      <c r="H3735" s="143"/>
      <c r="I3735" s="143"/>
      <c r="J3735" s="143"/>
      <c r="K3735" s="143"/>
      <c r="L3735" s="51"/>
      <c r="M3735" s="87"/>
      <c r="N3735" s="87" t="s">
        <v>71</v>
      </c>
      <c r="O3735" s="22"/>
      <c r="P3735" s="96">
        <f>F3735</f>
        <v>0</v>
      </c>
    </row>
    <row r="3736" spans="2:16" hidden="1" x14ac:dyDescent="0.25">
      <c r="B3736" s="98"/>
      <c r="C3736" s="66"/>
      <c r="D3736" s="87" t="s">
        <v>72</v>
      </c>
      <c r="E3736" s="87"/>
      <c r="F3736" s="22" t="str">
        <f>IFERROR(VLOOKUP(B3734,'Lessor Calculations'!$G$10:$M$448,7,FALSE),0)</f>
        <v xml:space="preserve">  </v>
      </c>
      <c r="G3736" s="51"/>
      <c r="H3736" s="143"/>
      <c r="I3736" s="143"/>
      <c r="J3736" s="143"/>
      <c r="K3736" s="143"/>
      <c r="L3736" s="51"/>
      <c r="M3736" s="66"/>
      <c r="N3736" s="87" t="s">
        <v>72</v>
      </c>
      <c r="O3736" s="22"/>
      <c r="P3736" s="96" t="str">
        <f>F3736</f>
        <v xml:space="preserve">  </v>
      </c>
    </row>
    <row r="3737" spans="2:16" hidden="1" x14ac:dyDescent="0.25">
      <c r="B3737" s="98"/>
      <c r="C3737" s="66"/>
      <c r="D3737" s="87"/>
      <c r="E3737" s="22"/>
      <c r="F3737" s="22"/>
      <c r="G3737" s="51"/>
      <c r="H3737" s="66"/>
      <c r="I3737" s="87"/>
      <c r="J3737" s="22"/>
      <c r="K3737" s="22"/>
      <c r="L3737" s="51"/>
      <c r="M3737" s="65"/>
      <c r="N3737" s="87"/>
      <c r="O3737" s="22"/>
      <c r="P3737" s="96"/>
    </row>
    <row r="3738" spans="2:16" ht="15.6" hidden="1" x14ac:dyDescent="0.3">
      <c r="B3738" s="62" t="str">
        <f>B3734</f>
        <v xml:space="preserve">  </v>
      </c>
      <c r="C3738" s="66" t="s">
        <v>70</v>
      </c>
      <c r="D3738" s="66"/>
      <c r="E3738" s="22" t="str">
        <f>IFERROR(VLOOKUP(B3738,'Lessor Calculations'!$Z$10:$AB$448,3,FALSE),0)</f>
        <v xml:space="preserve">  </v>
      </c>
      <c r="F3738" s="66"/>
      <c r="G3738" s="51"/>
      <c r="H3738" s="143" t="s">
        <v>37</v>
      </c>
      <c r="I3738" s="143"/>
      <c r="J3738" s="143"/>
      <c r="K3738" s="143"/>
      <c r="L3738" s="51"/>
      <c r="M3738" s="66" t="s">
        <v>70</v>
      </c>
      <c r="N3738" s="66"/>
      <c r="O3738" s="22" t="str">
        <f>E3738</f>
        <v xml:space="preserve">  </v>
      </c>
      <c r="P3738" s="96"/>
    </row>
    <row r="3739" spans="2:16" hidden="1" x14ac:dyDescent="0.25">
      <c r="B3739" s="98"/>
      <c r="C3739" s="66"/>
      <c r="D3739" s="87" t="s">
        <v>82</v>
      </c>
      <c r="E3739" s="66"/>
      <c r="F3739" s="77" t="str">
        <f>E3738</f>
        <v xml:space="preserve">  </v>
      </c>
      <c r="G3739" s="51"/>
      <c r="H3739" s="143"/>
      <c r="I3739" s="143"/>
      <c r="J3739" s="143"/>
      <c r="K3739" s="143"/>
      <c r="L3739" s="51"/>
      <c r="M3739" s="66"/>
      <c r="N3739" s="87" t="s">
        <v>82</v>
      </c>
      <c r="O3739" s="22"/>
      <c r="P3739" s="96" t="str">
        <f>O3738</f>
        <v xml:space="preserve">  </v>
      </c>
    </row>
    <row r="3740" spans="2:16" hidden="1" x14ac:dyDescent="0.25">
      <c r="B3740" s="98"/>
      <c r="C3740" s="66"/>
      <c r="D3740" s="87"/>
      <c r="E3740" s="22"/>
      <c r="F3740" s="22"/>
      <c r="G3740" s="51"/>
      <c r="H3740" s="66"/>
      <c r="I3740" s="87"/>
      <c r="J3740" s="22"/>
      <c r="K3740" s="22"/>
      <c r="L3740" s="51"/>
      <c r="M3740" s="65"/>
      <c r="N3740" s="87"/>
      <c r="O3740" s="22"/>
      <c r="P3740" s="96"/>
    </row>
    <row r="3741" spans="2:16" ht="15.6" hidden="1" x14ac:dyDescent="0.3">
      <c r="B3741" s="62" t="str">
        <f>B3738</f>
        <v xml:space="preserve">  </v>
      </c>
      <c r="C3741" s="144" t="s">
        <v>37</v>
      </c>
      <c r="D3741" s="144"/>
      <c r="E3741" s="144"/>
      <c r="F3741" s="144"/>
      <c r="G3741" s="51"/>
      <c r="H3741" s="87" t="s">
        <v>74</v>
      </c>
      <c r="I3741" s="66"/>
      <c r="J3741" s="22" t="str">
        <f>IFERROR(VLOOKUP(B3741,'Lessor Calculations'!$AE$10:$AG$448,3,FALSE),0)</f>
        <v xml:space="preserve">  </v>
      </c>
      <c r="K3741" s="22"/>
      <c r="L3741" s="51"/>
      <c r="M3741" s="87" t="s">
        <v>74</v>
      </c>
      <c r="N3741" s="66"/>
      <c r="O3741" s="22" t="str">
        <f>J3741</f>
        <v xml:space="preserve">  </v>
      </c>
      <c r="P3741" s="96"/>
    </row>
    <row r="3742" spans="2:16" ht="15.6" hidden="1" x14ac:dyDescent="0.3">
      <c r="B3742" s="74"/>
      <c r="C3742" s="144"/>
      <c r="D3742" s="144"/>
      <c r="E3742" s="144"/>
      <c r="F3742" s="144"/>
      <c r="G3742" s="51"/>
      <c r="H3742" s="52"/>
      <c r="I3742" s="87" t="s">
        <v>79</v>
      </c>
      <c r="J3742" s="22"/>
      <c r="K3742" s="22" t="str">
        <f>J3741</f>
        <v xml:space="preserve">  </v>
      </c>
      <c r="L3742" s="51"/>
      <c r="M3742" s="52"/>
      <c r="N3742" s="87" t="s">
        <v>79</v>
      </c>
      <c r="O3742" s="22"/>
      <c r="P3742" s="96" t="str">
        <f>O3741</f>
        <v xml:space="preserve">  </v>
      </c>
    </row>
    <row r="3743" spans="2:16" ht="15.6" hidden="1" x14ac:dyDescent="0.3">
      <c r="B3743" s="74"/>
      <c r="C3743" s="66"/>
      <c r="D3743" s="87"/>
      <c r="E3743" s="22"/>
      <c r="F3743" s="22"/>
      <c r="G3743" s="51"/>
      <c r="H3743" s="66"/>
      <c r="I3743" s="87"/>
      <c r="J3743" s="22"/>
      <c r="K3743" s="22"/>
      <c r="L3743" s="51"/>
      <c r="M3743" s="65"/>
      <c r="N3743" s="66"/>
      <c r="O3743" s="22"/>
      <c r="P3743" s="96"/>
    </row>
    <row r="3744" spans="2:16" ht="15.6" hidden="1" x14ac:dyDescent="0.3">
      <c r="B3744" s="62" t="str">
        <f>B3741</f>
        <v xml:space="preserve">  </v>
      </c>
      <c r="C3744" s="87" t="s">
        <v>36</v>
      </c>
      <c r="D3744" s="22"/>
      <c r="E3744" s="22" t="str">
        <f>F3745</f>
        <v xml:space="preserve">  </v>
      </c>
      <c r="F3744" s="22"/>
      <c r="G3744" s="51"/>
      <c r="H3744" s="143" t="s">
        <v>37</v>
      </c>
      <c r="I3744" s="143"/>
      <c r="J3744" s="143"/>
      <c r="K3744" s="143"/>
      <c r="L3744" s="51"/>
      <c r="M3744" s="87" t="s">
        <v>36</v>
      </c>
      <c r="N3744" s="22"/>
      <c r="O3744" s="22" t="str">
        <f>E3744</f>
        <v xml:space="preserve">  </v>
      </c>
      <c r="P3744" s="96"/>
    </row>
    <row r="3745" spans="2:16" ht="15.6" hidden="1" x14ac:dyDescent="0.3">
      <c r="B3745" s="75"/>
      <c r="C3745" s="79"/>
      <c r="D3745" s="90" t="s">
        <v>80</v>
      </c>
      <c r="E3745" s="90"/>
      <c r="F3745" s="91" t="str">
        <f>IFERROR(VLOOKUP(B3744,'Lessor Calculations'!$G$10:$W$448,17,FALSE),0)</f>
        <v xml:space="preserve">  </v>
      </c>
      <c r="G3745" s="70"/>
      <c r="H3745" s="146"/>
      <c r="I3745" s="146"/>
      <c r="J3745" s="146"/>
      <c r="K3745" s="146"/>
      <c r="L3745" s="70"/>
      <c r="M3745" s="79"/>
      <c r="N3745" s="90" t="s">
        <v>80</v>
      </c>
      <c r="O3745" s="91"/>
      <c r="P3745" s="94" t="str">
        <f>O3744</f>
        <v xml:space="preserve">  </v>
      </c>
    </row>
    <row r="3746" spans="2:16" ht="15.6" hidden="1" x14ac:dyDescent="0.3">
      <c r="B3746" s="59" t="str">
        <f>IFERROR(IF(EOMONTH(B3741,1)&gt;Questionnaire!$I$8,"  ",EOMONTH(B3741,1)),"  ")</f>
        <v xml:space="preserve">  </v>
      </c>
      <c r="C3746" s="82" t="s">
        <v>36</v>
      </c>
      <c r="D3746" s="83"/>
      <c r="E3746" s="83">
        <f>IFERROR(F3747+F3748,0)</f>
        <v>0</v>
      </c>
      <c r="F3746" s="83"/>
      <c r="G3746" s="61"/>
      <c r="H3746" s="142" t="s">
        <v>37</v>
      </c>
      <c r="I3746" s="142"/>
      <c r="J3746" s="142"/>
      <c r="K3746" s="142"/>
      <c r="L3746" s="61"/>
      <c r="M3746" s="82" t="s">
        <v>36</v>
      </c>
      <c r="N3746" s="83"/>
      <c r="O3746" s="83">
        <f>E3746</f>
        <v>0</v>
      </c>
      <c r="P3746" s="95"/>
    </row>
    <row r="3747" spans="2:16" hidden="1" x14ac:dyDescent="0.25">
      <c r="B3747" s="98"/>
      <c r="C3747" s="87"/>
      <c r="D3747" s="87" t="s">
        <v>71</v>
      </c>
      <c r="E3747" s="87"/>
      <c r="F3747" s="22">
        <f>IFERROR(-VLOOKUP(B3746,'Lessor Calculations'!$G$10:$N$448,8,FALSE),0)</f>
        <v>0</v>
      </c>
      <c r="G3747" s="51"/>
      <c r="H3747" s="143"/>
      <c r="I3747" s="143"/>
      <c r="J3747" s="143"/>
      <c r="K3747" s="143"/>
      <c r="L3747" s="51"/>
      <c r="M3747" s="87"/>
      <c r="N3747" s="87" t="s">
        <v>71</v>
      </c>
      <c r="O3747" s="22"/>
      <c r="P3747" s="96">
        <f>F3747</f>
        <v>0</v>
      </c>
    </row>
    <row r="3748" spans="2:16" hidden="1" x14ac:dyDescent="0.25">
      <c r="B3748" s="98"/>
      <c r="C3748" s="66"/>
      <c r="D3748" s="87" t="s">
        <v>72</v>
      </c>
      <c r="E3748" s="87"/>
      <c r="F3748" s="22" t="str">
        <f>IFERROR(VLOOKUP(B3746,'Lessor Calculations'!$G$10:$M$448,7,FALSE),0)</f>
        <v xml:space="preserve">  </v>
      </c>
      <c r="G3748" s="51"/>
      <c r="H3748" s="143"/>
      <c r="I3748" s="143"/>
      <c r="J3748" s="143"/>
      <c r="K3748" s="143"/>
      <c r="L3748" s="51"/>
      <c r="M3748" s="66"/>
      <c r="N3748" s="87" t="s">
        <v>72</v>
      </c>
      <c r="O3748" s="22"/>
      <c r="P3748" s="96" t="str">
        <f>F3748</f>
        <v xml:space="preserve">  </v>
      </c>
    </row>
    <row r="3749" spans="2:16" hidden="1" x14ac:dyDescent="0.25">
      <c r="B3749" s="98"/>
      <c r="C3749" s="66"/>
      <c r="D3749" s="87"/>
      <c r="E3749" s="22"/>
      <c r="F3749" s="22"/>
      <c r="G3749" s="51"/>
      <c r="H3749" s="66"/>
      <c r="I3749" s="87"/>
      <c r="J3749" s="22"/>
      <c r="K3749" s="22"/>
      <c r="L3749" s="51"/>
      <c r="M3749" s="65"/>
      <c r="N3749" s="87"/>
      <c r="O3749" s="22"/>
      <c r="P3749" s="96"/>
    </row>
    <row r="3750" spans="2:16" ht="15.6" hidden="1" x14ac:dyDescent="0.3">
      <c r="B3750" s="62" t="str">
        <f>B3746</f>
        <v xml:space="preserve">  </v>
      </c>
      <c r="C3750" s="66" t="s">
        <v>70</v>
      </c>
      <c r="D3750" s="66"/>
      <c r="E3750" s="22" t="str">
        <f>IFERROR(VLOOKUP(B3750,'Lessor Calculations'!$Z$10:$AB$448,3,FALSE),0)</f>
        <v xml:space="preserve">  </v>
      </c>
      <c r="F3750" s="66"/>
      <c r="G3750" s="51"/>
      <c r="H3750" s="143" t="s">
        <v>37</v>
      </c>
      <c r="I3750" s="143"/>
      <c r="J3750" s="143"/>
      <c r="K3750" s="143"/>
      <c r="L3750" s="51"/>
      <c r="M3750" s="66" t="s">
        <v>70</v>
      </c>
      <c r="N3750" s="66"/>
      <c r="O3750" s="22" t="str">
        <f>E3750</f>
        <v xml:space="preserve">  </v>
      </c>
      <c r="P3750" s="96"/>
    </row>
    <row r="3751" spans="2:16" hidden="1" x14ac:dyDescent="0.25">
      <c r="B3751" s="98"/>
      <c r="C3751" s="66"/>
      <c r="D3751" s="87" t="s">
        <v>82</v>
      </c>
      <c r="E3751" s="66"/>
      <c r="F3751" s="77" t="str">
        <f>E3750</f>
        <v xml:space="preserve">  </v>
      </c>
      <c r="G3751" s="51"/>
      <c r="H3751" s="143"/>
      <c r="I3751" s="143"/>
      <c r="J3751" s="143"/>
      <c r="K3751" s="143"/>
      <c r="L3751" s="51"/>
      <c r="M3751" s="66"/>
      <c r="N3751" s="87" t="s">
        <v>82</v>
      </c>
      <c r="O3751" s="22"/>
      <c r="P3751" s="96" t="str">
        <f>O3750</f>
        <v xml:space="preserve">  </v>
      </c>
    </row>
    <row r="3752" spans="2:16" hidden="1" x14ac:dyDescent="0.25">
      <c r="B3752" s="98"/>
      <c r="C3752" s="66"/>
      <c r="D3752" s="87"/>
      <c r="E3752" s="22"/>
      <c r="F3752" s="22"/>
      <c r="G3752" s="51"/>
      <c r="H3752" s="66"/>
      <c r="I3752" s="87"/>
      <c r="J3752" s="22"/>
      <c r="K3752" s="22"/>
      <c r="L3752" s="51"/>
      <c r="M3752" s="65"/>
      <c r="N3752" s="87"/>
      <c r="O3752" s="22"/>
      <c r="P3752" s="96"/>
    </row>
    <row r="3753" spans="2:16" ht="15.6" hidden="1" x14ac:dyDescent="0.3">
      <c r="B3753" s="62" t="str">
        <f>B3750</f>
        <v xml:space="preserve">  </v>
      </c>
      <c r="C3753" s="144" t="s">
        <v>37</v>
      </c>
      <c r="D3753" s="144"/>
      <c r="E3753" s="144"/>
      <c r="F3753" s="144"/>
      <c r="G3753" s="51"/>
      <c r="H3753" s="87" t="s">
        <v>74</v>
      </c>
      <c r="I3753" s="66"/>
      <c r="J3753" s="22" t="str">
        <f>IFERROR(VLOOKUP(B3753,'Lessor Calculations'!$AE$10:$AG$448,3,FALSE),0)</f>
        <v xml:space="preserve">  </v>
      </c>
      <c r="K3753" s="22"/>
      <c r="L3753" s="51"/>
      <c r="M3753" s="87" t="s">
        <v>74</v>
      </c>
      <c r="N3753" s="66"/>
      <c r="O3753" s="22" t="str">
        <f>J3753</f>
        <v xml:space="preserve">  </v>
      </c>
      <c r="P3753" s="96"/>
    </row>
    <row r="3754" spans="2:16" ht="15.6" hidden="1" x14ac:dyDescent="0.3">
      <c r="B3754" s="74"/>
      <c r="C3754" s="144"/>
      <c r="D3754" s="144"/>
      <c r="E3754" s="144"/>
      <c r="F3754" s="144"/>
      <c r="G3754" s="51"/>
      <c r="H3754" s="52"/>
      <c r="I3754" s="87" t="s">
        <v>79</v>
      </c>
      <c r="J3754" s="22"/>
      <c r="K3754" s="22" t="str">
        <f>J3753</f>
        <v xml:space="preserve">  </v>
      </c>
      <c r="L3754" s="51"/>
      <c r="M3754" s="52"/>
      <c r="N3754" s="87" t="s">
        <v>79</v>
      </c>
      <c r="O3754" s="22"/>
      <c r="P3754" s="96" t="str">
        <f>O3753</f>
        <v xml:space="preserve">  </v>
      </c>
    </row>
    <row r="3755" spans="2:16" ht="15.6" hidden="1" x14ac:dyDescent="0.3">
      <c r="B3755" s="74"/>
      <c r="C3755" s="66"/>
      <c r="D3755" s="87"/>
      <c r="E3755" s="22"/>
      <c r="F3755" s="22"/>
      <c r="G3755" s="51"/>
      <c r="H3755" s="66"/>
      <c r="I3755" s="87"/>
      <c r="J3755" s="22"/>
      <c r="K3755" s="22"/>
      <c r="L3755" s="51"/>
      <c r="M3755" s="65"/>
      <c r="N3755" s="66"/>
      <c r="O3755" s="22"/>
      <c r="P3755" s="96"/>
    </row>
    <row r="3756" spans="2:16" ht="15.6" hidden="1" x14ac:dyDescent="0.3">
      <c r="B3756" s="62" t="str">
        <f>B3753</f>
        <v xml:space="preserve">  </v>
      </c>
      <c r="C3756" s="87" t="s">
        <v>36</v>
      </c>
      <c r="D3756" s="22"/>
      <c r="E3756" s="22" t="str">
        <f>F3757</f>
        <v xml:space="preserve">  </v>
      </c>
      <c r="F3756" s="22"/>
      <c r="G3756" s="51"/>
      <c r="H3756" s="143" t="s">
        <v>37</v>
      </c>
      <c r="I3756" s="143"/>
      <c r="J3756" s="143"/>
      <c r="K3756" s="143"/>
      <c r="L3756" s="51"/>
      <c r="M3756" s="87" t="s">
        <v>36</v>
      </c>
      <c r="N3756" s="22"/>
      <c r="O3756" s="22" t="str">
        <f>E3756</f>
        <v xml:space="preserve">  </v>
      </c>
      <c r="P3756" s="96"/>
    </row>
    <row r="3757" spans="2:16" ht="15.6" hidden="1" x14ac:dyDescent="0.3">
      <c r="B3757" s="75"/>
      <c r="C3757" s="79"/>
      <c r="D3757" s="90" t="s">
        <v>80</v>
      </c>
      <c r="E3757" s="90"/>
      <c r="F3757" s="91" t="str">
        <f>IFERROR(VLOOKUP(B3756,'Lessor Calculations'!$G$10:$W$448,17,FALSE),0)</f>
        <v xml:space="preserve">  </v>
      </c>
      <c r="G3757" s="70"/>
      <c r="H3757" s="146"/>
      <c r="I3757" s="146"/>
      <c r="J3757" s="146"/>
      <c r="K3757" s="146"/>
      <c r="L3757" s="70"/>
      <c r="M3757" s="79"/>
      <c r="N3757" s="90" t="s">
        <v>80</v>
      </c>
      <c r="O3757" s="91"/>
      <c r="P3757" s="94" t="str">
        <f>O3756</f>
        <v xml:space="preserve">  </v>
      </c>
    </row>
    <row r="3758" spans="2:16" ht="15.6" hidden="1" x14ac:dyDescent="0.3">
      <c r="B3758" s="59" t="str">
        <f>IFERROR(IF(EOMONTH(B3753,1)&gt;Questionnaire!$I$8,"  ",EOMONTH(B3753,1)),"  ")</f>
        <v xml:space="preserve">  </v>
      </c>
      <c r="C3758" s="82" t="s">
        <v>36</v>
      </c>
      <c r="D3758" s="83"/>
      <c r="E3758" s="83">
        <f>IFERROR(F3759+F3760,0)</f>
        <v>0</v>
      </c>
      <c r="F3758" s="83"/>
      <c r="G3758" s="61"/>
      <c r="H3758" s="142" t="s">
        <v>37</v>
      </c>
      <c r="I3758" s="142"/>
      <c r="J3758" s="142"/>
      <c r="K3758" s="142"/>
      <c r="L3758" s="61"/>
      <c r="M3758" s="82" t="s">
        <v>36</v>
      </c>
      <c r="N3758" s="83"/>
      <c r="O3758" s="83">
        <f>E3758</f>
        <v>0</v>
      </c>
      <c r="P3758" s="95"/>
    </row>
    <row r="3759" spans="2:16" hidden="1" x14ac:dyDescent="0.25">
      <c r="B3759" s="98"/>
      <c r="C3759" s="87"/>
      <c r="D3759" s="87" t="s">
        <v>71</v>
      </c>
      <c r="E3759" s="87"/>
      <c r="F3759" s="22">
        <f>IFERROR(-VLOOKUP(B3758,'Lessor Calculations'!$G$10:$N$448,8,FALSE),0)</f>
        <v>0</v>
      </c>
      <c r="G3759" s="51"/>
      <c r="H3759" s="143"/>
      <c r="I3759" s="143"/>
      <c r="J3759" s="143"/>
      <c r="K3759" s="143"/>
      <c r="L3759" s="51"/>
      <c r="M3759" s="87"/>
      <c r="N3759" s="87" t="s">
        <v>71</v>
      </c>
      <c r="O3759" s="22"/>
      <c r="P3759" s="96">
        <f>F3759</f>
        <v>0</v>
      </c>
    </row>
    <row r="3760" spans="2:16" hidden="1" x14ac:dyDescent="0.25">
      <c r="B3760" s="98"/>
      <c r="C3760" s="66"/>
      <c r="D3760" s="87" t="s">
        <v>72</v>
      </c>
      <c r="E3760" s="87"/>
      <c r="F3760" s="22" t="str">
        <f>IFERROR(VLOOKUP(B3758,'Lessor Calculations'!$G$10:$M$448,7,FALSE),0)</f>
        <v xml:space="preserve">  </v>
      </c>
      <c r="G3760" s="51"/>
      <c r="H3760" s="143"/>
      <c r="I3760" s="143"/>
      <c r="J3760" s="143"/>
      <c r="K3760" s="143"/>
      <c r="L3760" s="51"/>
      <c r="M3760" s="66"/>
      <c r="N3760" s="87" t="s">
        <v>72</v>
      </c>
      <c r="O3760" s="22"/>
      <c r="P3760" s="96" t="str">
        <f>F3760</f>
        <v xml:space="preserve">  </v>
      </c>
    </row>
    <row r="3761" spans="2:16" hidden="1" x14ac:dyDescent="0.25">
      <c r="B3761" s="98"/>
      <c r="C3761" s="66"/>
      <c r="D3761" s="87"/>
      <c r="E3761" s="22"/>
      <c r="F3761" s="22"/>
      <c r="G3761" s="51"/>
      <c r="H3761" s="66"/>
      <c r="I3761" s="87"/>
      <c r="J3761" s="22"/>
      <c r="K3761" s="22"/>
      <c r="L3761" s="51"/>
      <c r="M3761" s="65"/>
      <c r="N3761" s="87"/>
      <c r="O3761" s="22"/>
      <c r="P3761" s="96"/>
    </row>
    <row r="3762" spans="2:16" ht="15.6" hidden="1" x14ac:dyDescent="0.3">
      <c r="B3762" s="62" t="str">
        <f>B3758</f>
        <v xml:space="preserve">  </v>
      </c>
      <c r="C3762" s="66" t="s">
        <v>70</v>
      </c>
      <c r="D3762" s="66"/>
      <c r="E3762" s="22" t="str">
        <f>IFERROR(VLOOKUP(B3762,'Lessor Calculations'!$Z$10:$AB$448,3,FALSE),0)</f>
        <v xml:space="preserve">  </v>
      </c>
      <c r="F3762" s="66"/>
      <c r="G3762" s="51"/>
      <c r="H3762" s="143" t="s">
        <v>37</v>
      </c>
      <c r="I3762" s="143"/>
      <c r="J3762" s="143"/>
      <c r="K3762" s="143"/>
      <c r="L3762" s="51"/>
      <c r="M3762" s="66" t="s">
        <v>70</v>
      </c>
      <c r="N3762" s="66"/>
      <c r="O3762" s="22" t="str">
        <f>E3762</f>
        <v xml:space="preserve">  </v>
      </c>
      <c r="P3762" s="96"/>
    </row>
    <row r="3763" spans="2:16" hidden="1" x14ac:dyDescent="0.25">
      <c r="B3763" s="98"/>
      <c r="C3763" s="66"/>
      <c r="D3763" s="87" t="s">
        <v>82</v>
      </c>
      <c r="E3763" s="66"/>
      <c r="F3763" s="77" t="str">
        <f>E3762</f>
        <v xml:space="preserve">  </v>
      </c>
      <c r="G3763" s="51"/>
      <c r="H3763" s="143"/>
      <c r="I3763" s="143"/>
      <c r="J3763" s="143"/>
      <c r="K3763" s="143"/>
      <c r="L3763" s="51"/>
      <c r="M3763" s="66"/>
      <c r="N3763" s="87" t="s">
        <v>82</v>
      </c>
      <c r="O3763" s="22"/>
      <c r="P3763" s="96" t="str">
        <f>O3762</f>
        <v xml:space="preserve">  </v>
      </c>
    </row>
    <row r="3764" spans="2:16" hidden="1" x14ac:dyDescent="0.25">
      <c r="B3764" s="98"/>
      <c r="C3764" s="66"/>
      <c r="D3764" s="87"/>
      <c r="E3764" s="22"/>
      <c r="F3764" s="22"/>
      <c r="G3764" s="51"/>
      <c r="H3764" s="66"/>
      <c r="I3764" s="87"/>
      <c r="J3764" s="22"/>
      <c r="K3764" s="22"/>
      <c r="L3764" s="51"/>
      <c r="M3764" s="65"/>
      <c r="N3764" s="87"/>
      <c r="O3764" s="22"/>
      <c r="P3764" s="96"/>
    </row>
    <row r="3765" spans="2:16" ht="15.6" hidden="1" x14ac:dyDescent="0.3">
      <c r="B3765" s="62" t="str">
        <f>B3762</f>
        <v xml:space="preserve">  </v>
      </c>
      <c r="C3765" s="144" t="s">
        <v>37</v>
      </c>
      <c r="D3765" s="144"/>
      <c r="E3765" s="144"/>
      <c r="F3765" s="144"/>
      <c r="G3765" s="51"/>
      <c r="H3765" s="87" t="s">
        <v>74</v>
      </c>
      <c r="I3765" s="66"/>
      <c r="J3765" s="22" t="str">
        <f>IFERROR(VLOOKUP(B3765,'Lessor Calculations'!$AE$10:$AG$448,3,FALSE),0)</f>
        <v xml:space="preserve">  </v>
      </c>
      <c r="K3765" s="22"/>
      <c r="L3765" s="51"/>
      <c r="M3765" s="87" t="s">
        <v>74</v>
      </c>
      <c r="N3765" s="66"/>
      <c r="O3765" s="22" t="str">
        <f>J3765</f>
        <v xml:space="preserve">  </v>
      </c>
      <c r="P3765" s="96"/>
    </row>
    <row r="3766" spans="2:16" ht="15.6" hidden="1" x14ac:dyDescent="0.3">
      <c r="B3766" s="74"/>
      <c r="C3766" s="144"/>
      <c r="D3766" s="144"/>
      <c r="E3766" s="144"/>
      <c r="F3766" s="144"/>
      <c r="G3766" s="51"/>
      <c r="H3766" s="52"/>
      <c r="I3766" s="87" t="s">
        <v>79</v>
      </c>
      <c r="J3766" s="22"/>
      <c r="K3766" s="22" t="str">
        <f>J3765</f>
        <v xml:space="preserve">  </v>
      </c>
      <c r="L3766" s="51"/>
      <c r="M3766" s="52"/>
      <c r="N3766" s="87" t="s">
        <v>79</v>
      </c>
      <c r="O3766" s="22"/>
      <c r="P3766" s="96" t="str">
        <f>O3765</f>
        <v xml:space="preserve">  </v>
      </c>
    </row>
    <row r="3767" spans="2:16" ht="15.6" hidden="1" x14ac:dyDescent="0.3">
      <c r="B3767" s="74"/>
      <c r="C3767" s="66"/>
      <c r="D3767" s="87"/>
      <c r="E3767" s="22"/>
      <c r="F3767" s="22"/>
      <c r="G3767" s="51"/>
      <c r="H3767" s="66"/>
      <c r="I3767" s="87"/>
      <c r="J3767" s="22"/>
      <c r="K3767" s="22"/>
      <c r="L3767" s="51"/>
      <c r="M3767" s="65"/>
      <c r="N3767" s="66"/>
      <c r="O3767" s="22"/>
      <c r="P3767" s="96"/>
    </row>
    <row r="3768" spans="2:16" ht="15.6" hidden="1" x14ac:dyDescent="0.3">
      <c r="B3768" s="62" t="str">
        <f>B3765</f>
        <v xml:space="preserve">  </v>
      </c>
      <c r="C3768" s="87" t="s">
        <v>36</v>
      </c>
      <c r="D3768" s="22"/>
      <c r="E3768" s="22" t="str">
        <f>F3769</f>
        <v xml:space="preserve">  </v>
      </c>
      <c r="F3768" s="22"/>
      <c r="G3768" s="51"/>
      <c r="H3768" s="143" t="s">
        <v>37</v>
      </c>
      <c r="I3768" s="143"/>
      <c r="J3768" s="143"/>
      <c r="K3768" s="143"/>
      <c r="L3768" s="51"/>
      <c r="M3768" s="87" t="s">
        <v>36</v>
      </c>
      <c r="N3768" s="22"/>
      <c r="O3768" s="22" t="str">
        <f>E3768</f>
        <v xml:space="preserve">  </v>
      </c>
      <c r="P3768" s="96"/>
    </row>
    <row r="3769" spans="2:16" ht="15.6" hidden="1" x14ac:dyDescent="0.3">
      <c r="B3769" s="75"/>
      <c r="C3769" s="79"/>
      <c r="D3769" s="90" t="s">
        <v>80</v>
      </c>
      <c r="E3769" s="90"/>
      <c r="F3769" s="91" t="str">
        <f>IFERROR(VLOOKUP(B3768,'Lessor Calculations'!$G$10:$W$448,17,FALSE),0)</f>
        <v xml:space="preserve">  </v>
      </c>
      <c r="G3769" s="70"/>
      <c r="H3769" s="146"/>
      <c r="I3769" s="146"/>
      <c r="J3769" s="146"/>
      <c r="K3769" s="146"/>
      <c r="L3769" s="70"/>
      <c r="M3769" s="79"/>
      <c r="N3769" s="90" t="s">
        <v>80</v>
      </c>
      <c r="O3769" s="91"/>
      <c r="P3769" s="94" t="str">
        <f>O3768</f>
        <v xml:space="preserve">  </v>
      </c>
    </row>
    <row r="3770" spans="2:16" ht="15.6" hidden="1" x14ac:dyDescent="0.3">
      <c r="B3770" s="59" t="str">
        <f>IFERROR(IF(EOMONTH(B3765,1)&gt;Questionnaire!$I$8,"  ",EOMONTH(B3765,1)),"  ")</f>
        <v xml:space="preserve">  </v>
      </c>
      <c r="C3770" s="82" t="s">
        <v>36</v>
      </c>
      <c r="D3770" s="83"/>
      <c r="E3770" s="83">
        <f>IFERROR(F3771+F3772,0)</f>
        <v>0</v>
      </c>
      <c r="F3770" s="83"/>
      <c r="G3770" s="61"/>
      <c r="H3770" s="142" t="s">
        <v>37</v>
      </c>
      <c r="I3770" s="142"/>
      <c r="J3770" s="142"/>
      <c r="K3770" s="142"/>
      <c r="L3770" s="61"/>
      <c r="M3770" s="82" t="s">
        <v>36</v>
      </c>
      <c r="N3770" s="83"/>
      <c r="O3770" s="83">
        <f>E3770</f>
        <v>0</v>
      </c>
      <c r="P3770" s="95"/>
    </row>
    <row r="3771" spans="2:16" hidden="1" x14ac:dyDescent="0.25">
      <c r="B3771" s="98"/>
      <c r="C3771" s="87"/>
      <c r="D3771" s="87" t="s">
        <v>71</v>
      </c>
      <c r="E3771" s="87"/>
      <c r="F3771" s="22">
        <f>IFERROR(-VLOOKUP(B3770,'Lessor Calculations'!$G$10:$N$448,8,FALSE),0)</f>
        <v>0</v>
      </c>
      <c r="G3771" s="51"/>
      <c r="H3771" s="143"/>
      <c r="I3771" s="143"/>
      <c r="J3771" s="143"/>
      <c r="K3771" s="143"/>
      <c r="L3771" s="51"/>
      <c r="M3771" s="87"/>
      <c r="N3771" s="87" t="s">
        <v>71</v>
      </c>
      <c r="O3771" s="22"/>
      <c r="P3771" s="96">
        <f>F3771</f>
        <v>0</v>
      </c>
    </row>
    <row r="3772" spans="2:16" hidden="1" x14ac:dyDescent="0.25">
      <c r="B3772" s="98"/>
      <c r="C3772" s="66"/>
      <c r="D3772" s="87" t="s">
        <v>72</v>
      </c>
      <c r="E3772" s="87"/>
      <c r="F3772" s="22" t="str">
        <f>IFERROR(VLOOKUP(B3770,'Lessor Calculations'!$G$10:$M$448,7,FALSE),0)</f>
        <v xml:space="preserve">  </v>
      </c>
      <c r="G3772" s="51"/>
      <c r="H3772" s="143"/>
      <c r="I3772" s="143"/>
      <c r="J3772" s="143"/>
      <c r="K3772" s="143"/>
      <c r="L3772" s="51"/>
      <c r="M3772" s="66"/>
      <c r="N3772" s="87" t="s">
        <v>72</v>
      </c>
      <c r="O3772" s="22"/>
      <c r="P3772" s="96" t="str">
        <f>F3772</f>
        <v xml:space="preserve">  </v>
      </c>
    </row>
    <row r="3773" spans="2:16" hidden="1" x14ac:dyDescent="0.25">
      <c r="B3773" s="98"/>
      <c r="C3773" s="66"/>
      <c r="D3773" s="87"/>
      <c r="E3773" s="22"/>
      <c r="F3773" s="22"/>
      <c r="G3773" s="51"/>
      <c r="H3773" s="66"/>
      <c r="I3773" s="87"/>
      <c r="J3773" s="22"/>
      <c r="K3773" s="22"/>
      <c r="L3773" s="51"/>
      <c r="M3773" s="65"/>
      <c r="N3773" s="87"/>
      <c r="O3773" s="22"/>
      <c r="P3773" s="96"/>
    </row>
    <row r="3774" spans="2:16" ht="15.6" hidden="1" x14ac:dyDescent="0.3">
      <c r="B3774" s="62" t="str">
        <f>B3770</f>
        <v xml:space="preserve">  </v>
      </c>
      <c r="C3774" s="66" t="s">
        <v>70</v>
      </c>
      <c r="D3774" s="66"/>
      <c r="E3774" s="22" t="str">
        <f>IFERROR(VLOOKUP(B3774,'Lessor Calculations'!$Z$10:$AB$448,3,FALSE),0)</f>
        <v xml:space="preserve">  </v>
      </c>
      <c r="F3774" s="66"/>
      <c r="G3774" s="51"/>
      <c r="H3774" s="143" t="s">
        <v>37</v>
      </c>
      <c r="I3774" s="143"/>
      <c r="J3774" s="143"/>
      <c r="K3774" s="143"/>
      <c r="L3774" s="51"/>
      <c r="M3774" s="66" t="s">
        <v>70</v>
      </c>
      <c r="N3774" s="66"/>
      <c r="O3774" s="22" t="str">
        <f>E3774</f>
        <v xml:space="preserve">  </v>
      </c>
      <c r="P3774" s="96"/>
    </row>
    <row r="3775" spans="2:16" hidden="1" x14ac:dyDescent="0.25">
      <c r="B3775" s="98"/>
      <c r="C3775" s="66"/>
      <c r="D3775" s="87" t="s">
        <v>82</v>
      </c>
      <c r="E3775" s="66"/>
      <c r="F3775" s="77" t="str">
        <f>E3774</f>
        <v xml:space="preserve">  </v>
      </c>
      <c r="G3775" s="51"/>
      <c r="H3775" s="143"/>
      <c r="I3775" s="143"/>
      <c r="J3775" s="143"/>
      <c r="K3775" s="143"/>
      <c r="L3775" s="51"/>
      <c r="M3775" s="66"/>
      <c r="N3775" s="87" t="s">
        <v>82</v>
      </c>
      <c r="O3775" s="22"/>
      <c r="P3775" s="96" t="str">
        <f>O3774</f>
        <v xml:space="preserve">  </v>
      </c>
    </row>
    <row r="3776" spans="2:16" hidden="1" x14ac:dyDescent="0.25">
      <c r="B3776" s="98"/>
      <c r="C3776" s="66"/>
      <c r="D3776" s="87"/>
      <c r="E3776" s="22"/>
      <c r="F3776" s="22"/>
      <c r="G3776" s="51"/>
      <c r="H3776" s="66"/>
      <c r="I3776" s="87"/>
      <c r="J3776" s="22"/>
      <c r="K3776" s="22"/>
      <c r="L3776" s="51"/>
      <c r="M3776" s="65"/>
      <c r="N3776" s="87"/>
      <c r="O3776" s="22"/>
      <c r="P3776" s="96"/>
    </row>
    <row r="3777" spans="2:16" ht="15.6" hidden="1" x14ac:dyDescent="0.3">
      <c r="B3777" s="62" t="str">
        <f>B3774</f>
        <v xml:space="preserve">  </v>
      </c>
      <c r="C3777" s="144" t="s">
        <v>37</v>
      </c>
      <c r="D3777" s="144"/>
      <c r="E3777" s="144"/>
      <c r="F3777" s="144"/>
      <c r="G3777" s="51"/>
      <c r="H3777" s="87" t="s">
        <v>74</v>
      </c>
      <c r="I3777" s="66"/>
      <c r="J3777" s="22" t="str">
        <f>IFERROR(VLOOKUP(B3777,'Lessor Calculations'!$AE$10:$AG$448,3,FALSE),0)</f>
        <v xml:space="preserve">  </v>
      </c>
      <c r="K3777" s="22"/>
      <c r="L3777" s="51"/>
      <c r="M3777" s="87" t="s">
        <v>74</v>
      </c>
      <c r="N3777" s="66"/>
      <c r="O3777" s="22" t="str">
        <f>J3777</f>
        <v xml:space="preserve">  </v>
      </c>
      <c r="P3777" s="96"/>
    </row>
    <row r="3778" spans="2:16" ht="15.6" hidden="1" x14ac:dyDescent="0.3">
      <c r="B3778" s="74"/>
      <c r="C3778" s="144"/>
      <c r="D3778" s="144"/>
      <c r="E3778" s="144"/>
      <c r="F3778" s="144"/>
      <c r="G3778" s="51"/>
      <c r="H3778" s="52"/>
      <c r="I3778" s="87" t="s">
        <v>79</v>
      </c>
      <c r="J3778" s="22"/>
      <c r="K3778" s="22" t="str">
        <f>J3777</f>
        <v xml:space="preserve">  </v>
      </c>
      <c r="L3778" s="51"/>
      <c r="M3778" s="52"/>
      <c r="N3778" s="87" t="s">
        <v>79</v>
      </c>
      <c r="O3778" s="22"/>
      <c r="P3778" s="96" t="str">
        <f>O3777</f>
        <v xml:space="preserve">  </v>
      </c>
    </row>
    <row r="3779" spans="2:16" ht="15.6" hidden="1" x14ac:dyDescent="0.3">
      <c r="B3779" s="74"/>
      <c r="C3779" s="66"/>
      <c r="D3779" s="87"/>
      <c r="E3779" s="22"/>
      <c r="F3779" s="22"/>
      <c r="G3779" s="51"/>
      <c r="H3779" s="66"/>
      <c r="I3779" s="87"/>
      <c r="J3779" s="22"/>
      <c r="K3779" s="22"/>
      <c r="L3779" s="51"/>
      <c r="M3779" s="65"/>
      <c r="N3779" s="66"/>
      <c r="O3779" s="22"/>
      <c r="P3779" s="96"/>
    </row>
    <row r="3780" spans="2:16" ht="15.6" hidden="1" x14ac:dyDescent="0.3">
      <c r="B3780" s="62" t="str">
        <f>B3777</f>
        <v xml:space="preserve">  </v>
      </c>
      <c r="C3780" s="87" t="s">
        <v>36</v>
      </c>
      <c r="D3780" s="22"/>
      <c r="E3780" s="22" t="str">
        <f>F3781</f>
        <v xml:space="preserve">  </v>
      </c>
      <c r="F3780" s="22"/>
      <c r="G3780" s="51"/>
      <c r="H3780" s="143" t="s">
        <v>37</v>
      </c>
      <c r="I3780" s="143"/>
      <c r="J3780" s="143"/>
      <c r="K3780" s="143"/>
      <c r="L3780" s="51"/>
      <c r="M3780" s="87" t="s">
        <v>36</v>
      </c>
      <c r="N3780" s="22"/>
      <c r="O3780" s="22" t="str">
        <f>E3780</f>
        <v xml:space="preserve">  </v>
      </c>
      <c r="P3780" s="96"/>
    </row>
    <row r="3781" spans="2:16" ht="15.6" hidden="1" x14ac:dyDescent="0.3">
      <c r="B3781" s="75"/>
      <c r="C3781" s="79"/>
      <c r="D3781" s="90" t="s">
        <v>80</v>
      </c>
      <c r="E3781" s="90"/>
      <c r="F3781" s="91" t="str">
        <f>IFERROR(VLOOKUP(B3780,'Lessor Calculations'!$G$10:$W$448,17,FALSE),0)</f>
        <v xml:space="preserve">  </v>
      </c>
      <c r="G3781" s="70"/>
      <c r="H3781" s="146"/>
      <c r="I3781" s="146"/>
      <c r="J3781" s="146"/>
      <c r="K3781" s="146"/>
      <c r="L3781" s="70"/>
      <c r="M3781" s="79"/>
      <c r="N3781" s="90" t="s">
        <v>80</v>
      </c>
      <c r="O3781" s="91"/>
      <c r="P3781" s="94" t="str">
        <f>O3780</f>
        <v xml:space="preserve">  </v>
      </c>
    </row>
    <row r="3782" spans="2:16" ht="15.6" hidden="1" x14ac:dyDescent="0.3">
      <c r="B3782" s="59" t="str">
        <f>IFERROR(IF(EOMONTH(B3777,1)&gt;Questionnaire!$I$8,"  ",EOMONTH(B3777,1)),"  ")</f>
        <v xml:space="preserve">  </v>
      </c>
      <c r="C3782" s="82" t="s">
        <v>36</v>
      </c>
      <c r="D3782" s="83"/>
      <c r="E3782" s="83">
        <f>IFERROR(F3783+F3784,0)</f>
        <v>0</v>
      </c>
      <c r="F3782" s="83"/>
      <c r="G3782" s="61"/>
      <c r="H3782" s="142" t="s">
        <v>37</v>
      </c>
      <c r="I3782" s="142"/>
      <c r="J3782" s="142"/>
      <c r="K3782" s="142"/>
      <c r="L3782" s="61"/>
      <c r="M3782" s="82" t="s">
        <v>36</v>
      </c>
      <c r="N3782" s="83"/>
      <c r="O3782" s="83">
        <f>E3782</f>
        <v>0</v>
      </c>
      <c r="P3782" s="95"/>
    </row>
    <row r="3783" spans="2:16" hidden="1" x14ac:dyDescent="0.25">
      <c r="B3783" s="98"/>
      <c r="C3783" s="87"/>
      <c r="D3783" s="87" t="s">
        <v>71</v>
      </c>
      <c r="E3783" s="87"/>
      <c r="F3783" s="22">
        <f>IFERROR(-VLOOKUP(B3782,'Lessor Calculations'!$G$10:$N$448,8,FALSE),0)</f>
        <v>0</v>
      </c>
      <c r="G3783" s="51"/>
      <c r="H3783" s="143"/>
      <c r="I3783" s="143"/>
      <c r="J3783" s="143"/>
      <c r="K3783" s="143"/>
      <c r="L3783" s="51"/>
      <c r="M3783" s="87"/>
      <c r="N3783" s="87" t="s">
        <v>71</v>
      </c>
      <c r="O3783" s="22"/>
      <c r="P3783" s="96">
        <f>F3783</f>
        <v>0</v>
      </c>
    </row>
    <row r="3784" spans="2:16" hidden="1" x14ac:dyDescent="0.25">
      <c r="B3784" s="98"/>
      <c r="C3784" s="66"/>
      <c r="D3784" s="87" t="s">
        <v>72</v>
      </c>
      <c r="E3784" s="87"/>
      <c r="F3784" s="22" t="str">
        <f>IFERROR(VLOOKUP(B3782,'Lessor Calculations'!$G$10:$M$448,7,FALSE),0)</f>
        <v xml:space="preserve">  </v>
      </c>
      <c r="G3784" s="51"/>
      <c r="H3784" s="143"/>
      <c r="I3784" s="143"/>
      <c r="J3784" s="143"/>
      <c r="K3784" s="143"/>
      <c r="L3784" s="51"/>
      <c r="M3784" s="66"/>
      <c r="N3784" s="87" t="s">
        <v>72</v>
      </c>
      <c r="O3784" s="22"/>
      <c r="P3784" s="96" t="str">
        <f>F3784</f>
        <v xml:space="preserve">  </v>
      </c>
    </row>
    <row r="3785" spans="2:16" hidden="1" x14ac:dyDescent="0.25">
      <c r="B3785" s="98"/>
      <c r="C3785" s="66"/>
      <c r="D3785" s="87"/>
      <c r="E3785" s="22"/>
      <c r="F3785" s="22"/>
      <c r="G3785" s="51"/>
      <c r="H3785" s="66"/>
      <c r="I3785" s="87"/>
      <c r="J3785" s="22"/>
      <c r="K3785" s="22"/>
      <c r="L3785" s="51"/>
      <c r="M3785" s="65"/>
      <c r="N3785" s="87"/>
      <c r="O3785" s="22"/>
      <c r="P3785" s="96"/>
    </row>
    <row r="3786" spans="2:16" ht="15.6" hidden="1" x14ac:dyDescent="0.3">
      <c r="B3786" s="62" t="str">
        <f>B3782</f>
        <v xml:space="preserve">  </v>
      </c>
      <c r="C3786" s="66" t="s">
        <v>70</v>
      </c>
      <c r="D3786" s="66"/>
      <c r="E3786" s="22" t="str">
        <f>IFERROR(VLOOKUP(B3786,'Lessor Calculations'!$Z$10:$AB$448,3,FALSE),0)</f>
        <v xml:space="preserve">  </v>
      </c>
      <c r="F3786" s="66"/>
      <c r="G3786" s="51"/>
      <c r="H3786" s="143" t="s">
        <v>37</v>
      </c>
      <c r="I3786" s="143"/>
      <c r="J3786" s="143"/>
      <c r="K3786" s="143"/>
      <c r="L3786" s="51"/>
      <c r="M3786" s="66" t="s">
        <v>70</v>
      </c>
      <c r="N3786" s="66"/>
      <c r="O3786" s="22" t="str">
        <f>E3786</f>
        <v xml:space="preserve">  </v>
      </c>
      <c r="P3786" s="96"/>
    </row>
    <row r="3787" spans="2:16" hidden="1" x14ac:dyDescent="0.25">
      <c r="B3787" s="98"/>
      <c r="C3787" s="66"/>
      <c r="D3787" s="87" t="s">
        <v>82</v>
      </c>
      <c r="E3787" s="66"/>
      <c r="F3787" s="77" t="str">
        <f>E3786</f>
        <v xml:space="preserve">  </v>
      </c>
      <c r="G3787" s="51"/>
      <c r="H3787" s="143"/>
      <c r="I3787" s="143"/>
      <c r="J3787" s="143"/>
      <c r="K3787" s="143"/>
      <c r="L3787" s="51"/>
      <c r="M3787" s="66"/>
      <c r="N3787" s="87" t="s">
        <v>82</v>
      </c>
      <c r="O3787" s="22"/>
      <c r="P3787" s="96" t="str">
        <f>O3786</f>
        <v xml:space="preserve">  </v>
      </c>
    </row>
    <row r="3788" spans="2:16" hidden="1" x14ac:dyDescent="0.25">
      <c r="B3788" s="98"/>
      <c r="C3788" s="66"/>
      <c r="D3788" s="87"/>
      <c r="E3788" s="22"/>
      <c r="F3788" s="22"/>
      <c r="G3788" s="51"/>
      <c r="H3788" s="66"/>
      <c r="I3788" s="87"/>
      <c r="J3788" s="22"/>
      <c r="K3788" s="22"/>
      <c r="L3788" s="51"/>
      <c r="M3788" s="65"/>
      <c r="N3788" s="87"/>
      <c r="O3788" s="22"/>
      <c r="P3788" s="96"/>
    </row>
    <row r="3789" spans="2:16" ht="15.6" hidden="1" x14ac:dyDescent="0.3">
      <c r="B3789" s="62" t="str">
        <f>B3786</f>
        <v xml:space="preserve">  </v>
      </c>
      <c r="C3789" s="144" t="s">
        <v>37</v>
      </c>
      <c r="D3789" s="144"/>
      <c r="E3789" s="144"/>
      <c r="F3789" s="144"/>
      <c r="G3789" s="51"/>
      <c r="H3789" s="87" t="s">
        <v>74</v>
      </c>
      <c r="I3789" s="66"/>
      <c r="J3789" s="22" t="str">
        <f>IFERROR(VLOOKUP(B3789,'Lessor Calculations'!$AE$10:$AG$448,3,FALSE),0)</f>
        <v xml:space="preserve">  </v>
      </c>
      <c r="K3789" s="22"/>
      <c r="L3789" s="51"/>
      <c r="M3789" s="87" t="s">
        <v>74</v>
      </c>
      <c r="N3789" s="66"/>
      <c r="O3789" s="22" t="str">
        <f>J3789</f>
        <v xml:space="preserve">  </v>
      </c>
      <c r="P3789" s="96"/>
    </row>
    <row r="3790" spans="2:16" ht="15.6" hidden="1" x14ac:dyDescent="0.3">
      <c r="B3790" s="74"/>
      <c r="C3790" s="144"/>
      <c r="D3790" s="144"/>
      <c r="E3790" s="144"/>
      <c r="F3790" s="144"/>
      <c r="G3790" s="51"/>
      <c r="H3790" s="52"/>
      <c r="I3790" s="87" t="s">
        <v>79</v>
      </c>
      <c r="J3790" s="22"/>
      <c r="K3790" s="22" t="str">
        <f>J3789</f>
        <v xml:space="preserve">  </v>
      </c>
      <c r="L3790" s="51"/>
      <c r="M3790" s="52"/>
      <c r="N3790" s="87" t="s">
        <v>79</v>
      </c>
      <c r="O3790" s="22"/>
      <c r="P3790" s="96" t="str">
        <f>O3789</f>
        <v xml:space="preserve">  </v>
      </c>
    </row>
    <row r="3791" spans="2:16" ht="15.6" hidden="1" x14ac:dyDescent="0.3">
      <c r="B3791" s="74"/>
      <c r="C3791" s="66"/>
      <c r="D3791" s="87"/>
      <c r="E3791" s="22"/>
      <c r="F3791" s="22"/>
      <c r="G3791" s="51"/>
      <c r="H3791" s="66"/>
      <c r="I3791" s="87"/>
      <c r="J3791" s="22"/>
      <c r="K3791" s="22"/>
      <c r="L3791" s="51"/>
      <c r="M3791" s="65"/>
      <c r="N3791" s="66"/>
      <c r="O3791" s="22"/>
      <c r="P3791" s="96"/>
    </row>
    <row r="3792" spans="2:16" ht="15.6" hidden="1" x14ac:dyDescent="0.3">
      <c r="B3792" s="62" t="str">
        <f>B3789</f>
        <v xml:space="preserve">  </v>
      </c>
      <c r="C3792" s="87" t="s">
        <v>36</v>
      </c>
      <c r="D3792" s="22"/>
      <c r="E3792" s="22" t="str">
        <f>F3793</f>
        <v xml:space="preserve">  </v>
      </c>
      <c r="F3792" s="22"/>
      <c r="G3792" s="51"/>
      <c r="H3792" s="143" t="s">
        <v>37</v>
      </c>
      <c r="I3792" s="143"/>
      <c r="J3792" s="143"/>
      <c r="K3792" s="143"/>
      <c r="L3792" s="51"/>
      <c r="M3792" s="87" t="s">
        <v>36</v>
      </c>
      <c r="N3792" s="22"/>
      <c r="O3792" s="22" t="str">
        <f>E3792</f>
        <v xml:space="preserve">  </v>
      </c>
      <c r="P3792" s="96"/>
    </row>
    <row r="3793" spans="2:16" ht="15.6" hidden="1" x14ac:dyDescent="0.3">
      <c r="B3793" s="75"/>
      <c r="C3793" s="79"/>
      <c r="D3793" s="90" t="s">
        <v>80</v>
      </c>
      <c r="E3793" s="90"/>
      <c r="F3793" s="91" t="str">
        <f>IFERROR(VLOOKUP(B3792,'Lessor Calculations'!$G$10:$W$448,17,FALSE),0)</f>
        <v xml:space="preserve">  </v>
      </c>
      <c r="G3793" s="70"/>
      <c r="H3793" s="146"/>
      <c r="I3793" s="146"/>
      <c r="J3793" s="146"/>
      <c r="K3793" s="146"/>
      <c r="L3793" s="70"/>
      <c r="M3793" s="79"/>
      <c r="N3793" s="90" t="s">
        <v>80</v>
      </c>
      <c r="O3793" s="91"/>
      <c r="P3793" s="94" t="str">
        <f>O3792</f>
        <v xml:space="preserve">  </v>
      </c>
    </row>
    <row r="3794" spans="2:16" ht="15.6" hidden="1" x14ac:dyDescent="0.3">
      <c r="B3794" s="59" t="str">
        <f>IFERROR(IF(EOMONTH(B3789,1)&gt;Questionnaire!$I$8,"  ",EOMONTH(B3789,1)),"  ")</f>
        <v xml:space="preserve">  </v>
      </c>
      <c r="C3794" s="82" t="s">
        <v>36</v>
      </c>
      <c r="D3794" s="83"/>
      <c r="E3794" s="83">
        <f>IFERROR(F3795+F3796,0)</f>
        <v>0</v>
      </c>
      <c r="F3794" s="83"/>
      <c r="G3794" s="61"/>
      <c r="H3794" s="142" t="s">
        <v>37</v>
      </c>
      <c r="I3794" s="142"/>
      <c r="J3794" s="142"/>
      <c r="K3794" s="142"/>
      <c r="L3794" s="61"/>
      <c r="M3794" s="82" t="s">
        <v>36</v>
      </c>
      <c r="N3794" s="83"/>
      <c r="O3794" s="83">
        <f>E3794</f>
        <v>0</v>
      </c>
      <c r="P3794" s="95"/>
    </row>
    <row r="3795" spans="2:16" hidden="1" x14ac:dyDescent="0.25">
      <c r="B3795" s="98"/>
      <c r="C3795" s="87"/>
      <c r="D3795" s="87" t="s">
        <v>71</v>
      </c>
      <c r="E3795" s="87"/>
      <c r="F3795" s="22">
        <f>IFERROR(-VLOOKUP(B3794,'Lessor Calculations'!$G$10:$N$448,8,FALSE),0)</f>
        <v>0</v>
      </c>
      <c r="G3795" s="51"/>
      <c r="H3795" s="143"/>
      <c r="I3795" s="143"/>
      <c r="J3795" s="143"/>
      <c r="K3795" s="143"/>
      <c r="L3795" s="51"/>
      <c r="M3795" s="87"/>
      <c r="N3795" s="87" t="s">
        <v>71</v>
      </c>
      <c r="O3795" s="22"/>
      <c r="P3795" s="96">
        <f>F3795</f>
        <v>0</v>
      </c>
    </row>
    <row r="3796" spans="2:16" hidden="1" x14ac:dyDescent="0.25">
      <c r="B3796" s="98"/>
      <c r="C3796" s="66"/>
      <c r="D3796" s="87" t="s">
        <v>72</v>
      </c>
      <c r="E3796" s="87"/>
      <c r="F3796" s="22" t="str">
        <f>IFERROR(VLOOKUP(B3794,'Lessor Calculations'!$G$10:$M$448,7,FALSE),0)</f>
        <v xml:space="preserve">  </v>
      </c>
      <c r="G3796" s="51"/>
      <c r="H3796" s="143"/>
      <c r="I3796" s="143"/>
      <c r="J3796" s="143"/>
      <c r="K3796" s="143"/>
      <c r="L3796" s="51"/>
      <c r="M3796" s="66"/>
      <c r="N3796" s="87" t="s">
        <v>72</v>
      </c>
      <c r="O3796" s="22"/>
      <c r="P3796" s="96" t="str">
        <f>F3796</f>
        <v xml:space="preserve">  </v>
      </c>
    </row>
    <row r="3797" spans="2:16" hidden="1" x14ac:dyDescent="0.25">
      <c r="B3797" s="98"/>
      <c r="C3797" s="66"/>
      <c r="D3797" s="87"/>
      <c r="E3797" s="22"/>
      <c r="F3797" s="22"/>
      <c r="G3797" s="51"/>
      <c r="H3797" s="66"/>
      <c r="I3797" s="87"/>
      <c r="J3797" s="22"/>
      <c r="K3797" s="22"/>
      <c r="L3797" s="51"/>
      <c r="M3797" s="65"/>
      <c r="N3797" s="87"/>
      <c r="O3797" s="22"/>
      <c r="P3797" s="96"/>
    </row>
    <row r="3798" spans="2:16" ht="15.6" hidden="1" x14ac:dyDescent="0.3">
      <c r="B3798" s="62" t="str">
        <f>B3794</f>
        <v xml:space="preserve">  </v>
      </c>
      <c r="C3798" s="66" t="s">
        <v>70</v>
      </c>
      <c r="D3798" s="66"/>
      <c r="E3798" s="22" t="str">
        <f>IFERROR(VLOOKUP(B3798,'Lessor Calculations'!$Z$10:$AB$448,3,FALSE),0)</f>
        <v xml:space="preserve">  </v>
      </c>
      <c r="F3798" s="66"/>
      <c r="G3798" s="51"/>
      <c r="H3798" s="143" t="s">
        <v>37</v>
      </c>
      <c r="I3798" s="143"/>
      <c r="J3798" s="143"/>
      <c r="K3798" s="143"/>
      <c r="L3798" s="51"/>
      <c r="M3798" s="66" t="s">
        <v>70</v>
      </c>
      <c r="N3798" s="66"/>
      <c r="O3798" s="22" t="str">
        <f>E3798</f>
        <v xml:space="preserve">  </v>
      </c>
      <c r="P3798" s="96"/>
    </row>
    <row r="3799" spans="2:16" hidden="1" x14ac:dyDescent="0.25">
      <c r="B3799" s="98"/>
      <c r="C3799" s="66"/>
      <c r="D3799" s="87" t="s">
        <v>82</v>
      </c>
      <c r="E3799" s="66"/>
      <c r="F3799" s="77" t="str">
        <f>E3798</f>
        <v xml:space="preserve">  </v>
      </c>
      <c r="G3799" s="51"/>
      <c r="H3799" s="143"/>
      <c r="I3799" s="143"/>
      <c r="J3799" s="143"/>
      <c r="K3799" s="143"/>
      <c r="L3799" s="51"/>
      <c r="M3799" s="66"/>
      <c r="N3799" s="87" t="s">
        <v>82</v>
      </c>
      <c r="O3799" s="22"/>
      <c r="P3799" s="96" t="str">
        <f>O3798</f>
        <v xml:space="preserve">  </v>
      </c>
    </row>
    <row r="3800" spans="2:16" hidden="1" x14ac:dyDescent="0.25">
      <c r="B3800" s="98"/>
      <c r="C3800" s="66"/>
      <c r="D3800" s="87"/>
      <c r="E3800" s="22"/>
      <c r="F3800" s="22"/>
      <c r="G3800" s="51"/>
      <c r="H3800" s="66"/>
      <c r="I3800" s="87"/>
      <c r="J3800" s="22"/>
      <c r="K3800" s="22"/>
      <c r="L3800" s="51"/>
      <c r="M3800" s="65"/>
      <c r="N3800" s="87"/>
      <c r="O3800" s="22"/>
      <c r="P3800" s="96"/>
    </row>
    <row r="3801" spans="2:16" ht="15.6" hidden="1" x14ac:dyDescent="0.3">
      <c r="B3801" s="62" t="str">
        <f>B3798</f>
        <v xml:space="preserve">  </v>
      </c>
      <c r="C3801" s="144" t="s">
        <v>37</v>
      </c>
      <c r="D3801" s="144"/>
      <c r="E3801" s="144"/>
      <c r="F3801" s="144"/>
      <c r="G3801" s="51"/>
      <c r="H3801" s="87" t="s">
        <v>74</v>
      </c>
      <c r="I3801" s="66"/>
      <c r="J3801" s="22" t="str">
        <f>IFERROR(VLOOKUP(B3801,'Lessor Calculations'!$AE$10:$AG$448,3,FALSE),0)</f>
        <v xml:space="preserve">  </v>
      </c>
      <c r="K3801" s="22"/>
      <c r="L3801" s="51"/>
      <c r="M3801" s="87" t="s">
        <v>74</v>
      </c>
      <c r="N3801" s="66"/>
      <c r="O3801" s="22" t="str">
        <f>J3801</f>
        <v xml:space="preserve">  </v>
      </c>
      <c r="P3801" s="96"/>
    </row>
    <row r="3802" spans="2:16" ht="15.6" hidden="1" x14ac:dyDescent="0.3">
      <c r="B3802" s="74"/>
      <c r="C3802" s="144"/>
      <c r="D3802" s="144"/>
      <c r="E3802" s="144"/>
      <c r="F3802" s="144"/>
      <c r="G3802" s="51"/>
      <c r="H3802" s="52"/>
      <c r="I3802" s="87" t="s">
        <v>79</v>
      </c>
      <c r="J3802" s="22"/>
      <c r="K3802" s="22" t="str">
        <f>J3801</f>
        <v xml:space="preserve">  </v>
      </c>
      <c r="L3802" s="51"/>
      <c r="M3802" s="52"/>
      <c r="N3802" s="87" t="s">
        <v>79</v>
      </c>
      <c r="O3802" s="22"/>
      <c r="P3802" s="96" t="str">
        <f>O3801</f>
        <v xml:space="preserve">  </v>
      </c>
    </row>
    <row r="3803" spans="2:16" ht="15.6" hidden="1" x14ac:dyDescent="0.3">
      <c r="B3803" s="74"/>
      <c r="C3803" s="66"/>
      <c r="D3803" s="87"/>
      <c r="E3803" s="22"/>
      <c r="F3803" s="22"/>
      <c r="G3803" s="51"/>
      <c r="H3803" s="66"/>
      <c r="I3803" s="87"/>
      <c r="J3803" s="22"/>
      <c r="K3803" s="22"/>
      <c r="L3803" s="51"/>
      <c r="M3803" s="65"/>
      <c r="N3803" s="66"/>
      <c r="O3803" s="22"/>
      <c r="P3803" s="96"/>
    </row>
    <row r="3804" spans="2:16" ht="15.6" hidden="1" x14ac:dyDescent="0.3">
      <c r="B3804" s="62" t="str">
        <f>B3801</f>
        <v xml:space="preserve">  </v>
      </c>
      <c r="C3804" s="87" t="s">
        <v>36</v>
      </c>
      <c r="D3804" s="22"/>
      <c r="E3804" s="22" t="str">
        <f>F3805</f>
        <v xml:space="preserve">  </v>
      </c>
      <c r="F3804" s="22"/>
      <c r="G3804" s="51"/>
      <c r="H3804" s="143" t="s">
        <v>37</v>
      </c>
      <c r="I3804" s="143"/>
      <c r="J3804" s="143"/>
      <c r="K3804" s="143"/>
      <c r="L3804" s="51"/>
      <c r="M3804" s="87" t="s">
        <v>36</v>
      </c>
      <c r="N3804" s="22"/>
      <c r="O3804" s="22" t="str">
        <f>E3804</f>
        <v xml:space="preserve">  </v>
      </c>
      <c r="P3804" s="96"/>
    </row>
    <row r="3805" spans="2:16" ht="15.6" hidden="1" x14ac:dyDescent="0.3">
      <c r="B3805" s="75"/>
      <c r="C3805" s="79"/>
      <c r="D3805" s="90" t="s">
        <v>80</v>
      </c>
      <c r="E3805" s="90"/>
      <c r="F3805" s="91" t="str">
        <f>IFERROR(VLOOKUP(B3804,'Lessor Calculations'!$G$10:$W$448,17,FALSE),0)</f>
        <v xml:space="preserve">  </v>
      </c>
      <c r="G3805" s="70"/>
      <c r="H3805" s="146"/>
      <c r="I3805" s="146"/>
      <c r="J3805" s="146"/>
      <c r="K3805" s="146"/>
      <c r="L3805" s="70"/>
      <c r="M3805" s="79"/>
      <c r="N3805" s="90" t="s">
        <v>80</v>
      </c>
      <c r="O3805" s="91"/>
      <c r="P3805" s="94" t="str">
        <f>O3804</f>
        <v xml:space="preserve">  </v>
      </c>
    </row>
    <row r="3806" spans="2:16" ht="15.6" hidden="1" x14ac:dyDescent="0.3">
      <c r="B3806" s="59" t="str">
        <f>IFERROR(IF(EOMONTH(B3801,1)&gt;Questionnaire!$I$8,"  ",EOMONTH(B3801,1)),"  ")</f>
        <v xml:space="preserve">  </v>
      </c>
      <c r="C3806" s="82" t="s">
        <v>36</v>
      </c>
      <c r="D3806" s="83"/>
      <c r="E3806" s="83">
        <f>IFERROR(F3807+F3808,0)</f>
        <v>0</v>
      </c>
      <c r="F3806" s="83"/>
      <c r="G3806" s="61"/>
      <c r="H3806" s="142" t="s">
        <v>37</v>
      </c>
      <c r="I3806" s="142"/>
      <c r="J3806" s="142"/>
      <c r="K3806" s="142"/>
      <c r="L3806" s="61"/>
      <c r="M3806" s="82" t="s">
        <v>36</v>
      </c>
      <c r="N3806" s="83"/>
      <c r="O3806" s="83">
        <f>E3806</f>
        <v>0</v>
      </c>
      <c r="P3806" s="95"/>
    </row>
    <row r="3807" spans="2:16" hidden="1" x14ac:dyDescent="0.25">
      <c r="B3807" s="98"/>
      <c r="C3807" s="87"/>
      <c r="D3807" s="87" t="s">
        <v>71</v>
      </c>
      <c r="E3807" s="87"/>
      <c r="F3807" s="22">
        <f>IFERROR(-VLOOKUP(B3806,'Lessor Calculations'!$G$10:$N$448,8,FALSE),0)</f>
        <v>0</v>
      </c>
      <c r="G3807" s="51"/>
      <c r="H3807" s="143"/>
      <c r="I3807" s="143"/>
      <c r="J3807" s="143"/>
      <c r="K3807" s="143"/>
      <c r="L3807" s="51"/>
      <c r="M3807" s="87"/>
      <c r="N3807" s="87" t="s">
        <v>71</v>
      </c>
      <c r="O3807" s="22"/>
      <c r="P3807" s="96">
        <f>F3807</f>
        <v>0</v>
      </c>
    </row>
    <row r="3808" spans="2:16" hidden="1" x14ac:dyDescent="0.25">
      <c r="B3808" s="98"/>
      <c r="C3808" s="66"/>
      <c r="D3808" s="87" t="s">
        <v>72</v>
      </c>
      <c r="E3808" s="87"/>
      <c r="F3808" s="22" t="str">
        <f>IFERROR(VLOOKUP(B3806,'Lessor Calculations'!$G$10:$M$448,7,FALSE),0)</f>
        <v xml:space="preserve">  </v>
      </c>
      <c r="G3808" s="51"/>
      <c r="H3808" s="143"/>
      <c r="I3808" s="143"/>
      <c r="J3808" s="143"/>
      <c r="K3808" s="143"/>
      <c r="L3808" s="51"/>
      <c r="M3808" s="66"/>
      <c r="N3808" s="87" t="s">
        <v>72</v>
      </c>
      <c r="O3808" s="22"/>
      <c r="P3808" s="96" t="str">
        <f>F3808</f>
        <v xml:space="preserve">  </v>
      </c>
    </row>
    <row r="3809" spans="2:16" hidden="1" x14ac:dyDescent="0.25">
      <c r="B3809" s="98"/>
      <c r="C3809" s="66"/>
      <c r="D3809" s="87"/>
      <c r="E3809" s="22"/>
      <c r="F3809" s="22"/>
      <c r="G3809" s="51"/>
      <c r="H3809" s="66"/>
      <c r="I3809" s="87"/>
      <c r="J3809" s="22"/>
      <c r="K3809" s="22"/>
      <c r="L3809" s="51"/>
      <c r="M3809" s="65"/>
      <c r="N3809" s="87"/>
      <c r="O3809" s="22"/>
      <c r="P3809" s="96"/>
    </row>
    <row r="3810" spans="2:16" ht="15.6" hidden="1" x14ac:dyDescent="0.3">
      <c r="B3810" s="62" t="str">
        <f>B3806</f>
        <v xml:space="preserve">  </v>
      </c>
      <c r="C3810" s="66" t="s">
        <v>70</v>
      </c>
      <c r="D3810" s="66"/>
      <c r="E3810" s="22" t="str">
        <f>IFERROR(VLOOKUP(B3810,'Lessor Calculations'!$Z$10:$AB$448,3,FALSE),0)</f>
        <v xml:space="preserve">  </v>
      </c>
      <c r="F3810" s="66"/>
      <c r="G3810" s="51"/>
      <c r="H3810" s="143" t="s">
        <v>37</v>
      </c>
      <c r="I3810" s="143"/>
      <c r="J3810" s="143"/>
      <c r="K3810" s="143"/>
      <c r="L3810" s="51"/>
      <c r="M3810" s="66" t="s">
        <v>70</v>
      </c>
      <c r="N3810" s="66"/>
      <c r="O3810" s="22" t="str">
        <f>E3810</f>
        <v xml:space="preserve">  </v>
      </c>
      <c r="P3810" s="96"/>
    </row>
    <row r="3811" spans="2:16" hidden="1" x14ac:dyDescent="0.25">
      <c r="B3811" s="98"/>
      <c r="C3811" s="66"/>
      <c r="D3811" s="87" t="s">
        <v>82</v>
      </c>
      <c r="E3811" s="66"/>
      <c r="F3811" s="77" t="str">
        <f>E3810</f>
        <v xml:space="preserve">  </v>
      </c>
      <c r="G3811" s="51"/>
      <c r="H3811" s="143"/>
      <c r="I3811" s="143"/>
      <c r="J3811" s="143"/>
      <c r="K3811" s="143"/>
      <c r="L3811" s="51"/>
      <c r="M3811" s="66"/>
      <c r="N3811" s="87" t="s">
        <v>82</v>
      </c>
      <c r="O3811" s="22"/>
      <c r="P3811" s="96" t="str">
        <f>O3810</f>
        <v xml:space="preserve">  </v>
      </c>
    </row>
    <row r="3812" spans="2:16" hidden="1" x14ac:dyDescent="0.25">
      <c r="B3812" s="98"/>
      <c r="C3812" s="66"/>
      <c r="D3812" s="87"/>
      <c r="E3812" s="22"/>
      <c r="F3812" s="22"/>
      <c r="G3812" s="51"/>
      <c r="H3812" s="66"/>
      <c r="I3812" s="87"/>
      <c r="J3812" s="22"/>
      <c r="K3812" s="22"/>
      <c r="L3812" s="51"/>
      <c r="M3812" s="65"/>
      <c r="N3812" s="87"/>
      <c r="O3812" s="22"/>
      <c r="P3812" s="96"/>
    </row>
    <row r="3813" spans="2:16" ht="15.6" hidden="1" x14ac:dyDescent="0.3">
      <c r="B3813" s="62" t="str">
        <f>B3810</f>
        <v xml:space="preserve">  </v>
      </c>
      <c r="C3813" s="144" t="s">
        <v>37</v>
      </c>
      <c r="D3813" s="144"/>
      <c r="E3813" s="144"/>
      <c r="F3813" s="144"/>
      <c r="G3813" s="51"/>
      <c r="H3813" s="87" t="s">
        <v>74</v>
      </c>
      <c r="I3813" s="66"/>
      <c r="J3813" s="22" t="str">
        <f>IFERROR(VLOOKUP(B3813,'Lessor Calculations'!$AE$10:$AG$448,3,FALSE),0)</f>
        <v xml:space="preserve">  </v>
      </c>
      <c r="K3813" s="22"/>
      <c r="L3813" s="51"/>
      <c r="M3813" s="87" t="s">
        <v>74</v>
      </c>
      <c r="N3813" s="66"/>
      <c r="O3813" s="22" t="str">
        <f>J3813</f>
        <v xml:space="preserve">  </v>
      </c>
      <c r="P3813" s="96"/>
    </row>
    <row r="3814" spans="2:16" ht="15.6" hidden="1" x14ac:dyDescent="0.3">
      <c r="B3814" s="74"/>
      <c r="C3814" s="144"/>
      <c r="D3814" s="144"/>
      <c r="E3814" s="144"/>
      <c r="F3814" s="144"/>
      <c r="G3814" s="51"/>
      <c r="H3814" s="52"/>
      <c r="I3814" s="87" t="s">
        <v>79</v>
      </c>
      <c r="J3814" s="22"/>
      <c r="K3814" s="22" t="str">
        <f>J3813</f>
        <v xml:space="preserve">  </v>
      </c>
      <c r="L3814" s="51"/>
      <c r="M3814" s="52"/>
      <c r="N3814" s="87" t="s">
        <v>79</v>
      </c>
      <c r="O3814" s="22"/>
      <c r="P3814" s="96" t="str">
        <f>O3813</f>
        <v xml:space="preserve">  </v>
      </c>
    </row>
    <row r="3815" spans="2:16" ht="15.6" hidden="1" x14ac:dyDescent="0.3">
      <c r="B3815" s="74"/>
      <c r="C3815" s="66"/>
      <c r="D3815" s="87"/>
      <c r="E3815" s="22"/>
      <c r="F3815" s="22"/>
      <c r="G3815" s="51"/>
      <c r="H3815" s="66"/>
      <c r="I3815" s="87"/>
      <c r="J3815" s="22"/>
      <c r="K3815" s="22"/>
      <c r="L3815" s="51"/>
      <c r="M3815" s="65"/>
      <c r="N3815" s="66"/>
      <c r="O3815" s="22"/>
      <c r="P3815" s="96"/>
    </row>
    <row r="3816" spans="2:16" ht="15.6" hidden="1" x14ac:dyDescent="0.3">
      <c r="B3816" s="62" t="str">
        <f>B3813</f>
        <v xml:space="preserve">  </v>
      </c>
      <c r="C3816" s="87" t="s">
        <v>36</v>
      </c>
      <c r="D3816" s="22"/>
      <c r="E3816" s="22" t="str">
        <f>F3817</f>
        <v xml:space="preserve">  </v>
      </c>
      <c r="F3816" s="22"/>
      <c r="G3816" s="51"/>
      <c r="H3816" s="143" t="s">
        <v>37</v>
      </c>
      <c r="I3816" s="143"/>
      <c r="J3816" s="143"/>
      <c r="K3816" s="143"/>
      <c r="L3816" s="51"/>
      <c r="M3816" s="87" t="s">
        <v>36</v>
      </c>
      <c r="N3816" s="22"/>
      <c r="O3816" s="22" t="str">
        <f>E3816</f>
        <v xml:space="preserve">  </v>
      </c>
      <c r="P3816" s="96"/>
    </row>
    <row r="3817" spans="2:16" ht="15.6" hidden="1" x14ac:dyDescent="0.3">
      <c r="B3817" s="75"/>
      <c r="C3817" s="79"/>
      <c r="D3817" s="90" t="s">
        <v>80</v>
      </c>
      <c r="E3817" s="90"/>
      <c r="F3817" s="91" t="str">
        <f>IFERROR(VLOOKUP(B3816,'Lessor Calculations'!$G$10:$W$448,17,FALSE),0)</f>
        <v xml:space="preserve">  </v>
      </c>
      <c r="G3817" s="70"/>
      <c r="H3817" s="146"/>
      <c r="I3817" s="146"/>
      <c r="J3817" s="146"/>
      <c r="K3817" s="146"/>
      <c r="L3817" s="70"/>
      <c r="M3817" s="79"/>
      <c r="N3817" s="90" t="s">
        <v>80</v>
      </c>
      <c r="O3817" s="91"/>
      <c r="P3817" s="94" t="str">
        <f>O3816</f>
        <v xml:space="preserve">  </v>
      </c>
    </row>
    <row r="3818" spans="2:16" ht="15.6" hidden="1" x14ac:dyDescent="0.3">
      <c r="B3818" s="59" t="str">
        <f>IFERROR(IF(EOMONTH(B3813,1)&gt;Questionnaire!$I$8,"  ",EOMONTH(B3813,1)),"  ")</f>
        <v xml:space="preserve">  </v>
      </c>
      <c r="C3818" s="82" t="s">
        <v>36</v>
      </c>
      <c r="D3818" s="83"/>
      <c r="E3818" s="83">
        <f>IFERROR(F3819+F3820,0)</f>
        <v>0</v>
      </c>
      <c r="F3818" s="83"/>
      <c r="G3818" s="61"/>
      <c r="H3818" s="142" t="s">
        <v>37</v>
      </c>
      <c r="I3818" s="142"/>
      <c r="J3818" s="142"/>
      <c r="K3818" s="142"/>
      <c r="L3818" s="61"/>
      <c r="M3818" s="82" t="s">
        <v>36</v>
      </c>
      <c r="N3818" s="83"/>
      <c r="O3818" s="83">
        <f>E3818</f>
        <v>0</v>
      </c>
      <c r="P3818" s="95"/>
    </row>
    <row r="3819" spans="2:16" hidden="1" x14ac:dyDescent="0.25">
      <c r="B3819" s="98"/>
      <c r="C3819" s="87"/>
      <c r="D3819" s="87" t="s">
        <v>71</v>
      </c>
      <c r="E3819" s="87"/>
      <c r="F3819" s="22">
        <f>IFERROR(-VLOOKUP(B3818,'Lessor Calculations'!$G$10:$N$448,8,FALSE),0)</f>
        <v>0</v>
      </c>
      <c r="G3819" s="51"/>
      <c r="H3819" s="143"/>
      <c r="I3819" s="143"/>
      <c r="J3819" s="143"/>
      <c r="K3819" s="143"/>
      <c r="L3819" s="51"/>
      <c r="M3819" s="87"/>
      <c r="N3819" s="87" t="s">
        <v>71</v>
      </c>
      <c r="O3819" s="22"/>
      <c r="P3819" s="96">
        <f>F3819</f>
        <v>0</v>
      </c>
    </row>
    <row r="3820" spans="2:16" hidden="1" x14ac:dyDescent="0.25">
      <c r="B3820" s="98"/>
      <c r="C3820" s="66"/>
      <c r="D3820" s="87" t="s">
        <v>72</v>
      </c>
      <c r="E3820" s="87"/>
      <c r="F3820" s="22" t="str">
        <f>IFERROR(VLOOKUP(B3818,'Lessor Calculations'!$G$10:$M$448,7,FALSE),0)</f>
        <v xml:space="preserve">  </v>
      </c>
      <c r="G3820" s="51"/>
      <c r="H3820" s="143"/>
      <c r="I3820" s="143"/>
      <c r="J3820" s="143"/>
      <c r="K3820" s="143"/>
      <c r="L3820" s="51"/>
      <c r="M3820" s="66"/>
      <c r="N3820" s="87" t="s">
        <v>72</v>
      </c>
      <c r="O3820" s="22"/>
      <c r="P3820" s="96" t="str">
        <f>F3820</f>
        <v xml:space="preserve">  </v>
      </c>
    </row>
    <row r="3821" spans="2:16" hidden="1" x14ac:dyDescent="0.25">
      <c r="B3821" s="98"/>
      <c r="C3821" s="66"/>
      <c r="D3821" s="87"/>
      <c r="E3821" s="22"/>
      <c r="F3821" s="22"/>
      <c r="G3821" s="51"/>
      <c r="H3821" s="66"/>
      <c r="I3821" s="87"/>
      <c r="J3821" s="22"/>
      <c r="K3821" s="22"/>
      <c r="L3821" s="51"/>
      <c r="M3821" s="65"/>
      <c r="N3821" s="87"/>
      <c r="O3821" s="22"/>
      <c r="P3821" s="96"/>
    </row>
    <row r="3822" spans="2:16" ht="15.6" hidden="1" x14ac:dyDescent="0.3">
      <c r="B3822" s="62" t="str">
        <f>B3818</f>
        <v xml:space="preserve">  </v>
      </c>
      <c r="C3822" s="66" t="s">
        <v>70</v>
      </c>
      <c r="D3822" s="66"/>
      <c r="E3822" s="22" t="str">
        <f>IFERROR(VLOOKUP(B3822,'Lessor Calculations'!$Z$10:$AB$448,3,FALSE),0)</f>
        <v xml:space="preserve">  </v>
      </c>
      <c r="F3822" s="66"/>
      <c r="G3822" s="51"/>
      <c r="H3822" s="143" t="s">
        <v>37</v>
      </c>
      <c r="I3822" s="143"/>
      <c r="J3822" s="143"/>
      <c r="K3822" s="143"/>
      <c r="L3822" s="51"/>
      <c r="M3822" s="66" t="s">
        <v>70</v>
      </c>
      <c r="N3822" s="66"/>
      <c r="O3822" s="22" t="str">
        <f>E3822</f>
        <v xml:space="preserve">  </v>
      </c>
      <c r="P3822" s="96"/>
    </row>
    <row r="3823" spans="2:16" hidden="1" x14ac:dyDescent="0.25">
      <c r="B3823" s="98"/>
      <c r="C3823" s="66"/>
      <c r="D3823" s="87" t="s">
        <v>82</v>
      </c>
      <c r="E3823" s="66"/>
      <c r="F3823" s="77" t="str">
        <f>E3822</f>
        <v xml:space="preserve">  </v>
      </c>
      <c r="G3823" s="51"/>
      <c r="H3823" s="143"/>
      <c r="I3823" s="143"/>
      <c r="J3823" s="143"/>
      <c r="K3823" s="143"/>
      <c r="L3823" s="51"/>
      <c r="M3823" s="66"/>
      <c r="N3823" s="87" t="s">
        <v>82</v>
      </c>
      <c r="O3823" s="22"/>
      <c r="P3823" s="96" t="str">
        <f>O3822</f>
        <v xml:space="preserve">  </v>
      </c>
    </row>
    <row r="3824" spans="2:16" hidden="1" x14ac:dyDescent="0.25">
      <c r="B3824" s="98"/>
      <c r="C3824" s="66"/>
      <c r="D3824" s="87"/>
      <c r="E3824" s="22"/>
      <c r="F3824" s="22"/>
      <c r="G3824" s="51"/>
      <c r="H3824" s="66"/>
      <c r="I3824" s="87"/>
      <c r="J3824" s="22"/>
      <c r="K3824" s="22"/>
      <c r="L3824" s="51"/>
      <c r="M3824" s="65"/>
      <c r="N3824" s="87"/>
      <c r="O3824" s="22"/>
      <c r="P3824" s="96"/>
    </row>
    <row r="3825" spans="2:16" ht="15.6" hidden="1" x14ac:dyDescent="0.3">
      <c r="B3825" s="62" t="str">
        <f>B3822</f>
        <v xml:space="preserve">  </v>
      </c>
      <c r="C3825" s="144" t="s">
        <v>37</v>
      </c>
      <c r="D3825" s="144"/>
      <c r="E3825" s="144"/>
      <c r="F3825" s="144"/>
      <c r="G3825" s="51"/>
      <c r="H3825" s="87" t="s">
        <v>74</v>
      </c>
      <c r="I3825" s="66"/>
      <c r="J3825" s="22" t="str">
        <f>IFERROR(VLOOKUP(B3825,'Lessor Calculations'!$AE$10:$AG$448,3,FALSE),0)</f>
        <v xml:space="preserve">  </v>
      </c>
      <c r="K3825" s="22"/>
      <c r="L3825" s="51"/>
      <c r="M3825" s="87" t="s">
        <v>74</v>
      </c>
      <c r="N3825" s="66"/>
      <c r="O3825" s="22" t="str">
        <f>J3825</f>
        <v xml:space="preserve">  </v>
      </c>
      <c r="P3825" s="96"/>
    </row>
    <row r="3826" spans="2:16" ht="15.6" hidden="1" x14ac:dyDescent="0.3">
      <c r="B3826" s="74"/>
      <c r="C3826" s="144"/>
      <c r="D3826" s="144"/>
      <c r="E3826" s="144"/>
      <c r="F3826" s="144"/>
      <c r="G3826" s="51"/>
      <c r="H3826" s="52"/>
      <c r="I3826" s="87" t="s">
        <v>79</v>
      </c>
      <c r="J3826" s="22"/>
      <c r="K3826" s="22" t="str">
        <f>J3825</f>
        <v xml:space="preserve">  </v>
      </c>
      <c r="L3826" s="51"/>
      <c r="M3826" s="52"/>
      <c r="N3826" s="87" t="s">
        <v>79</v>
      </c>
      <c r="O3826" s="22"/>
      <c r="P3826" s="96" t="str">
        <f>O3825</f>
        <v xml:space="preserve">  </v>
      </c>
    </row>
    <row r="3827" spans="2:16" ht="15.6" hidden="1" x14ac:dyDescent="0.3">
      <c r="B3827" s="74"/>
      <c r="C3827" s="66"/>
      <c r="D3827" s="87"/>
      <c r="E3827" s="22"/>
      <c r="F3827" s="22"/>
      <c r="G3827" s="51"/>
      <c r="H3827" s="66"/>
      <c r="I3827" s="87"/>
      <c r="J3827" s="22"/>
      <c r="K3827" s="22"/>
      <c r="L3827" s="51"/>
      <c r="M3827" s="65"/>
      <c r="N3827" s="66"/>
      <c r="O3827" s="22"/>
      <c r="P3827" s="96"/>
    </row>
    <row r="3828" spans="2:16" ht="15.6" hidden="1" x14ac:dyDescent="0.3">
      <c r="B3828" s="62" t="str">
        <f>B3825</f>
        <v xml:space="preserve">  </v>
      </c>
      <c r="C3828" s="87" t="s">
        <v>36</v>
      </c>
      <c r="D3828" s="22"/>
      <c r="E3828" s="22" t="str">
        <f>F3829</f>
        <v xml:space="preserve">  </v>
      </c>
      <c r="F3828" s="22"/>
      <c r="G3828" s="51"/>
      <c r="H3828" s="143" t="s">
        <v>37</v>
      </c>
      <c r="I3828" s="143"/>
      <c r="J3828" s="143"/>
      <c r="K3828" s="143"/>
      <c r="L3828" s="51"/>
      <c r="M3828" s="87" t="s">
        <v>36</v>
      </c>
      <c r="N3828" s="22"/>
      <c r="O3828" s="22" t="str">
        <f>E3828</f>
        <v xml:space="preserve">  </v>
      </c>
      <c r="P3828" s="96"/>
    </row>
    <row r="3829" spans="2:16" ht="15.6" hidden="1" x14ac:dyDescent="0.3">
      <c r="B3829" s="75"/>
      <c r="C3829" s="79"/>
      <c r="D3829" s="90" t="s">
        <v>80</v>
      </c>
      <c r="E3829" s="90"/>
      <c r="F3829" s="91" t="str">
        <f>IFERROR(VLOOKUP(B3828,'Lessor Calculations'!$G$10:$W$448,17,FALSE),0)</f>
        <v xml:space="preserve">  </v>
      </c>
      <c r="G3829" s="70"/>
      <c r="H3829" s="146"/>
      <c r="I3829" s="146"/>
      <c r="J3829" s="146"/>
      <c r="K3829" s="146"/>
      <c r="L3829" s="70"/>
      <c r="M3829" s="79"/>
      <c r="N3829" s="90" t="s">
        <v>80</v>
      </c>
      <c r="O3829" s="91"/>
      <c r="P3829" s="94" t="str">
        <f>O3828</f>
        <v xml:space="preserve">  </v>
      </c>
    </row>
    <row r="3830" spans="2:16" ht="15.6" hidden="1" x14ac:dyDescent="0.3">
      <c r="B3830" s="59" t="str">
        <f>IFERROR(IF(EOMONTH(B3825,1)&gt;Questionnaire!$I$8,"  ",EOMONTH(B3825,1)),"  ")</f>
        <v xml:space="preserve">  </v>
      </c>
      <c r="C3830" s="82" t="s">
        <v>36</v>
      </c>
      <c r="D3830" s="83"/>
      <c r="E3830" s="83">
        <f>IFERROR(F3831+F3832,0)</f>
        <v>0</v>
      </c>
      <c r="F3830" s="83"/>
      <c r="G3830" s="61"/>
      <c r="H3830" s="142" t="s">
        <v>37</v>
      </c>
      <c r="I3830" s="142"/>
      <c r="J3830" s="142"/>
      <c r="K3830" s="142"/>
      <c r="L3830" s="61"/>
      <c r="M3830" s="82" t="s">
        <v>36</v>
      </c>
      <c r="N3830" s="83"/>
      <c r="O3830" s="83">
        <f>E3830</f>
        <v>0</v>
      </c>
      <c r="P3830" s="95"/>
    </row>
    <row r="3831" spans="2:16" hidden="1" x14ac:dyDescent="0.25">
      <c r="B3831" s="98"/>
      <c r="C3831" s="87"/>
      <c r="D3831" s="87" t="s">
        <v>71</v>
      </c>
      <c r="E3831" s="87"/>
      <c r="F3831" s="22">
        <f>IFERROR(-VLOOKUP(B3830,'Lessor Calculations'!$G$10:$N$448,8,FALSE),0)</f>
        <v>0</v>
      </c>
      <c r="G3831" s="51"/>
      <c r="H3831" s="143"/>
      <c r="I3831" s="143"/>
      <c r="J3831" s="143"/>
      <c r="K3831" s="143"/>
      <c r="L3831" s="51"/>
      <c r="M3831" s="87"/>
      <c r="N3831" s="87" t="s">
        <v>71</v>
      </c>
      <c r="O3831" s="22"/>
      <c r="P3831" s="96">
        <f>F3831</f>
        <v>0</v>
      </c>
    </row>
    <row r="3832" spans="2:16" hidden="1" x14ac:dyDescent="0.25">
      <c r="B3832" s="98"/>
      <c r="C3832" s="66"/>
      <c r="D3832" s="87" t="s">
        <v>72</v>
      </c>
      <c r="E3832" s="87"/>
      <c r="F3832" s="22" t="str">
        <f>IFERROR(VLOOKUP(B3830,'Lessor Calculations'!$G$10:$M$448,7,FALSE),0)</f>
        <v xml:space="preserve">  </v>
      </c>
      <c r="G3832" s="51"/>
      <c r="H3832" s="143"/>
      <c r="I3832" s="143"/>
      <c r="J3832" s="143"/>
      <c r="K3832" s="143"/>
      <c r="L3832" s="51"/>
      <c r="M3832" s="66"/>
      <c r="N3832" s="87" t="s">
        <v>72</v>
      </c>
      <c r="O3832" s="22"/>
      <c r="P3832" s="96" t="str">
        <f>F3832</f>
        <v xml:space="preserve">  </v>
      </c>
    </row>
    <row r="3833" spans="2:16" hidden="1" x14ac:dyDescent="0.25">
      <c r="B3833" s="98"/>
      <c r="C3833" s="66"/>
      <c r="D3833" s="87"/>
      <c r="E3833" s="22"/>
      <c r="F3833" s="22"/>
      <c r="G3833" s="51"/>
      <c r="H3833" s="66"/>
      <c r="I3833" s="87"/>
      <c r="J3833" s="22"/>
      <c r="K3833" s="22"/>
      <c r="L3833" s="51"/>
      <c r="M3833" s="65"/>
      <c r="N3833" s="87"/>
      <c r="O3833" s="22"/>
      <c r="P3833" s="96"/>
    </row>
    <row r="3834" spans="2:16" ht="15.6" hidden="1" x14ac:dyDescent="0.3">
      <c r="B3834" s="62" t="str">
        <f>B3830</f>
        <v xml:space="preserve">  </v>
      </c>
      <c r="C3834" s="66" t="s">
        <v>70</v>
      </c>
      <c r="D3834" s="66"/>
      <c r="E3834" s="22" t="str">
        <f>IFERROR(VLOOKUP(B3834,'Lessor Calculations'!$Z$10:$AB$448,3,FALSE),0)</f>
        <v xml:space="preserve">  </v>
      </c>
      <c r="F3834" s="66"/>
      <c r="G3834" s="51"/>
      <c r="H3834" s="143" t="s">
        <v>37</v>
      </c>
      <c r="I3834" s="143"/>
      <c r="J3834" s="143"/>
      <c r="K3834" s="143"/>
      <c r="L3834" s="51"/>
      <c r="M3834" s="66" t="s">
        <v>70</v>
      </c>
      <c r="N3834" s="66"/>
      <c r="O3834" s="22" t="str">
        <f>E3834</f>
        <v xml:space="preserve">  </v>
      </c>
      <c r="P3834" s="96"/>
    </row>
    <row r="3835" spans="2:16" hidden="1" x14ac:dyDescent="0.25">
      <c r="B3835" s="98"/>
      <c r="C3835" s="66"/>
      <c r="D3835" s="87" t="s">
        <v>82</v>
      </c>
      <c r="E3835" s="66"/>
      <c r="F3835" s="77" t="str">
        <f>E3834</f>
        <v xml:space="preserve">  </v>
      </c>
      <c r="G3835" s="51"/>
      <c r="H3835" s="143"/>
      <c r="I3835" s="143"/>
      <c r="J3835" s="143"/>
      <c r="K3835" s="143"/>
      <c r="L3835" s="51"/>
      <c r="M3835" s="66"/>
      <c r="N3835" s="87" t="s">
        <v>82</v>
      </c>
      <c r="O3835" s="22"/>
      <c r="P3835" s="96" t="str">
        <f>O3834</f>
        <v xml:space="preserve">  </v>
      </c>
    </row>
    <row r="3836" spans="2:16" hidden="1" x14ac:dyDescent="0.25">
      <c r="B3836" s="98"/>
      <c r="C3836" s="66"/>
      <c r="D3836" s="87"/>
      <c r="E3836" s="22"/>
      <c r="F3836" s="22"/>
      <c r="G3836" s="51"/>
      <c r="H3836" s="66"/>
      <c r="I3836" s="87"/>
      <c r="J3836" s="22"/>
      <c r="K3836" s="22"/>
      <c r="L3836" s="51"/>
      <c r="M3836" s="65"/>
      <c r="N3836" s="87"/>
      <c r="O3836" s="22"/>
      <c r="P3836" s="96"/>
    </row>
    <row r="3837" spans="2:16" ht="15.6" hidden="1" x14ac:dyDescent="0.3">
      <c r="B3837" s="62" t="str">
        <f>B3834</f>
        <v xml:space="preserve">  </v>
      </c>
      <c r="C3837" s="144" t="s">
        <v>37</v>
      </c>
      <c r="D3837" s="144"/>
      <c r="E3837" s="144"/>
      <c r="F3837" s="144"/>
      <c r="G3837" s="51"/>
      <c r="H3837" s="87" t="s">
        <v>74</v>
      </c>
      <c r="I3837" s="66"/>
      <c r="J3837" s="22" t="str">
        <f>IFERROR(VLOOKUP(B3837,'Lessor Calculations'!$AE$10:$AG$448,3,FALSE),0)</f>
        <v xml:space="preserve">  </v>
      </c>
      <c r="K3837" s="22"/>
      <c r="L3837" s="51"/>
      <c r="M3837" s="87" t="s">
        <v>74</v>
      </c>
      <c r="N3837" s="66"/>
      <c r="O3837" s="22" t="str">
        <f>J3837</f>
        <v xml:space="preserve">  </v>
      </c>
      <c r="P3837" s="96"/>
    </row>
    <row r="3838" spans="2:16" ht="15.6" hidden="1" x14ac:dyDescent="0.3">
      <c r="B3838" s="74"/>
      <c r="C3838" s="144"/>
      <c r="D3838" s="144"/>
      <c r="E3838" s="144"/>
      <c r="F3838" s="144"/>
      <c r="G3838" s="51"/>
      <c r="H3838" s="52"/>
      <c r="I3838" s="87" t="s">
        <v>79</v>
      </c>
      <c r="J3838" s="22"/>
      <c r="K3838" s="22" t="str">
        <f>J3837</f>
        <v xml:space="preserve">  </v>
      </c>
      <c r="L3838" s="51"/>
      <c r="M3838" s="52"/>
      <c r="N3838" s="87" t="s">
        <v>79</v>
      </c>
      <c r="O3838" s="22"/>
      <c r="P3838" s="96" t="str">
        <f>O3837</f>
        <v xml:space="preserve">  </v>
      </c>
    </row>
    <row r="3839" spans="2:16" ht="15.6" hidden="1" x14ac:dyDescent="0.3">
      <c r="B3839" s="74"/>
      <c r="C3839" s="66"/>
      <c r="D3839" s="87"/>
      <c r="E3839" s="22"/>
      <c r="F3839" s="22"/>
      <c r="G3839" s="51"/>
      <c r="H3839" s="66"/>
      <c r="I3839" s="87"/>
      <c r="J3839" s="22"/>
      <c r="K3839" s="22"/>
      <c r="L3839" s="51"/>
      <c r="M3839" s="65"/>
      <c r="N3839" s="66"/>
      <c r="O3839" s="22"/>
      <c r="P3839" s="96"/>
    </row>
    <row r="3840" spans="2:16" ht="15.6" hidden="1" x14ac:dyDescent="0.3">
      <c r="B3840" s="62" t="str">
        <f>B3837</f>
        <v xml:space="preserve">  </v>
      </c>
      <c r="C3840" s="87" t="s">
        <v>36</v>
      </c>
      <c r="D3840" s="22"/>
      <c r="E3840" s="22" t="str">
        <f>F3841</f>
        <v xml:space="preserve">  </v>
      </c>
      <c r="F3840" s="22"/>
      <c r="G3840" s="51"/>
      <c r="H3840" s="143" t="s">
        <v>37</v>
      </c>
      <c r="I3840" s="143"/>
      <c r="J3840" s="143"/>
      <c r="K3840" s="143"/>
      <c r="L3840" s="51"/>
      <c r="M3840" s="87" t="s">
        <v>36</v>
      </c>
      <c r="N3840" s="22"/>
      <c r="O3840" s="22" t="str">
        <f>E3840</f>
        <v xml:space="preserve">  </v>
      </c>
      <c r="P3840" s="96"/>
    </row>
    <row r="3841" spans="2:16" ht="15.6" hidden="1" x14ac:dyDescent="0.3">
      <c r="B3841" s="75"/>
      <c r="C3841" s="79"/>
      <c r="D3841" s="90" t="s">
        <v>80</v>
      </c>
      <c r="E3841" s="90"/>
      <c r="F3841" s="91" t="str">
        <f>IFERROR(VLOOKUP(B3840,'Lessor Calculations'!$G$10:$W$448,17,FALSE),0)</f>
        <v xml:space="preserve">  </v>
      </c>
      <c r="G3841" s="70"/>
      <c r="H3841" s="146"/>
      <c r="I3841" s="146"/>
      <c r="J3841" s="146"/>
      <c r="K3841" s="146"/>
      <c r="L3841" s="70"/>
      <c r="M3841" s="79"/>
      <c r="N3841" s="90" t="s">
        <v>80</v>
      </c>
      <c r="O3841" s="91"/>
      <c r="P3841" s="94" t="str">
        <f>O3840</f>
        <v xml:space="preserve">  </v>
      </c>
    </row>
    <row r="3842" spans="2:16" ht="15.6" hidden="1" x14ac:dyDescent="0.3">
      <c r="B3842" s="59" t="str">
        <f>IFERROR(IF(EOMONTH(B3837,1)&gt;Questionnaire!$I$8,"  ",EOMONTH(B3837,1)),"  ")</f>
        <v xml:space="preserve">  </v>
      </c>
      <c r="C3842" s="82" t="s">
        <v>36</v>
      </c>
      <c r="D3842" s="83"/>
      <c r="E3842" s="83">
        <f>IFERROR(F3843+F3844,0)</f>
        <v>0</v>
      </c>
      <c r="F3842" s="83"/>
      <c r="G3842" s="61"/>
      <c r="H3842" s="142" t="s">
        <v>37</v>
      </c>
      <c r="I3842" s="142"/>
      <c r="J3842" s="142"/>
      <c r="K3842" s="142"/>
      <c r="L3842" s="61"/>
      <c r="M3842" s="82" t="s">
        <v>36</v>
      </c>
      <c r="N3842" s="83"/>
      <c r="O3842" s="83">
        <f>E3842</f>
        <v>0</v>
      </c>
      <c r="P3842" s="95"/>
    </row>
    <row r="3843" spans="2:16" hidden="1" x14ac:dyDescent="0.25">
      <c r="B3843" s="98"/>
      <c r="C3843" s="87"/>
      <c r="D3843" s="87" t="s">
        <v>71</v>
      </c>
      <c r="E3843" s="87"/>
      <c r="F3843" s="22">
        <f>IFERROR(-VLOOKUP(B3842,'Lessor Calculations'!$G$10:$N$448,8,FALSE),0)</f>
        <v>0</v>
      </c>
      <c r="G3843" s="51"/>
      <c r="H3843" s="143"/>
      <c r="I3843" s="143"/>
      <c r="J3843" s="143"/>
      <c r="K3843" s="143"/>
      <c r="L3843" s="51"/>
      <c r="M3843" s="87"/>
      <c r="N3843" s="87" t="s">
        <v>71</v>
      </c>
      <c r="O3843" s="22"/>
      <c r="P3843" s="96">
        <f>F3843</f>
        <v>0</v>
      </c>
    </row>
    <row r="3844" spans="2:16" hidden="1" x14ac:dyDescent="0.25">
      <c r="B3844" s="98"/>
      <c r="C3844" s="66"/>
      <c r="D3844" s="87" t="s">
        <v>72</v>
      </c>
      <c r="E3844" s="87"/>
      <c r="F3844" s="22" t="str">
        <f>IFERROR(VLOOKUP(B3842,'Lessor Calculations'!$G$10:$M$448,7,FALSE),0)</f>
        <v xml:space="preserve">  </v>
      </c>
      <c r="G3844" s="51"/>
      <c r="H3844" s="143"/>
      <c r="I3844" s="143"/>
      <c r="J3844" s="143"/>
      <c r="K3844" s="143"/>
      <c r="L3844" s="51"/>
      <c r="M3844" s="66"/>
      <c r="N3844" s="87" t="s">
        <v>72</v>
      </c>
      <c r="O3844" s="22"/>
      <c r="P3844" s="96" t="str">
        <f>F3844</f>
        <v xml:space="preserve">  </v>
      </c>
    </row>
    <row r="3845" spans="2:16" hidden="1" x14ac:dyDescent="0.25">
      <c r="B3845" s="98"/>
      <c r="C3845" s="66"/>
      <c r="D3845" s="87"/>
      <c r="E3845" s="22"/>
      <c r="F3845" s="22"/>
      <c r="G3845" s="51"/>
      <c r="H3845" s="66"/>
      <c r="I3845" s="87"/>
      <c r="J3845" s="22"/>
      <c r="K3845" s="22"/>
      <c r="L3845" s="51"/>
      <c r="M3845" s="65"/>
      <c r="N3845" s="87"/>
      <c r="O3845" s="22"/>
      <c r="P3845" s="96"/>
    </row>
    <row r="3846" spans="2:16" ht="15.6" hidden="1" x14ac:dyDescent="0.3">
      <c r="B3846" s="62" t="str">
        <f>B3842</f>
        <v xml:space="preserve">  </v>
      </c>
      <c r="C3846" s="66" t="s">
        <v>70</v>
      </c>
      <c r="D3846" s="66"/>
      <c r="E3846" s="22" t="str">
        <f>IFERROR(VLOOKUP(B3846,'Lessor Calculations'!$Z$10:$AB$448,3,FALSE),0)</f>
        <v xml:space="preserve">  </v>
      </c>
      <c r="F3846" s="66"/>
      <c r="G3846" s="51"/>
      <c r="H3846" s="143" t="s">
        <v>37</v>
      </c>
      <c r="I3846" s="143"/>
      <c r="J3846" s="143"/>
      <c r="K3846" s="143"/>
      <c r="L3846" s="51"/>
      <c r="M3846" s="66" t="s">
        <v>70</v>
      </c>
      <c r="N3846" s="66"/>
      <c r="O3846" s="22" t="str">
        <f>E3846</f>
        <v xml:space="preserve">  </v>
      </c>
      <c r="P3846" s="96"/>
    </row>
    <row r="3847" spans="2:16" hidden="1" x14ac:dyDescent="0.25">
      <c r="B3847" s="98"/>
      <c r="C3847" s="66"/>
      <c r="D3847" s="87" t="s">
        <v>82</v>
      </c>
      <c r="E3847" s="66"/>
      <c r="F3847" s="77" t="str">
        <f>E3846</f>
        <v xml:space="preserve">  </v>
      </c>
      <c r="G3847" s="51"/>
      <c r="H3847" s="143"/>
      <c r="I3847" s="143"/>
      <c r="J3847" s="143"/>
      <c r="K3847" s="143"/>
      <c r="L3847" s="51"/>
      <c r="M3847" s="66"/>
      <c r="N3847" s="87" t="s">
        <v>82</v>
      </c>
      <c r="O3847" s="22"/>
      <c r="P3847" s="96" t="str">
        <f>O3846</f>
        <v xml:space="preserve">  </v>
      </c>
    </row>
    <row r="3848" spans="2:16" hidden="1" x14ac:dyDescent="0.25">
      <c r="B3848" s="98"/>
      <c r="C3848" s="66"/>
      <c r="D3848" s="87"/>
      <c r="E3848" s="22"/>
      <c r="F3848" s="22"/>
      <c r="G3848" s="51"/>
      <c r="H3848" s="66"/>
      <c r="I3848" s="87"/>
      <c r="J3848" s="22"/>
      <c r="K3848" s="22"/>
      <c r="L3848" s="51"/>
      <c r="M3848" s="65"/>
      <c r="N3848" s="87"/>
      <c r="O3848" s="22"/>
      <c r="P3848" s="96"/>
    </row>
    <row r="3849" spans="2:16" ht="15.6" hidden="1" x14ac:dyDescent="0.3">
      <c r="B3849" s="62" t="str">
        <f>B3846</f>
        <v xml:space="preserve">  </v>
      </c>
      <c r="C3849" s="144" t="s">
        <v>37</v>
      </c>
      <c r="D3849" s="144"/>
      <c r="E3849" s="144"/>
      <c r="F3849" s="144"/>
      <c r="G3849" s="51"/>
      <c r="H3849" s="87" t="s">
        <v>74</v>
      </c>
      <c r="I3849" s="66"/>
      <c r="J3849" s="22" t="str">
        <f>IFERROR(VLOOKUP(B3849,'Lessor Calculations'!$AE$10:$AG$448,3,FALSE),0)</f>
        <v xml:space="preserve">  </v>
      </c>
      <c r="K3849" s="22"/>
      <c r="L3849" s="51"/>
      <c r="M3849" s="87" t="s">
        <v>74</v>
      </c>
      <c r="N3849" s="66"/>
      <c r="O3849" s="22" t="str">
        <f>J3849</f>
        <v xml:space="preserve">  </v>
      </c>
      <c r="P3849" s="96"/>
    </row>
    <row r="3850" spans="2:16" ht="15.6" hidden="1" x14ac:dyDescent="0.3">
      <c r="B3850" s="74"/>
      <c r="C3850" s="144"/>
      <c r="D3850" s="144"/>
      <c r="E3850" s="144"/>
      <c r="F3850" s="144"/>
      <c r="G3850" s="51"/>
      <c r="H3850" s="52"/>
      <c r="I3850" s="87" t="s">
        <v>79</v>
      </c>
      <c r="J3850" s="22"/>
      <c r="K3850" s="22" t="str">
        <f>J3849</f>
        <v xml:space="preserve">  </v>
      </c>
      <c r="L3850" s="51"/>
      <c r="M3850" s="52"/>
      <c r="N3850" s="87" t="s">
        <v>79</v>
      </c>
      <c r="O3850" s="22"/>
      <c r="P3850" s="96" t="str">
        <f>O3849</f>
        <v xml:space="preserve">  </v>
      </c>
    </row>
    <row r="3851" spans="2:16" ht="15.6" hidden="1" x14ac:dyDescent="0.3">
      <c r="B3851" s="74"/>
      <c r="C3851" s="66"/>
      <c r="D3851" s="87"/>
      <c r="E3851" s="22"/>
      <c r="F3851" s="22"/>
      <c r="G3851" s="51"/>
      <c r="H3851" s="66"/>
      <c r="I3851" s="87"/>
      <c r="J3851" s="22"/>
      <c r="K3851" s="22"/>
      <c r="L3851" s="51"/>
      <c r="M3851" s="65"/>
      <c r="N3851" s="66"/>
      <c r="O3851" s="22"/>
      <c r="P3851" s="96"/>
    </row>
    <row r="3852" spans="2:16" ht="15.6" hidden="1" x14ac:dyDescent="0.3">
      <c r="B3852" s="62" t="str">
        <f>B3849</f>
        <v xml:space="preserve">  </v>
      </c>
      <c r="C3852" s="87" t="s">
        <v>36</v>
      </c>
      <c r="D3852" s="22"/>
      <c r="E3852" s="22" t="str">
        <f>F3853</f>
        <v xml:space="preserve">  </v>
      </c>
      <c r="F3852" s="22"/>
      <c r="G3852" s="51"/>
      <c r="H3852" s="143" t="s">
        <v>37</v>
      </c>
      <c r="I3852" s="143"/>
      <c r="J3852" s="143"/>
      <c r="K3852" s="143"/>
      <c r="L3852" s="51"/>
      <c r="M3852" s="87" t="s">
        <v>36</v>
      </c>
      <c r="N3852" s="22"/>
      <c r="O3852" s="22" t="str">
        <f>E3852</f>
        <v xml:space="preserve">  </v>
      </c>
      <c r="P3852" s="96"/>
    </row>
    <row r="3853" spans="2:16" ht="15.6" hidden="1" x14ac:dyDescent="0.3">
      <c r="B3853" s="75"/>
      <c r="C3853" s="79"/>
      <c r="D3853" s="90" t="s">
        <v>80</v>
      </c>
      <c r="E3853" s="90"/>
      <c r="F3853" s="91" t="str">
        <f>IFERROR(VLOOKUP(B3852,'Lessor Calculations'!$G$10:$W$448,17,FALSE),0)</f>
        <v xml:space="preserve">  </v>
      </c>
      <c r="G3853" s="70"/>
      <c r="H3853" s="146"/>
      <c r="I3853" s="146"/>
      <c r="J3853" s="146"/>
      <c r="K3853" s="146"/>
      <c r="L3853" s="70"/>
      <c r="M3853" s="79"/>
      <c r="N3853" s="90" t="s">
        <v>80</v>
      </c>
      <c r="O3853" s="91"/>
      <c r="P3853" s="94" t="str">
        <f>O3852</f>
        <v xml:space="preserve">  </v>
      </c>
    </row>
    <row r="3854" spans="2:16" ht="15.6" hidden="1" x14ac:dyDescent="0.3">
      <c r="B3854" s="59" t="str">
        <f>IFERROR(IF(EOMONTH(B3849,1)&gt;Questionnaire!$I$8,"  ",EOMONTH(B3849,1)),"  ")</f>
        <v xml:space="preserve">  </v>
      </c>
      <c r="C3854" s="82" t="s">
        <v>36</v>
      </c>
      <c r="D3854" s="83"/>
      <c r="E3854" s="83">
        <f>IFERROR(F3855+F3856,0)</f>
        <v>0</v>
      </c>
      <c r="F3854" s="83"/>
      <c r="G3854" s="61"/>
      <c r="H3854" s="142" t="s">
        <v>37</v>
      </c>
      <c r="I3854" s="142"/>
      <c r="J3854" s="142"/>
      <c r="K3854" s="142"/>
      <c r="L3854" s="61"/>
      <c r="M3854" s="82" t="s">
        <v>36</v>
      </c>
      <c r="N3854" s="83"/>
      <c r="O3854" s="83">
        <f>E3854</f>
        <v>0</v>
      </c>
      <c r="P3854" s="95"/>
    </row>
    <row r="3855" spans="2:16" hidden="1" x14ac:dyDescent="0.25">
      <c r="B3855" s="98"/>
      <c r="C3855" s="87"/>
      <c r="D3855" s="87" t="s">
        <v>71</v>
      </c>
      <c r="E3855" s="87"/>
      <c r="F3855" s="22">
        <f>IFERROR(-VLOOKUP(B3854,'Lessor Calculations'!$G$10:$N$448,8,FALSE),0)</f>
        <v>0</v>
      </c>
      <c r="G3855" s="51"/>
      <c r="H3855" s="143"/>
      <c r="I3855" s="143"/>
      <c r="J3855" s="143"/>
      <c r="K3855" s="143"/>
      <c r="L3855" s="51"/>
      <c r="M3855" s="87"/>
      <c r="N3855" s="87" t="s">
        <v>71</v>
      </c>
      <c r="O3855" s="22"/>
      <c r="P3855" s="96">
        <f>F3855</f>
        <v>0</v>
      </c>
    </row>
    <row r="3856" spans="2:16" hidden="1" x14ac:dyDescent="0.25">
      <c r="B3856" s="98"/>
      <c r="C3856" s="66"/>
      <c r="D3856" s="87" t="s">
        <v>72</v>
      </c>
      <c r="E3856" s="87"/>
      <c r="F3856" s="22" t="str">
        <f>IFERROR(VLOOKUP(B3854,'Lessor Calculations'!$G$10:$M$448,7,FALSE),0)</f>
        <v xml:space="preserve">  </v>
      </c>
      <c r="G3856" s="51"/>
      <c r="H3856" s="143"/>
      <c r="I3856" s="143"/>
      <c r="J3856" s="143"/>
      <c r="K3856" s="143"/>
      <c r="L3856" s="51"/>
      <c r="M3856" s="66"/>
      <c r="N3856" s="87" t="s">
        <v>72</v>
      </c>
      <c r="O3856" s="22"/>
      <c r="P3856" s="96" t="str">
        <f>F3856</f>
        <v xml:space="preserve">  </v>
      </c>
    </row>
    <row r="3857" spans="2:16" hidden="1" x14ac:dyDescent="0.25">
      <c r="B3857" s="98"/>
      <c r="C3857" s="66"/>
      <c r="D3857" s="87"/>
      <c r="E3857" s="22"/>
      <c r="F3857" s="22"/>
      <c r="G3857" s="51"/>
      <c r="H3857" s="66"/>
      <c r="I3857" s="87"/>
      <c r="J3857" s="22"/>
      <c r="K3857" s="22"/>
      <c r="L3857" s="51"/>
      <c r="M3857" s="65"/>
      <c r="N3857" s="87"/>
      <c r="O3857" s="22"/>
      <c r="P3857" s="96"/>
    </row>
    <row r="3858" spans="2:16" ht="15.6" hidden="1" x14ac:dyDescent="0.3">
      <c r="B3858" s="62" t="str">
        <f>B3854</f>
        <v xml:space="preserve">  </v>
      </c>
      <c r="C3858" s="66" t="s">
        <v>70</v>
      </c>
      <c r="D3858" s="66"/>
      <c r="E3858" s="22" t="str">
        <f>IFERROR(VLOOKUP(B3858,'Lessor Calculations'!$Z$10:$AB$448,3,FALSE),0)</f>
        <v xml:space="preserve">  </v>
      </c>
      <c r="F3858" s="66"/>
      <c r="G3858" s="51"/>
      <c r="H3858" s="143" t="s">
        <v>37</v>
      </c>
      <c r="I3858" s="143"/>
      <c r="J3858" s="143"/>
      <c r="K3858" s="143"/>
      <c r="L3858" s="51"/>
      <c r="M3858" s="66" t="s">
        <v>70</v>
      </c>
      <c r="N3858" s="66"/>
      <c r="O3858" s="22" t="str">
        <f>E3858</f>
        <v xml:space="preserve">  </v>
      </c>
      <c r="P3858" s="96"/>
    </row>
    <row r="3859" spans="2:16" hidden="1" x14ac:dyDescent="0.25">
      <c r="B3859" s="98"/>
      <c r="C3859" s="66"/>
      <c r="D3859" s="87" t="s">
        <v>82</v>
      </c>
      <c r="E3859" s="66"/>
      <c r="F3859" s="77" t="str">
        <f>E3858</f>
        <v xml:space="preserve">  </v>
      </c>
      <c r="G3859" s="51"/>
      <c r="H3859" s="143"/>
      <c r="I3859" s="143"/>
      <c r="J3859" s="143"/>
      <c r="K3859" s="143"/>
      <c r="L3859" s="51"/>
      <c r="M3859" s="66"/>
      <c r="N3859" s="87" t="s">
        <v>82</v>
      </c>
      <c r="O3859" s="22"/>
      <c r="P3859" s="96" t="str">
        <f>O3858</f>
        <v xml:space="preserve">  </v>
      </c>
    </row>
    <row r="3860" spans="2:16" hidden="1" x14ac:dyDescent="0.25">
      <c r="B3860" s="98"/>
      <c r="C3860" s="66"/>
      <c r="D3860" s="87"/>
      <c r="E3860" s="22"/>
      <c r="F3860" s="22"/>
      <c r="G3860" s="51"/>
      <c r="H3860" s="66"/>
      <c r="I3860" s="87"/>
      <c r="J3860" s="22"/>
      <c r="K3860" s="22"/>
      <c r="L3860" s="51"/>
      <c r="M3860" s="65"/>
      <c r="N3860" s="87"/>
      <c r="O3860" s="22"/>
      <c r="P3860" s="96"/>
    </row>
    <row r="3861" spans="2:16" ht="15.6" hidden="1" x14ac:dyDescent="0.3">
      <c r="B3861" s="62" t="str">
        <f>B3858</f>
        <v xml:space="preserve">  </v>
      </c>
      <c r="C3861" s="144" t="s">
        <v>37</v>
      </c>
      <c r="D3861" s="144"/>
      <c r="E3861" s="144"/>
      <c r="F3861" s="144"/>
      <c r="G3861" s="51"/>
      <c r="H3861" s="87" t="s">
        <v>74</v>
      </c>
      <c r="I3861" s="66"/>
      <c r="J3861" s="22" t="str">
        <f>IFERROR(VLOOKUP(B3861,'Lessor Calculations'!$AE$10:$AG$448,3,FALSE),0)</f>
        <v xml:space="preserve">  </v>
      </c>
      <c r="K3861" s="22"/>
      <c r="L3861" s="51"/>
      <c r="M3861" s="87" t="s">
        <v>74</v>
      </c>
      <c r="N3861" s="66"/>
      <c r="O3861" s="22" t="str">
        <f>J3861</f>
        <v xml:space="preserve">  </v>
      </c>
      <c r="P3861" s="96"/>
    </row>
    <row r="3862" spans="2:16" ht="15.6" hidden="1" x14ac:dyDescent="0.3">
      <c r="B3862" s="74"/>
      <c r="C3862" s="144"/>
      <c r="D3862" s="144"/>
      <c r="E3862" s="144"/>
      <c r="F3862" s="144"/>
      <c r="G3862" s="51"/>
      <c r="H3862" s="52"/>
      <c r="I3862" s="87" t="s">
        <v>79</v>
      </c>
      <c r="J3862" s="22"/>
      <c r="K3862" s="22" t="str">
        <f>J3861</f>
        <v xml:space="preserve">  </v>
      </c>
      <c r="L3862" s="51"/>
      <c r="M3862" s="52"/>
      <c r="N3862" s="87" t="s">
        <v>79</v>
      </c>
      <c r="O3862" s="22"/>
      <c r="P3862" s="96" t="str">
        <f>O3861</f>
        <v xml:space="preserve">  </v>
      </c>
    </row>
    <row r="3863" spans="2:16" ht="15.6" hidden="1" x14ac:dyDescent="0.3">
      <c r="B3863" s="74"/>
      <c r="C3863" s="66"/>
      <c r="D3863" s="87"/>
      <c r="E3863" s="22"/>
      <c r="F3863" s="22"/>
      <c r="G3863" s="51"/>
      <c r="H3863" s="66"/>
      <c r="I3863" s="87"/>
      <c r="J3863" s="22"/>
      <c r="K3863" s="22"/>
      <c r="L3863" s="51"/>
      <c r="M3863" s="65"/>
      <c r="N3863" s="66"/>
      <c r="O3863" s="22"/>
      <c r="P3863" s="96"/>
    </row>
    <row r="3864" spans="2:16" ht="15.6" hidden="1" x14ac:dyDescent="0.3">
      <c r="B3864" s="62" t="str">
        <f>B3861</f>
        <v xml:space="preserve">  </v>
      </c>
      <c r="C3864" s="87" t="s">
        <v>36</v>
      </c>
      <c r="D3864" s="22"/>
      <c r="E3864" s="22" t="str">
        <f>F3865</f>
        <v xml:space="preserve">  </v>
      </c>
      <c r="F3864" s="22"/>
      <c r="G3864" s="51"/>
      <c r="H3864" s="143" t="s">
        <v>37</v>
      </c>
      <c r="I3864" s="143"/>
      <c r="J3864" s="143"/>
      <c r="K3864" s="143"/>
      <c r="L3864" s="51"/>
      <c r="M3864" s="87" t="s">
        <v>36</v>
      </c>
      <c r="N3864" s="22"/>
      <c r="O3864" s="22" t="str">
        <f>E3864</f>
        <v xml:space="preserve">  </v>
      </c>
      <c r="P3864" s="96"/>
    </row>
    <row r="3865" spans="2:16" ht="15.6" hidden="1" x14ac:dyDescent="0.3">
      <c r="B3865" s="75"/>
      <c r="C3865" s="79"/>
      <c r="D3865" s="90" t="s">
        <v>80</v>
      </c>
      <c r="E3865" s="90"/>
      <c r="F3865" s="91" t="str">
        <f>IFERROR(VLOOKUP(B3864,'Lessor Calculations'!$G$10:$W$448,17,FALSE),0)</f>
        <v xml:space="preserve">  </v>
      </c>
      <c r="G3865" s="70"/>
      <c r="H3865" s="146"/>
      <c r="I3865" s="146"/>
      <c r="J3865" s="146"/>
      <c r="K3865" s="146"/>
      <c r="L3865" s="70"/>
      <c r="M3865" s="79"/>
      <c r="N3865" s="90" t="s">
        <v>80</v>
      </c>
      <c r="O3865" s="91"/>
      <c r="P3865" s="94" t="str">
        <f>O3864</f>
        <v xml:space="preserve">  </v>
      </c>
    </row>
    <row r="3866" spans="2:16" ht="15.6" hidden="1" x14ac:dyDescent="0.3">
      <c r="B3866" s="59" t="str">
        <f>IFERROR(IF(EOMONTH(B3861,1)&gt;Questionnaire!$I$8,"  ",EOMONTH(B3861,1)),"  ")</f>
        <v xml:space="preserve">  </v>
      </c>
      <c r="C3866" s="82" t="s">
        <v>36</v>
      </c>
      <c r="D3866" s="83"/>
      <c r="E3866" s="83">
        <f>IFERROR(F3867+F3868,0)</f>
        <v>0</v>
      </c>
      <c r="F3866" s="83"/>
      <c r="G3866" s="61"/>
      <c r="H3866" s="142" t="s">
        <v>37</v>
      </c>
      <c r="I3866" s="142"/>
      <c r="J3866" s="142"/>
      <c r="K3866" s="142"/>
      <c r="L3866" s="61"/>
      <c r="M3866" s="82" t="s">
        <v>36</v>
      </c>
      <c r="N3866" s="83"/>
      <c r="O3866" s="83">
        <f>E3866</f>
        <v>0</v>
      </c>
      <c r="P3866" s="95"/>
    </row>
    <row r="3867" spans="2:16" hidden="1" x14ac:dyDescent="0.25">
      <c r="B3867" s="98"/>
      <c r="C3867" s="87"/>
      <c r="D3867" s="87" t="s">
        <v>71</v>
      </c>
      <c r="E3867" s="87"/>
      <c r="F3867" s="22">
        <f>IFERROR(-VLOOKUP(B3866,'Lessor Calculations'!$G$10:$N$448,8,FALSE),0)</f>
        <v>0</v>
      </c>
      <c r="G3867" s="51"/>
      <c r="H3867" s="143"/>
      <c r="I3867" s="143"/>
      <c r="J3867" s="143"/>
      <c r="K3867" s="143"/>
      <c r="L3867" s="51"/>
      <c r="M3867" s="87"/>
      <c r="N3867" s="87" t="s">
        <v>71</v>
      </c>
      <c r="O3867" s="22"/>
      <c r="P3867" s="96">
        <f>F3867</f>
        <v>0</v>
      </c>
    </row>
    <row r="3868" spans="2:16" hidden="1" x14ac:dyDescent="0.25">
      <c r="B3868" s="98"/>
      <c r="C3868" s="66"/>
      <c r="D3868" s="87" t="s">
        <v>72</v>
      </c>
      <c r="E3868" s="87"/>
      <c r="F3868" s="22" t="str">
        <f>IFERROR(VLOOKUP(B3866,'Lessor Calculations'!$G$10:$M$448,7,FALSE),0)</f>
        <v xml:space="preserve">  </v>
      </c>
      <c r="G3868" s="51"/>
      <c r="H3868" s="143"/>
      <c r="I3868" s="143"/>
      <c r="J3868" s="143"/>
      <c r="K3868" s="143"/>
      <c r="L3868" s="51"/>
      <c r="M3868" s="66"/>
      <c r="N3868" s="87" t="s">
        <v>72</v>
      </c>
      <c r="O3868" s="22"/>
      <c r="P3868" s="96" t="str">
        <f>F3868</f>
        <v xml:space="preserve">  </v>
      </c>
    </row>
    <row r="3869" spans="2:16" hidden="1" x14ac:dyDescent="0.25">
      <c r="B3869" s="98"/>
      <c r="C3869" s="66"/>
      <c r="D3869" s="87"/>
      <c r="E3869" s="22"/>
      <c r="F3869" s="22"/>
      <c r="G3869" s="51"/>
      <c r="H3869" s="66"/>
      <c r="I3869" s="87"/>
      <c r="J3869" s="22"/>
      <c r="K3869" s="22"/>
      <c r="L3869" s="51"/>
      <c r="M3869" s="65"/>
      <c r="N3869" s="87"/>
      <c r="O3869" s="22"/>
      <c r="P3869" s="96"/>
    </row>
    <row r="3870" spans="2:16" ht="15.6" hidden="1" x14ac:dyDescent="0.3">
      <c r="B3870" s="62" t="str">
        <f>B3866</f>
        <v xml:space="preserve">  </v>
      </c>
      <c r="C3870" s="66" t="s">
        <v>70</v>
      </c>
      <c r="D3870" s="66"/>
      <c r="E3870" s="22" t="str">
        <f>IFERROR(VLOOKUP(B3870,'Lessor Calculations'!$Z$10:$AB$448,3,FALSE),0)</f>
        <v xml:space="preserve">  </v>
      </c>
      <c r="F3870" s="66"/>
      <c r="G3870" s="51"/>
      <c r="H3870" s="143" t="s">
        <v>37</v>
      </c>
      <c r="I3870" s="143"/>
      <c r="J3870" s="143"/>
      <c r="K3870" s="143"/>
      <c r="L3870" s="51"/>
      <c r="M3870" s="66" t="s">
        <v>70</v>
      </c>
      <c r="N3870" s="66"/>
      <c r="O3870" s="22" t="str">
        <f>E3870</f>
        <v xml:space="preserve">  </v>
      </c>
      <c r="P3870" s="96"/>
    </row>
    <row r="3871" spans="2:16" hidden="1" x14ac:dyDescent="0.25">
      <c r="B3871" s="98"/>
      <c r="C3871" s="66"/>
      <c r="D3871" s="87" t="s">
        <v>82</v>
      </c>
      <c r="E3871" s="66"/>
      <c r="F3871" s="77" t="str">
        <f>E3870</f>
        <v xml:space="preserve">  </v>
      </c>
      <c r="G3871" s="51"/>
      <c r="H3871" s="143"/>
      <c r="I3871" s="143"/>
      <c r="J3871" s="143"/>
      <c r="K3871" s="143"/>
      <c r="L3871" s="51"/>
      <c r="M3871" s="66"/>
      <c r="N3871" s="87" t="s">
        <v>82</v>
      </c>
      <c r="O3871" s="22"/>
      <c r="P3871" s="96" t="str">
        <f>O3870</f>
        <v xml:space="preserve">  </v>
      </c>
    </row>
    <row r="3872" spans="2:16" hidden="1" x14ac:dyDescent="0.25">
      <c r="B3872" s="98"/>
      <c r="C3872" s="66"/>
      <c r="D3872" s="87"/>
      <c r="E3872" s="22"/>
      <c r="F3872" s="22"/>
      <c r="G3872" s="51"/>
      <c r="H3872" s="66"/>
      <c r="I3872" s="87"/>
      <c r="J3872" s="22"/>
      <c r="K3872" s="22"/>
      <c r="L3872" s="51"/>
      <c r="M3872" s="65"/>
      <c r="N3872" s="87"/>
      <c r="O3872" s="22"/>
      <c r="P3872" s="96"/>
    </row>
    <row r="3873" spans="2:16" ht="15.6" hidden="1" x14ac:dyDescent="0.3">
      <c r="B3873" s="62" t="str">
        <f>B3870</f>
        <v xml:space="preserve">  </v>
      </c>
      <c r="C3873" s="144" t="s">
        <v>37</v>
      </c>
      <c r="D3873" s="144"/>
      <c r="E3873" s="144"/>
      <c r="F3873" s="144"/>
      <c r="G3873" s="51"/>
      <c r="H3873" s="87" t="s">
        <v>74</v>
      </c>
      <c r="I3873" s="66"/>
      <c r="J3873" s="22" t="str">
        <f>IFERROR(VLOOKUP(B3873,'Lessor Calculations'!$AE$10:$AG$448,3,FALSE),0)</f>
        <v xml:space="preserve">  </v>
      </c>
      <c r="K3873" s="22"/>
      <c r="L3873" s="51"/>
      <c r="M3873" s="87" t="s">
        <v>74</v>
      </c>
      <c r="N3873" s="66"/>
      <c r="O3873" s="22" t="str">
        <f>J3873</f>
        <v xml:space="preserve">  </v>
      </c>
      <c r="P3873" s="96"/>
    </row>
    <row r="3874" spans="2:16" ht="15.6" hidden="1" x14ac:dyDescent="0.3">
      <c r="B3874" s="74"/>
      <c r="C3874" s="144"/>
      <c r="D3874" s="144"/>
      <c r="E3874" s="144"/>
      <c r="F3874" s="144"/>
      <c r="G3874" s="51"/>
      <c r="H3874" s="52"/>
      <c r="I3874" s="87" t="s">
        <v>79</v>
      </c>
      <c r="J3874" s="22"/>
      <c r="K3874" s="22" t="str">
        <f>J3873</f>
        <v xml:space="preserve">  </v>
      </c>
      <c r="L3874" s="51"/>
      <c r="M3874" s="52"/>
      <c r="N3874" s="87" t="s">
        <v>79</v>
      </c>
      <c r="O3874" s="22"/>
      <c r="P3874" s="96" t="str">
        <f>O3873</f>
        <v xml:space="preserve">  </v>
      </c>
    </row>
    <row r="3875" spans="2:16" ht="15.6" hidden="1" x14ac:dyDescent="0.3">
      <c r="B3875" s="74"/>
      <c r="C3875" s="66"/>
      <c r="D3875" s="87"/>
      <c r="E3875" s="22"/>
      <c r="F3875" s="22"/>
      <c r="G3875" s="51"/>
      <c r="H3875" s="66"/>
      <c r="I3875" s="87"/>
      <c r="J3875" s="22"/>
      <c r="K3875" s="22"/>
      <c r="L3875" s="51"/>
      <c r="M3875" s="65"/>
      <c r="N3875" s="66"/>
      <c r="O3875" s="22"/>
      <c r="P3875" s="96"/>
    </row>
    <row r="3876" spans="2:16" ht="15.6" hidden="1" x14ac:dyDescent="0.3">
      <c r="B3876" s="62" t="str">
        <f>B3873</f>
        <v xml:space="preserve">  </v>
      </c>
      <c r="C3876" s="87" t="s">
        <v>36</v>
      </c>
      <c r="D3876" s="22"/>
      <c r="E3876" s="22" t="str">
        <f>F3877</f>
        <v xml:space="preserve">  </v>
      </c>
      <c r="F3876" s="22"/>
      <c r="G3876" s="51"/>
      <c r="H3876" s="143" t="s">
        <v>37</v>
      </c>
      <c r="I3876" s="143"/>
      <c r="J3876" s="143"/>
      <c r="K3876" s="143"/>
      <c r="L3876" s="51"/>
      <c r="M3876" s="87" t="s">
        <v>36</v>
      </c>
      <c r="N3876" s="22"/>
      <c r="O3876" s="22" t="str">
        <f>E3876</f>
        <v xml:space="preserve">  </v>
      </c>
      <c r="P3876" s="96"/>
    </row>
    <row r="3877" spans="2:16" ht="15.6" hidden="1" x14ac:dyDescent="0.3">
      <c r="B3877" s="75"/>
      <c r="C3877" s="79"/>
      <c r="D3877" s="90" t="s">
        <v>80</v>
      </c>
      <c r="E3877" s="90"/>
      <c r="F3877" s="91" t="str">
        <f>IFERROR(VLOOKUP(B3876,'Lessor Calculations'!$G$10:$W$448,17,FALSE),0)</f>
        <v xml:space="preserve">  </v>
      </c>
      <c r="G3877" s="70"/>
      <c r="H3877" s="146"/>
      <c r="I3877" s="146"/>
      <c r="J3877" s="146"/>
      <c r="K3877" s="146"/>
      <c r="L3877" s="70"/>
      <c r="M3877" s="79"/>
      <c r="N3877" s="90" t="s">
        <v>80</v>
      </c>
      <c r="O3877" s="91"/>
      <c r="P3877" s="94" t="str">
        <f>O3876</f>
        <v xml:space="preserve">  </v>
      </c>
    </row>
    <row r="3878" spans="2:16" ht="15.6" hidden="1" x14ac:dyDescent="0.3">
      <c r="B3878" s="59" t="str">
        <f>IFERROR(IF(EOMONTH(B3873,1)&gt;Questionnaire!$I$8,"  ",EOMONTH(B3873,1)),"  ")</f>
        <v xml:space="preserve">  </v>
      </c>
      <c r="C3878" s="82" t="s">
        <v>36</v>
      </c>
      <c r="D3878" s="83"/>
      <c r="E3878" s="83">
        <f>IFERROR(F3879+F3880,0)</f>
        <v>0</v>
      </c>
      <c r="F3878" s="83"/>
      <c r="G3878" s="61"/>
      <c r="H3878" s="142" t="s">
        <v>37</v>
      </c>
      <c r="I3878" s="142"/>
      <c r="J3878" s="142"/>
      <c r="K3878" s="142"/>
      <c r="L3878" s="61"/>
      <c r="M3878" s="82" t="s">
        <v>36</v>
      </c>
      <c r="N3878" s="83"/>
      <c r="O3878" s="83">
        <f>E3878</f>
        <v>0</v>
      </c>
      <c r="P3878" s="95"/>
    </row>
    <row r="3879" spans="2:16" hidden="1" x14ac:dyDescent="0.25">
      <c r="B3879" s="98"/>
      <c r="C3879" s="87"/>
      <c r="D3879" s="87" t="s">
        <v>71</v>
      </c>
      <c r="E3879" s="87"/>
      <c r="F3879" s="22">
        <f>IFERROR(-VLOOKUP(B3878,'Lessor Calculations'!$G$10:$N$448,8,FALSE),0)</f>
        <v>0</v>
      </c>
      <c r="G3879" s="51"/>
      <c r="H3879" s="143"/>
      <c r="I3879" s="143"/>
      <c r="J3879" s="143"/>
      <c r="K3879" s="143"/>
      <c r="L3879" s="51"/>
      <c r="M3879" s="87"/>
      <c r="N3879" s="87" t="s">
        <v>71</v>
      </c>
      <c r="O3879" s="22"/>
      <c r="P3879" s="96">
        <f>F3879</f>
        <v>0</v>
      </c>
    </row>
    <row r="3880" spans="2:16" hidden="1" x14ac:dyDescent="0.25">
      <c r="B3880" s="98"/>
      <c r="C3880" s="66"/>
      <c r="D3880" s="87" t="s">
        <v>72</v>
      </c>
      <c r="E3880" s="87"/>
      <c r="F3880" s="22" t="str">
        <f>IFERROR(VLOOKUP(B3878,'Lessor Calculations'!$G$10:$M$448,7,FALSE),0)</f>
        <v xml:space="preserve">  </v>
      </c>
      <c r="G3880" s="51"/>
      <c r="H3880" s="143"/>
      <c r="I3880" s="143"/>
      <c r="J3880" s="143"/>
      <c r="K3880" s="143"/>
      <c r="L3880" s="51"/>
      <c r="M3880" s="66"/>
      <c r="N3880" s="87" t="s">
        <v>72</v>
      </c>
      <c r="O3880" s="22"/>
      <c r="P3880" s="96" t="str">
        <f>F3880</f>
        <v xml:space="preserve">  </v>
      </c>
    </row>
    <row r="3881" spans="2:16" hidden="1" x14ac:dyDescent="0.25">
      <c r="B3881" s="98"/>
      <c r="C3881" s="66"/>
      <c r="D3881" s="87"/>
      <c r="E3881" s="22"/>
      <c r="F3881" s="22"/>
      <c r="G3881" s="51"/>
      <c r="H3881" s="66"/>
      <c r="I3881" s="87"/>
      <c r="J3881" s="22"/>
      <c r="K3881" s="22"/>
      <c r="L3881" s="51"/>
      <c r="M3881" s="65"/>
      <c r="N3881" s="87"/>
      <c r="O3881" s="22"/>
      <c r="P3881" s="96"/>
    </row>
    <row r="3882" spans="2:16" ht="15.6" hidden="1" x14ac:dyDescent="0.3">
      <c r="B3882" s="62" t="str">
        <f>B3878</f>
        <v xml:space="preserve">  </v>
      </c>
      <c r="C3882" s="66" t="s">
        <v>70</v>
      </c>
      <c r="D3882" s="66"/>
      <c r="E3882" s="22" t="str">
        <f>IFERROR(VLOOKUP(B3882,'Lessor Calculations'!$Z$10:$AB$448,3,FALSE),0)</f>
        <v xml:space="preserve">  </v>
      </c>
      <c r="F3882" s="66"/>
      <c r="G3882" s="51"/>
      <c r="H3882" s="143" t="s">
        <v>37</v>
      </c>
      <c r="I3882" s="143"/>
      <c r="J3882" s="143"/>
      <c r="K3882" s="143"/>
      <c r="L3882" s="51"/>
      <c r="M3882" s="66" t="s">
        <v>70</v>
      </c>
      <c r="N3882" s="66"/>
      <c r="O3882" s="22" t="str">
        <f>E3882</f>
        <v xml:space="preserve">  </v>
      </c>
      <c r="P3882" s="96"/>
    </row>
    <row r="3883" spans="2:16" hidden="1" x14ac:dyDescent="0.25">
      <c r="B3883" s="98"/>
      <c r="C3883" s="66"/>
      <c r="D3883" s="87" t="s">
        <v>82</v>
      </c>
      <c r="E3883" s="66"/>
      <c r="F3883" s="77" t="str">
        <f>E3882</f>
        <v xml:space="preserve">  </v>
      </c>
      <c r="G3883" s="51"/>
      <c r="H3883" s="143"/>
      <c r="I3883" s="143"/>
      <c r="J3883" s="143"/>
      <c r="K3883" s="143"/>
      <c r="L3883" s="51"/>
      <c r="M3883" s="66"/>
      <c r="N3883" s="87" t="s">
        <v>82</v>
      </c>
      <c r="O3883" s="22"/>
      <c r="P3883" s="96" t="str">
        <f>O3882</f>
        <v xml:space="preserve">  </v>
      </c>
    </row>
    <row r="3884" spans="2:16" hidden="1" x14ac:dyDescent="0.25">
      <c r="B3884" s="98"/>
      <c r="C3884" s="66"/>
      <c r="D3884" s="87"/>
      <c r="E3884" s="22"/>
      <c r="F3884" s="22"/>
      <c r="G3884" s="51"/>
      <c r="H3884" s="66"/>
      <c r="I3884" s="87"/>
      <c r="J3884" s="22"/>
      <c r="K3884" s="22"/>
      <c r="L3884" s="51"/>
      <c r="M3884" s="65"/>
      <c r="N3884" s="87"/>
      <c r="O3884" s="22"/>
      <c r="P3884" s="96"/>
    </row>
    <row r="3885" spans="2:16" ht="15.6" hidden="1" x14ac:dyDescent="0.3">
      <c r="B3885" s="62" t="str">
        <f>B3882</f>
        <v xml:space="preserve">  </v>
      </c>
      <c r="C3885" s="144" t="s">
        <v>37</v>
      </c>
      <c r="D3885" s="144"/>
      <c r="E3885" s="144"/>
      <c r="F3885" s="144"/>
      <c r="G3885" s="51"/>
      <c r="H3885" s="87" t="s">
        <v>74</v>
      </c>
      <c r="I3885" s="66"/>
      <c r="J3885" s="22" t="str">
        <f>IFERROR(VLOOKUP(B3885,'Lessor Calculations'!$AE$10:$AG$448,3,FALSE),0)</f>
        <v xml:space="preserve">  </v>
      </c>
      <c r="K3885" s="22"/>
      <c r="L3885" s="51"/>
      <c r="M3885" s="87" t="s">
        <v>74</v>
      </c>
      <c r="N3885" s="66"/>
      <c r="O3885" s="22" t="str">
        <f>J3885</f>
        <v xml:space="preserve">  </v>
      </c>
      <c r="P3885" s="96"/>
    </row>
    <row r="3886" spans="2:16" ht="15.6" hidden="1" x14ac:dyDescent="0.3">
      <c r="B3886" s="74"/>
      <c r="C3886" s="144"/>
      <c r="D3886" s="144"/>
      <c r="E3886" s="144"/>
      <c r="F3886" s="144"/>
      <c r="G3886" s="51"/>
      <c r="H3886" s="52"/>
      <c r="I3886" s="87" t="s">
        <v>79</v>
      </c>
      <c r="J3886" s="22"/>
      <c r="K3886" s="22" t="str">
        <f>J3885</f>
        <v xml:space="preserve">  </v>
      </c>
      <c r="L3886" s="51"/>
      <c r="M3886" s="52"/>
      <c r="N3886" s="87" t="s">
        <v>79</v>
      </c>
      <c r="O3886" s="22"/>
      <c r="P3886" s="96" t="str">
        <f>O3885</f>
        <v xml:space="preserve">  </v>
      </c>
    </row>
    <row r="3887" spans="2:16" ht="15.6" hidden="1" x14ac:dyDescent="0.3">
      <c r="B3887" s="74"/>
      <c r="C3887" s="66"/>
      <c r="D3887" s="87"/>
      <c r="E3887" s="22"/>
      <c r="F3887" s="22"/>
      <c r="G3887" s="51"/>
      <c r="H3887" s="66"/>
      <c r="I3887" s="87"/>
      <c r="J3887" s="22"/>
      <c r="K3887" s="22"/>
      <c r="L3887" s="51"/>
      <c r="M3887" s="65"/>
      <c r="N3887" s="66"/>
      <c r="O3887" s="22"/>
      <c r="P3887" s="96"/>
    </row>
    <row r="3888" spans="2:16" ht="15.6" hidden="1" x14ac:dyDescent="0.3">
      <c r="B3888" s="62" t="str">
        <f>B3885</f>
        <v xml:space="preserve">  </v>
      </c>
      <c r="C3888" s="87" t="s">
        <v>36</v>
      </c>
      <c r="D3888" s="22"/>
      <c r="E3888" s="22" t="str">
        <f>F3889</f>
        <v xml:space="preserve">  </v>
      </c>
      <c r="F3888" s="22"/>
      <c r="G3888" s="51"/>
      <c r="H3888" s="143" t="s">
        <v>37</v>
      </c>
      <c r="I3888" s="143"/>
      <c r="J3888" s="143"/>
      <c r="K3888" s="143"/>
      <c r="L3888" s="51"/>
      <c r="M3888" s="87" t="s">
        <v>36</v>
      </c>
      <c r="N3888" s="22"/>
      <c r="O3888" s="22" t="str">
        <f>E3888</f>
        <v xml:space="preserve">  </v>
      </c>
      <c r="P3888" s="96"/>
    </row>
    <row r="3889" spans="2:16" ht="15.6" hidden="1" x14ac:dyDescent="0.3">
      <c r="B3889" s="75"/>
      <c r="C3889" s="79"/>
      <c r="D3889" s="90" t="s">
        <v>80</v>
      </c>
      <c r="E3889" s="90"/>
      <c r="F3889" s="91" t="str">
        <f>IFERROR(VLOOKUP(B3888,'Lessor Calculations'!$G$10:$W$448,17,FALSE),0)</f>
        <v xml:space="preserve">  </v>
      </c>
      <c r="G3889" s="70"/>
      <c r="H3889" s="146"/>
      <c r="I3889" s="146"/>
      <c r="J3889" s="146"/>
      <c r="K3889" s="146"/>
      <c r="L3889" s="70"/>
      <c r="M3889" s="79"/>
      <c r="N3889" s="90" t="s">
        <v>80</v>
      </c>
      <c r="O3889" s="91"/>
      <c r="P3889" s="94" t="str">
        <f>O3888</f>
        <v xml:space="preserve">  </v>
      </c>
    </row>
    <row r="3890" spans="2:16" ht="15.6" hidden="1" x14ac:dyDescent="0.3">
      <c r="B3890" s="59" t="str">
        <f>IFERROR(IF(EOMONTH(B3885,1)&gt;Questionnaire!$I$8,"  ",EOMONTH(B3885,1)),"  ")</f>
        <v xml:space="preserve">  </v>
      </c>
      <c r="C3890" s="82" t="s">
        <v>36</v>
      </c>
      <c r="D3890" s="83"/>
      <c r="E3890" s="83">
        <f>IFERROR(F3891+F3892,0)</f>
        <v>0</v>
      </c>
      <c r="F3890" s="83"/>
      <c r="G3890" s="61"/>
      <c r="H3890" s="142" t="s">
        <v>37</v>
      </c>
      <c r="I3890" s="142"/>
      <c r="J3890" s="142"/>
      <c r="K3890" s="142"/>
      <c r="L3890" s="61"/>
      <c r="M3890" s="82" t="s">
        <v>36</v>
      </c>
      <c r="N3890" s="83"/>
      <c r="O3890" s="83">
        <f>E3890</f>
        <v>0</v>
      </c>
      <c r="P3890" s="95"/>
    </row>
    <row r="3891" spans="2:16" hidden="1" x14ac:dyDescent="0.25">
      <c r="B3891" s="98"/>
      <c r="C3891" s="87"/>
      <c r="D3891" s="87" t="s">
        <v>71</v>
      </c>
      <c r="E3891" s="87"/>
      <c r="F3891" s="22">
        <f>IFERROR(-VLOOKUP(B3890,'Lessor Calculations'!$G$10:$N$448,8,FALSE),0)</f>
        <v>0</v>
      </c>
      <c r="G3891" s="51"/>
      <c r="H3891" s="143"/>
      <c r="I3891" s="143"/>
      <c r="J3891" s="143"/>
      <c r="K3891" s="143"/>
      <c r="L3891" s="51"/>
      <c r="M3891" s="87"/>
      <c r="N3891" s="87" t="s">
        <v>71</v>
      </c>
      <c r="O3891" s="22"/>
      <c r="P3891" s="96">
        <f>F3891</f>
        <v>0</v>
      </c>
    </row>
    <row r="3892" spans="2:16" hidden="1" x14ac:dyDescent="0.25">
      <c r="B3892" s="98"/>
      <c r="C3892" s="66"/>
      <c r="D3892" s="87" t="s">
        <v>72</v>
      </c>
      <c r="E3892" s="87"/>
      <c r="F3892" s="22" t="str">
        <f>IFERROR(VLOOKUP(B3890,'Lessor Calculations'!$G$10:$M$448,7,FALSE),0)</f>
        <v xml:space="preserve">  </v>
      </c>
      <c r="G3892" s="51"/>
      <c r="H3892" s="143"/>
      <c r="I3892" s="143"/>
      <c r="J3892" s="143"/>
      <c r="K3892" s="143"/>
      <c r="L3892" s="51"/>
      <c r="M3892" s="66"/>
      <c r="N3892" s="87" t="s">
        <v>72</v>
      </c>
      <c r="O3892" s="22"/>
      <c r="P3892" s="96" t="str">
        <f>F3892</f>
        <v xml:space="preserve">  </v>
      </c>
    </row>
    <row r="3893" spans="2:16" hidden="1" x14ac:dyDescent="0.25">
      <c r="B3893" s="98"/>
      <c r="C3893" s="66"/>
      <c r="D3893" s="87"/>
      <c r="E3893" s="22"/>
      <c r="F3893" s="22"/>
      <c r="G3893" s="51"/>
      <c r="H3893" s="66"/>
      <c r="I3893" s="87"/>
      <c r="J3893" s="22"/>
      <c r="K3893" s="22"/>
      <c r="L3893" s="51"/>
      <c r="M3893" s="65"/>
      <c r="N3893" s="87"/>
      <c r="O3893" s="22"/>
      <c r="P3893" s="96"/>
    </row>
    <row r="3894" spans="2:16" ht="15.6" hidden="1" x14ac:dyDescent="0.3">
      <c r="B3894" s="62" t="str">
        <f>B3890</f>
        <v xml:space="preserve">  </v>
      </c>
      <c r="C3894" s="66" t="s">
        <v>70</v>
      </c>
      <c r="D3894" s="66"/>
      <c r="E3894" s="22" t="str">
        <f>IFERROR(VLOOKUP(B3894,'Lessor Calculations'!$Z$10:$AB$448,3,FALSE),0)</f>
        <v xml:space="preserve">  </v>
      </c>
      <c r="F3894" s="66"/>
      <c r="G3894" s="51"/>
      <c r="H3894" s="143" t="s">
        <v>37</v>
      </c>
      <c r="I3894" s="143"/>
      <c r="J3894" s="143"/>
      <c r="K3894" s="143"/>
      <c r="L3894" s="51"/>
      <c r="M3894" s="66" t="s">
        <v>70</v>
      </c>
      <c r="N3894" s="66"/>
      <c r="O3894" s="22" t="str">
        <f>E3894</f>
        <v xml:space="preserve">  </v>
      </c>
      <c r="P3894" s="96"/>
    </row>
    <row r="3895" spans="2:16" hidden="1" x14ac:dyDescent="0.25">
      <c r="B3895" s="98"/>
      <c r="C3895" s="66"/>
      <c r="D3895" s="87" t="s">
        <v>82</v>
      </c>
      <c r="E3895" s="66"/>
      <c r="F3895" s="77" t="str">
        <f>E3894</f>
        <v xml:space="preserve">  </v>
      </c>
      <c r="G3895" s="51"/>
      <c r="H3895" s="143"/>
      <c r="I3895" s="143"/>
      <c r="J3895" s="143"/>
      <c r="K3895" s="143"/>
      <c r="L3895" s="51"/>
      <c r="M3895" s="66"/>
      <c r="N3895" s="87" t="s">
        <v>82</v>
      </c>
      <c r="O3895" s="22"/>
      <c r="P3895" s="96" t="str">
        <f>O3894</f>
        <v xml:space="preserve">  </v>
      </c>
    </row>
    <row r="3896" spans="2:16" hidden="1" x14ac:dyDescent="0.25">
      <c r="B3896" s="98"/>
      <c r="C3896" s="66"/>
      <c r="D3896" s="87"/>
      <c r="E3896" s="22"/>
      <c r="F3896" s="22"/>
      <c r="G3896" s="51"/>
      <c r="H3896" s="66"/>
      <c r="I3896" s="87"/>
      <c r="J3896" s="22"/>
      <c r="K3896" s="22"/>
      <c r="L3896" s="51"/>
      <c r="M3896" s="65"/>
      <c r="N3896" s="87"/>
      <c r="O3896" s="22"/>
      <c r="P3896" s="96"/>
    </row>
    <row r="3897" spans="2:16" ht="15.6" hidden="1" x14ac:dyDescent="0.3">
      <c r="B3897" s="62" t="str">
        <f>B3894</f>
        <v xml:space="preserve">  </v>
      </c>
      <c r="C3897" s="144" t="s">
        <v>37</v>
      </c>
      <c r="D3897" s="144"/>
      <c r="E3897" s="144"/>
      <c r="F3897" s="144"/>
      <c r="G3897" s="51"/>
      <c r="H3897" s="87" t="s">
        <v>74</v>
      </c>
      <c r="I3897" s="66"/>
      <c r="J3897" s="22" t="str">
        <f>IFERROR(VLOOKUP(B3897,'Lessor Calculations'!$AE$10:$AG$448,3,FALSE),0)</f>
        <v xml:space="preserve">  </v>
      </c>
      <c r="K3897" s="22"/>
      <c r="L3897" s="51"/>
      <c r="M3897" s="87" t="s">
        <v>74</v>
      </c>
      <c r="N3897" s="66"/>
      <c r="O3897" s="22" t="str">
        <f>J3897</f>
        <v xml:space="preserve">  </v>
      </c>
      <c r="P3897" s="96"/>
    </row>
    <row r="3898" spans="2:16" ht="15.6" hidden="1" x14ac:dyDescent="0.3">
      <c r="B3898" s="74"/>
      <c r="C3898" s="144"/>
      <c r="D3898" s="144"/>
      <c r="E3898" s="144"/>
      <c r="F3898" s="144"/>
      <c r="G3898" s="51"/>
      <c r="H3898" s="52"/>
      <c r="I3898" s="87" t="s">
        <v>79</v>
      </c>
      <c r="J3898" s="22"/>
      <c r="K3898" s="22" t="str">
        <f>J3897</f>
        <v xml:space="preserve">  </v>
      </c>
      <c r="L3898" s="51"/>
      <c r="M3898" s="52"/>
      <c r="N3898" s="87" t="s">
        <v>79</v>
      </c>
      <c r="O3898" s="22"/>
      <c r="P3898" s="96" t="str">
        <f>O3897</f>
        <v xml:space="preserve">  </v>
      </c>
    </row>
    <row r="3899" spans="2:16" ht="15.6" hidden="1" x14ac:dyDescent="0.3">
      <c r="B3899" s="74"/>
      <c r="C3899" s="66"/>
      <c r="D3899" s="87"/>
      <c r="E3899" s="22"/>
      <c r="F3899" s="22"/>
      <c r="G3899" s="51"/>
      <c r="H3899" s="66"/>
      <c r="I3899" s="87"/>
      <c r="J3899" s="22"/>
      <c r="K3899" s="22"/>
      <c r="L3899" s="51"/>
      <c r="M3899" s="65"/>
      <c r="N3899" s="66"/>
      <c r="O3899" s="22"/>
      <c r="P3899" s="96"/>
    </row>
    <row r="3900" spans="2:16" ht="15.6" hidden="1" x14ac:dyDescent="0.3">
      <c r="B3900" s="62" t="str">
        <f>B3897</f>
        <v xml:space="preserve">  </v>
      </c>
      <c r="C3900" s="87" t="s">
        <v>36</v>
      </c>
      <c r="D3900" s="22"/>
      <c r="E3900" s="22" t="str">
        <f>F3901</f>
        <v xml:space="preserve">  </v>
      </c>
      <c r="F3900" s="22"/>
      <c r="G3900" s="51"/>
      <c r="H3900" s="143" t="s">
        <v>37</v>
      </c>
      <c r="I3900" s="143"/>
      <c r="J3900" s="143"/>
      <c r="K3900" s="143"/>
      <c r="L3900" s="51"/>
      <c r="M3900" s="87" t="s">
        <v>36</v>
      </c>
      <c r="N3900" s="22"/>
      <c r="O3900" s="22" t="str">
        <f>E3900</f>
        <v xml:space="preserve">  </v>
      </c>
      <c r="P3900" s="96"/>
    </row>
    <row r="3901" spans="2:16" ht="15.6" hidden="1" x14ac:dyDescent="0.3">
      <c r="B3901" s="75"/>
      <c r="C3901" s="79"/>
      <c r="D3901" s="90" t="s">
        <v>80</v>
      </c>
      <c r="E3901" s="90"/>
      <c r="F3901" s="91" t="str">
        <f>IFERROR(VLOOKUP(B3900,'Lessor Calculations'!$G$10:$W$448,17,FALSE),0)</f>
        <v xml:space="preserve">  </v>
      </c>
      <c r="G3901" s="70"/>
      <c r="H3901" s="146"/>
      <c r="I3901" s="146"/>
      <c r="J3901" s="146"/>
      <c r="K3901" s="146"/>
      <c r="L3901" s="70"/>
      <c r="M3901" s="79"/>
      <c r="N3901" s="90" t="s">
        <v>80</v>
      </c>
      <c r="O3901" s="91"/>
      <c r="P3901" s="94" t="str">
        <f>O3900</f>
        <v xml:space="preserve">  </v>
      </c>
    </row>
    <row r="3902" spans="2:16" ht="15.6" hidden="1" x14ac:dyDescent="0.3">
      <c r="B3902" s="59" t="str">
        <f>IFERROR(IF(EOMONTH(B3897,1)&gt;Questionnaire!$I$8,"  ",EOMONTH(B3897,1)),"  ")</f>
        <v xml:space="preserve">  </v>
      </c>
      <c r="C3902" s="82" t="s">
        <v>36</v>
      </c>
      <c r="D3902" s="83"/>
      <c r="E3902" s="83">
        <f>IFERROR(F3903+F3904,0)</f>
        <v>0</v>
      </c>
      <c r="F3902" s="83"/>
      <c r="G3902" s="61"/>
      <c r="H3902" s="142" t="s">
        <v>37</v>
      </c>
      <c r="I3902" s="142"/>
      <c r="J3902" s="142"/>
      <c r="K3902" s="142"/>
      <c r="L3902" s="61"/>
      <c r="M3902" s="82" t="s">
        <v>36</v>
      </c>
      <c r="N3902" s="83"/>
      <c r="O3902" s="83">
        <f>E3902</f>
        <v>0</v>
      </c>
      <c r="P3902" s="95"/>
    </row>
    <row r="3903" spans="2:16" hidden="1" x14ac:dyDescent="0.25">
      <c r="B3903" s="98"/>
      <c r="C3903" s="87"/>
      <c r="D3903" s="87" t="s">
        <v>71</v>
      </c>
      <c r="E3903" s="87"/>
      <c r="F3903" s="22">
        <f>IFERROR(-VLOOKUP(B3902,'Lessor Calculations'!$G$10:$N$448,8,FALSE),0)</f>
        <v>0</v>
      </c>
      <c r="G3903" s="51"/>
      <c r="H3903" s="143"/>
      <c r="I3903" s="143"/>
      <c r="J3903" s="143"/>
      <c r="K3903" s="143"/>
      <c r="L3903" s="51"/>
      <c r="M3903" s="87"/>
      <c r="N3903" s="87" t="s">
        <v>71</v>
      </c>
      <c r="O3903" s="22"/>
      <c r="P3903" s="96">
        <f>F3903</f>
        <v>0</v>
      </c>
    </row>
    <row r="3904" spans="2:16" hidden="1" x14ac:dyDescent="0.25">
      <c r="B3904" s="98"/>
      <c r="C3904" s="66"/>
      <c r="D3904" s="87" t="s">
        <v>72</v>
      </c>
      <c r="E3904" s="87"/>
      <c r="F3904" s="22" t="str">
        <f>IFERROR(VLOOKUP(B3902,'Lessor Calculations'!$G$10:$M$448,7,FALSE),0)</f>
        <v xml:space="preserve">  </v>
      </c>
      <c r="G3904" s="51"/>
      <c r="H3904" s="143"/>
      <c r="I3904" s="143"/>
      <c r="J3904" s="143"/>
      <c r="K3904" s="143"/>
      <c r="L3904" s="51"/>
      <c r="M3904" s="66"/>
      <c r="N3904" s="87" t="s">
        <v>72</v>
      </c>
      <c r="O3904" s="22"/>
      <c r="P3904" s="96" t="str">
        <f>F3904</f>
        <v xml:space="preserve">  </v>
      </c>
    </row>
    <row r="3905" spans="2:16" hidden="1" x14ac:dyDescent="0.25">
      <c r="B3905" s="98"/>
      <c r="C3905" s="66"/>
      <c r="D3905" s="87"/>
      <c r="E3905" s="22"/>
      <c r="F3905" s="22"/>
      <c r="G3905" s="51"/>
      <c r="H3905" s="66"/>
      <c r="I3905" s="87"/>
      <c r="J3905" s="22"/>
      <c r="K3905" s="22"/>
      <c r="L3905" s="51"/>
      <c r="M3905" s="65"/>
      <c r="N3905" s="87"/>
      <c r="O3905" s="22"/>
      <c r="P3905" s="96"/>
    </row>
    <row r="3906" spans="2:16" ht="15.6" hidden="1" x14ac:dyDescent="0.3">
      <c r="B3906" s="62" t="str">
        <f>B3902</f>
        <v xml:space="preserve">  </v>
      </c>
      <c r="C3906" s="66" t="s">
        <v>70</v>
      </c>
      <c r="D3906" s="66"/>
      <c r="E3906" s="22" t="str">
        <f>IFERROR(VLOOKUP(B3906,'Lessor Calculations'!$Z$10:$AB$448,3,FALSE),0)</f>
        <v xml:space="preserve">  </v>
      </c>
      <c r="F3906" s="66"/>
      <c r="G3906" s="51"/>
      <c r="H3906" s="143" t="s">
        <v>37</v>
      </c>
      <c r="I3906" s="143"/>
      <c r="J3906" s="143"/>
      <c r="K3906" s="143"/>
      <c r="L3906" s="51"/>
      <c r="M3906" s="66" t="s">
        <v>70</v>
      </c>
      <c r="N3906" s="66"/>
      <c r="O3906" s="22" t="str">
        <f>E3906</f>
        <v xml:space="preserve">  </v>
      </c>
      <c r="P3906" s="96"/>
    </row>
    <row r="3907" spans="2:16" hidden="1" x14ac:dyDescent="0.25">
      <c r="B3907" s="98"/>
      <c r="C3907" s="66"/>
      <c r="D3907" s="87" t="s">
        <v>82</v>
      </c>
      <c r="E3907" s="66"/>
      <c r="F3907" s="77" t="str">
        <f>E3906</f>
        <v xml:space="preserve">  </v>
      </c>
      <c r="G3907" s="51"/>
      <c r="H3907" s="143"/>
      <c r="I3907" s="143"/>
      <c r="J3907" s="143"/>
      <c r="K3907" s="143"/>
      <c r="L3907" s="51"/>
      <c r="M3907" s="66"/>
      <c r="N3907" s="87" t="s">
        <v>82</v>
      </c>
      <c r="O3907" s="22"/>
      <c r="P3907" s="96" t="str">
        <f>O3906</f>
        <v xml:space="preserve">  </v>
      </c>
    </row>
    <row r="3908" spans="2:16" hidden="1" x14ac:dyDescent="0.25">
      <c r="B3908" s="98"/>
      <c r="C3908" s="66"/>
      <c r="D3908" s="87"/>
      <c r="E3908" s="22"/>
      <c r="F3908" s="22"/>
      <c r="G3908" s="51"/>
      <c r="H3908" s="66"/>
      <c r="I3908" s="87"/>
      <c r="J3908" s="22"/>
      <c r="K3908" s="22"/>
      <c r="L3908" s="51"/>
      <c r="M3908" s="65"/>
      <c r="N3908" s="87"/>
      <c r="O3908" s="22"/>
      <c r="P3908" s="96"/>
    </row>
    <row r="3909" spans="2:16" ht="15.6" hidden="1" x14ac:dyDescent="0.3">
      <c r="B3909" s="62" t="str">
        <f>B3906</f>
        <v xml:space="preserve">  </v>
      </c>
      <c r="C3909" s="144" t="s">
        <v>37</v>
      </c>
      <c r="D3909" s="144"/>
      <c r="E3909" s="144"/>
      <c r="F3909" s="144"/>
      <c r="G3909" s="51"/>
      <c r="H3909" s="87" t="s">
        <v>74</v>
      </c>
      <c r="I3909" s="66"/>
      <c r="J3909" s="22" t="str">
        <f>IFERROR(VLOOKUP(B3909,'Lessor Calculations'!$AE$10:$AG$448,3,FALSE),0)</f>
        <v xml:space="preserve">  </v>
      </c>
      <c r="K3909" s="22"/>
      <c r="L3909" s="51"/>
      <c r="M3909" s="87" t="s">
        <v>74</v>
      </c>
      <c r="N3909" s="66"/>
      <c r="O3909" s="22" t="str">
        <f>J3909</f>
        <v xml:space="preserve">  </v>
      </c>
      <c r="P3909" s="96"/>
    </row>
    <row r="3910" spans="2:16" ht="15.6" hidden="1" x14ac:dyDescent="0.3">
      <c r="B3910" s="74"/>
      <c r="C3910" s="144"/>
      <c r="D3910" s="144"/>
      <c r="E3910" s="144"/>
      <c r="F3910" s="144"/>
      <c r="G3910" s="51"/>
      <c r="H3910" s="52"/>
      <c r="I3910" s="87" t="s">
        <v>79</v>
      </c>
      <c r="J3910" s="22"/>
      <c r="K3910" s="22" t="str">
        <f>J3909</f>
        <v xml:space="preserve">  </v>
      </c>
      <c r="L3910" s="51"/>
      <c r="M3910" s="52"/>
      <c r="N3910" s="87" t="s">
        <v>79</v>
      </c>
      <c r="O3910" s="22"/>
      <c r="P3910" s="96" t="str">
        <f>O3909</f>
        <v xml:space="preserve">  </v>
      </c>
    </row>
    <row r="3911" spans="2:16" ht="15.6" hidden="1" x14ac:dyDescent="0.3">
      <c r="B3911" s="74"/>
      <c r="C3911" s="66"/>
      <c r="D3911" s="87"/>
      <c r="E3911" s="22"/>
      <c r="F3911" s="22"/>
      <c r="G3911" s="51"/>
      <c r="H3911" s="66"/>
      <c r="I3911" s="87"/>
      <c r="J3911" s="22"/>
      <c r="K3911" s="22"/>
      <c r="L3911" s="51"/>
      <c r="M3911" s="65"/>
      <c r="N3911" s="66"/>
      <c r="O3911" s="22"/>
      <c r="P3911" s="96"/>
    </row>
    <row r="3912" spans="2:16" ht="15.6" hidden="1" x14ac:dyDescent="0.3">
      <c r="B3912" s="62" t="str">
        <f>B3909</f>
        <v xml:space="preserve">  </v>
      </c>
      <c r="C3912" s="87" t="s">
        <v>36</v>
      </c>
      <c r="D3912" s="22"/>
      <c r="E3912" s="22" t="str">
        <f>F3913</f>
        <v xml:space="preserve">  </v>
      </c>
      <c r="F3912" s="22"/>
      <c r="G3912" s="51"/>
      <c r="H3912" s="143" t="s">
        <v>37</v>
      </c>
      <c r="I3912" s="143"/>
      <c r="J3912" s="143"/>
      <c r="K3912" s="143"/>
      <c r="L3912" s="51"/>
      <c r="M3912" s="87" t="s">
        <v>36</v>
      </c>
      <c r="N3912" s="22"/>
      <c r="O3912" s="22" t="str">
        <f>E3912</f>
        <v xml:space="preserve">  </v>
      </c>
      <c r="P3912" s="96"/>
    </row>
    <row r="3913" spans="2:16" ht="15.6" hidden="1" x14ac:dyDescent="0.3">
      <c r="B3913" s="75"/>
      <c r="C3913" s="79"/>
      <c r="D3913" s="90" t="s">
        <v>80</v>
      </c>
      <c r="E3913" s="90"/>
      <c r="F3913" s="91" t="str">
        <f>IFERROR(VLOOKUP(B3912,'Lessor Calculations'!$G$10:$W$448,17,FALSE),0)</f>
        <v xml:space="preserve">  </v>
      </c>
      <c r="G3913" s="70"/>
      <c r="H3913" s="146"/>
      <c r="I3913" s="146"/>
      <c r="J3913" s="146"/>
      <c r="K3913" s="146"/>
      <c r="L3913" s="70"/>
      <c r="M3913" s="79"/>
      <c r="N3913" s="90" t="s">
        <v>80</v>
      </c>
      <c r="O3913" s="91"/>
      <c r="P3913" s="94" t="str">
        <f>O3912</f>
        <v xml:space="preserve">  </v>
      </c>
    </row>
    <row r="3914" spans="2:16" ht="15.6" hidden="1" x14ac:dyDescent="0.3">
      <c r="B3914" s="59" t="str">
        <f>IFERROR(IF(EOMONTH(B3909,1)&gt;Questionnaire!$I$8,"  ",EOMONTH(B3909,1)),"  ")</f>
        <v xml:space="preserve">  </v>
      </c>
      <c r="C3914" s="82" t="s">
        <v>36</v>
      </c>
      <c r="D3914" s="83"/>
      <c r="E3914" s="83">
        <f>IFERROR(F3915+F3916,0)</f>
        <v>0</v>
      </c>
      <c r="F3914" s="83"/>
      <c r="G3914" s="61"/>
      <c r="H3914" s="142" t="s">
        <v>37</v>
      </c>
      <c r="I3914" s="142"/>
      <c r="J3914" s="142"/>
      <c r="K3914" s="142"/>
      <c r="L3914" s="61"/>
      <c r="M3914" s="82" t="s">
        <v>36</v>
      </c>
      <c r="N3914" s="83"/>
      <c r="O3914" s="83">
        <f>E3914</f>
        <v>0</v>
      </c>
      <c r="P3914" s="95"/>
    </row>
    <row r="3915" spans="2:16" hidden="1" x14ac:dyDescent="0.25">
      <c r="B3915" s="98"/>
      <c r="C3915" s="87"/>
      <c r="D3915" s="87" t="s">
        <v>71</v>
      </c>
      <c r="E3915" s="87"/>
      <c r="F3915" s="22">
        <f>IFERROR(-VLOOKUP(B3914,'Lessor Calculations'!$G$10:$N$448,8,FALSE),0)</f>
        <v>0</v>
      </c>
      <c r="G3915" s="51"/>
      <c r="H3915" s="143"/>
      <c r="I3915" s="143"/>
      <c r="J3915" s="143"/>
      <c r="K3915" s="143"/>
      <c r="L3915" s="51"/>
      <c r="M3915" s="87"/>
      <c r="N3915" s="87" t="s">
        <v>71</v>
      </c>
      <c r="O3915" s="22"/>
      <c r="P3915" s="96">
        <f>F3915</f>
        <v>0</v>
      </c>
    </row>
    <row r="3916" spans="2:16" hidden="1" x14ac:dyDescent="0.25">
      <c r="B3916" s="98"/>
      <c r="C3916" s="66"/>
      <c r="D3916" s="87" t="s">
        <v>72</v>
      </c>
      <c r="E3916" s="87"/>
      <c r="F3916" s="22" t="str">
        <f>IFERROR(VLOOKUP(B3914,'Lessor Calculations'!$G$10:$M$448,7,FALSE),0)</f>
        <v xml:space="preserve">  </v>
      </c>
      <c r="G3916" s="51"/>
      <c r="H3916" s="143"/>
      <c r="I3916" s="143"/>
      <c r="J3916" s="143"/>
      <c r="K3916" s="143"/>
      <c r="L3916" s="51"/>
      <c r="M3916" s="66"/>
      <c r="N3916" s="87" t="s">
        <v>72</v>
      </c>
      <c r="O3916" s="22"/>
      <c r="P3916" s="96" t="str">
        <f>F3916</f>
        <v xml:space="preserve">  </v>
      </c>
    </row>
    <row r="3917" spans="2:16" hidden="1" x14ac:dyDescent="0.25">
      <c r="B3917" s="98"/>
      <c r="C3917" s="66"/>
      <c r="D3917" s="87"/>
      <c r="E3917" s="22"/>
      <c r="F3917" s="22"/>
      <c r="G3917" s="51"/>
      <c r="H3917" s="66"/>
      <c r="I3917" s="87"/>
      <c r="J3917" s="22"/>
      <c r="K3917" s="22"/>
      <c r="L3917" s="51"/>
      <c r="M3917" s="65"/>
      <c r="N3917" s="87"/>
      <c r="O3917" s="22"/>
      <c r="P3917" s="96"/>
    </row>
    <row r="3918" spans="2:16" ht="15.6" hidden="1" x14ac:dyDescent="0.3">
      <c r="B3918" s="62" t="str">
        <f>B3914</f>
        <v xml:space="preserve">  </v>
      </c>
      <c r="C3918" s="66" t="s">
        <v>70</v>
      </c>
      <c r="D3918" s="66"/>
      <c r="E3918" s="22" t="str">
        <f>IFERROR(VLOOKUP(B3918,'Lessor Calculations'!$Z$10:$AB$448,3,FALSE),0)</f>
        <v xml:space="preserve">  </v>
      </c>
      <c r="F3918" s="66"/>
      <c r="G3918" s="51"/>
      <c r="H3918" s="143" t="s">
        <v>37</v>
      </c>
      <c r="I3918" s="143"/>
      <c r="J3918" s="143"/>
      <c r="K3918" s="143"/>
      <c r="L3918" s="51"/>
      <c r="M3918" s="66" t="s">
        <v>70</v>
      </c>
      <c r="N3918" s="66"/>
      <c r="O3918" s="22" t="str">
        <f>E3918</f>
        <v xml:space="preserve">  </v>
      </c>
      <c r="P3918" s="96"/>
    </row>
    <row r="3919" spans="2:16" hidden="1" x14ac:dyDescent="0.25">
      <c r="B3919" s="98"/>
      <c r="C3919" s="66"/>
      <c r="D3919" s="87" t="s">
        <v>82</v>
      </c>
      <c r="E3919" s="66"/>
      <c r="F3919" s="77" t="str">
        <f>E3918</f>
        <v xml:space="preserve">  </v>
      </c>
      <c r="G3919" s="51"/>
      <c r="H3919" s="143"/>
      <c r="I3919" s="143"/>
      <c r="J3919" s="143"/>
      <c r="K3919" s="143"/>
      <c r="L3919" s="51"/>
      <c r="M3919" s="66"/>
      <c r="N3919" s="87" t="s">
        <v>82</v>
      </c>
      <c r="O3919" s="22"/>
      <c r="P3919" s="96" t="str">
        <f>O3918</f>
        <v xml:space="preserve">  </v>
      </c>
    </row>
    <row r="3920" spans="2:16" hidden="1" x14ac:dyDescent="0.25">
      <c r="B3920" s="98"/>
      <c r="C3920" s="66"/>
      <c r="D3920" s="87"/>
      <c r="E3920" s="22"/>
      <c r="F3920" s="22"/>
      <c r="G3920" s="51"/>
      <c r="H3920" s="66"/>
      <c r="I3920" s="87"/>
      <c r="J3920" s="22"/>
      <c r="K3920" s="22"/>
      <c r="L3920" s="51"/>
      <c r="M3920" s="65"/>
      <c r="N3920" s="87"/>
      <c r="O3920" s="22"/>
      <c r="P3920" s="96"/>
    </row>
    <row r="3921" spans="2:16" ht="15.6" hidden="1" x14ac:dyDescent="0.3">
      <c r="B3921" s="62" t="str">
        <f>B3918</f>
        <v xml:space="preserve">  </v>
      </c>
      <c r="C3921" s="144" t="s">
        <v>37</v>
      </c>
      <c r="D3921" s="144"/>
      <c r="E3921" s="144"/>
      <c r="F3921" s="144"/>
      <c r="G3921" s="51"/>
      <c r="H3921" s="87" t="s">
        <v>74</v>
      </c>
      <c r="I3921" s="66"/>
      <c r="J3921" s="22" t="str">
        <f>IFERROR(VLOOKUP(B3921,'Lessor Calculations'!$AE$10:$AG$448,3,FALSE),0)</f>
        <v xml:space="preserve">  </v>
      </c>
      <c r="K3921" s="22"/>
      <c r="L3921" s="51"/>
      <c r="M3921" s="87" t="s">
        <v>74</v>
      </c>
      <c r="N3921" s="66"/>
      <c r="O3921" s="22" t="str">
        <f>J3921</f>
        <v xml:space="preserve">  </v>
      </c>
      <c r="P3921" s="96"/>
    </row>
    <row r="3922" spans="2:16" ht="15.6" hidden="1" x14ac:dyDescent="0.3">
      <c r="B3922" s="74"/>
      <c r="C3922" s="144"/>
      <c r="D3922" s="144"/>
      <c r="E3922" s="144"/>
      <c r="F3922" s="144"/>
      <c r="G3922" s="51"/>
      <c r="H3922" s="52"/>
      <c r="I3922" s="87" t="s">
        <v>79</v>
      </c>
      <c r="J3922" s="22"/>
      <c r="K3922" s="22" t="str">
        <f>J3921</f>
        <v xml:space="preserve">  </v>
      </c>
      <c r="L3922" s="51"/>
      <c r="M3922" s="52"/>
      <c r="N3922" s="87" t="s">
        <v>79</v>
      </c>
      <c r="O3922" s="22"/>
      <c r="P3922" s="96" t="str">
        <f>O3921</f>
        <v xml:space="preserve">  </v>
      </c>
    </row>
    <row r="3923" spans="2:16" ht="15.6" hidden="1" x14ac:dyDescent="0.3">
      <c r="B3923" s="74"/>
      <c r="C3923" s="66"/>
      <c r="D3923" s="87"/>
      <c r="E3923" s="22"/>
      <c r="F3923" s="22"/>
      <c r="G3923" s="51"/>
      <c r="H3923" s="66"/>
      <c r="I3923" s="87"/>
      <c r="J3923" s="22"/>
      <c r="K3923" s="22"/>
      <c r="L3923" s="51"/>
      <c r="M3923" s="65"/>
      <c r="N3923" s="66"/>
      <c r="O3923" s="22"/>
      <c r="P3923" s="96"/>
    </row>
    <row r="3924" spans="2:16" ht="15.6" hidden="1" x14ac:dyDescent="0.3">
      <c r="B3924" s="62" t="str">
        <f>B3921</f>
        <v xml:space="preserve">  </v>
      </c>
      <c r="C3924" s="87" t="s">
        <v>36</v>
      </c>
      <c r="D3924" s="22"/>
      <c r="E3924" s="22" t="str">
        <f>F3925</f>
        <v xml:space="preserve">  </v>
      </c>
      <c r="F3924" s="22"/>
      <c r="G3924" s="51"/>
      <c r="H3924" s="143" t="s">
        <v>37</v>
      </c>
      <c r="I3924" s="143"/>
      <c r="J3924" s="143"/>
      <c r="K3924" s="143"/>
      <c r="L3924" s="51"/>
      <c r="M3924" s="87" t="s">
        <v>36</v>
      </c>
      <c r="N3924" s="22"/>
      <c r="O3924" s="22" t="str">
        <f>E3924</f>
        <v xml:space="preserve">  </v>
      </c>
      <c r="P3924" s="96"/>
    </row>
    <row r="3925" spans="2:16" ht="15.6" hidden="1" x14ac:dyDescent="0.3">
      <c r="B3925" s="75"/>
      <c r="C3925" s="79"/>
      <c r="D3925" s="90" t="s">
        <v>80</v>
      </c>
      <c r="E3925" s="90"/>
      <c r="F3925" s="91" t="str">
        <f>IFERROR(VLOOKUP(B3924,'Lessor Calculations'!$G$10:$W$448,17,FALSE),0)</f>
        <v xml:space="preserve">  </v>
      </c>
      <c r="G3925" s="70"/>
      <c r="H3925" s="146"/>
      <c r="I3925" s="146"/>
      <c r="J3925" s="146"/>
      <c r="K3925" s="146"/>
      <c r="L3925" s="70"/>
      <c r="M3925" s="79"/>
      <c r="N3925" s="90" t="s">
        <v>80</v>
      </c>
      <c r="O3925" s="91"/>
      <c r="P3925" s="94" t="str">
        <f>O3924</f>
        <v xml:space="preserve">  </v>
      </c>
    </row>
    <row r="3926" spans="2:16" ht="15.6" hidden="1" x14ac:dyDescent="0.3">
      <c r="B3926" s="59" t="str">
        <f>IFERROR(IF(EOMONTH(B3921,1)&gt;Questionnaire!$I$8,"  ",EOMONTH(B3921,1)),"  ")</f>
        <v xml:space="preserve">  </v>
      </c>
      <c r="C3926" s="82" t="s">
        <v>36</v>
      </c>
      <c r="D3926" s="83"/>
      <c r="E3926" s="83">
        <f>IFERROR(F3927+F3928,0)</f>
        <v>0</v>
      </c>
      <c r="F3926" s="83"/>
      <c r="G3926" s="61"/>
      <c r="H3926" s="142" t="s">
        <v>37</v>
      </c>
      <c r="I3926" s="142"/>
      <c r="J3926" s="142"/>
      <c r="K3926" s="142"/>
      <c r="L3926" s="61"/>
      <c r="M3926" s="82" t="s">
        <v>36</v>
      </c>
      <c r="N3926" s="83"/>
      <c r="O3926" s="83">
        <f>E3926</f>
        <v>0</v>
      </c>
      <c r="P3926" s="95"/>
    </row>
    <row r="3927" spans="2:16" hidden="1" x14ac:dyDescent="0.25">
      <c r="B3927" s="98"/>
      <c r="C3927" s="87"/>
      <c r="D3927" s="87" t="s">
        <v>71</v>
      </c>
      <c r="E3927" s="87"/>
      <c r="F3927" s="22">
        <f>IFERROR(-VLOOKUP(B3926,'Lessor Calculations'!$G$10:$N$448,8,FALSE),0)</f>
        <v>0</v>
      </c>
      <c r="G3927" s="51"/>
      <c r="H3927" s="143"/>
      <c r="I3927" s="143"/>
      <c r="J3927" s="143"/>
      <c r="K3927" s="143"/>
      <c r="L3927" s="51"/>
      <c r="M3927" s="87"/>
      <c r="N3927" s="87" t="s">
        <v>71</v>
      </c>
      <c r="O3927" s="22"/>
      <c r="P3927" s="96">
        <f>F3927</f>
        <v>0</v>
      </c>
    </row>
    <row r="3928" spans="2:16" hidden="1" x14ac:dyDescent="0.25">
      <c r="B3928" s="98"/>
      <c r="C3928" s="66"/>
      <c r="D3928" s="87" t="s">
        <v>72</v>
      </c>
      <c r="E3928" s="87"/>
      <c r="F3928" s="22" t="str">
        <f>IFERROR(VLOOKUP(B3926,'Lessor Calculations'!$G$10:$M$448,7,FALSE),0)</f>
        <v xml:space="preserve">  </v>
      </c>
      <c r="G3928" s="51"/>
      <c r="H3928" s="143"/>
      <c r="I3928" s="143"/>
      <c r="J3928" s="143"/>
      <c r="K3928" s="143"/>
      <c r="L3928" s="51"/>
      <c r="M3928" s="66"/>
      <c r="N3928" s="87" t="s">
        <v>72</v>
      </c>
      <c r="O3928" s="22"/>
      <c r="P3928" s="96" t="str">
        <f>F3928</f>
        <v xml:space="preserve">  </v>
      </c>
    </row>
    <row r="3929" spans="2:16" hidden="1" x14ac:dyDescent="0.25">
      <c r="B3929" s="98"/>
      <c r="C3929" s="66"/>
      <c r="D3929" s="87"/>
      <c r="E3929" s="22"/>
      <c r="F3929" s="22"/>
      <c r="G3929" s="51"/>
      <c r="H3929" s="66"/>
      <c r="I3929" s="87"/>
      <c r="J3929" s="22"/>
      <c r="K3929" s="22"/>
      <c r="L3929" s="51"/>
      <c r="M3929" s="65"/>
      <c r="N3929" s="87"/>
      <c r="O3929" s="22"/>
      <c r="P3929" s="96"/>
    </row>
    <row r="3930" spans="2:16" ht="15.6" hidden="1" x14ac:dyDescent="0.3">
      <c r="B3930" s="62" t="str">
        <f>B3926</f>
        <v xml:space="preserve">  </v>
      </c>
      <c r="C3930" s="66" t="s">
        <v>70</v>
      </c>
      <c r="D3930" s="66"/>
      <c r="E3930" s="22" t="str">
        <f>IFERROR(VLOOKUP(B3930,'Lessor Calculations'!$Z$10:$AB$448,3,FALSE),0)</f>
        <v xml:space="preserve">  </v>
      </c>
      <c r="F3930" s="66"/>
      <c r="G3930" s="51"/>
      <c r="H3930" s="143" t="s">
        <v>37</v>
      </c>
      <c r="I3930" s="143"/>
      <c r="J3930" s="143"/>
      <c r="K3930" s="143"/>
      <c r="L3930" s="51"/>
      <c r="M3930" s="66" t="s">
        <v>70</v>
      </c>
      <c r="N3930" s="66"/>
      <c r="O3930" s="22" t="str">
        <f>E3930</f>
        <v xml:space="preserve">  </v>
      </c>
      <c r="P3930" s="96"/>
    </row>
    <row r="3931" spans="2:16" hidden="1" x14ac:dyDescent="0.25">
      <c r="B3931" s="98"/>
      <c r="C3931" s="66"/>
      <c r="D3931" s="87" t="s">
        <v>82</v>
      </c>
      <c r="E3931" s="66"/>
      <c r="F3931" s="77" t="str">
        <f>E3930</f>
        <v xml:space="preserve">  </v>
      </c>
      <c r="G3931" s="51"/>
      <c r="H3931" s="143"/>
      <c r="I3931" s="143"/>
      <c r="J3931" s="143"/>
      <c r="K3931" s="143"/>
      <c r="L3931" s="51"/>
      <c r="M3931" s="66"/>
      <c r="N3931" s="87" t="s">
        <v>82</v>
      </c>
      <c r="O3931" s="22"/>
      <c r="P3931" s="96" t="str">
        <f>O3930</f>
        <v xml:space="preserve">  </v>
      </c>
    </row>
    <row r="3932" spans="2:16" hidden="1" x14ac:dyDescent="0.25">
      <c r="B3932" s="98"/>
      <c r="C3932" s="66"/>
      <c r="D3932" s="87"/>
      <c r="E3932" s="22"/>
      <c r="F3932" s="22"/>
      <c r="G3932" s="51"/>
      <c r="H3932" s="66"/>
      <c r="I3932" s="87"/>
      <c r="J3932" s="22"/>
      <c r="K3932" s="22"/>
      <c r="L3932" s="51"/>
      <c r="M3932" s="65"/>
      <c r="N3932" s="87"/>
      <c r="O3932" s="22"/>
      <c r="P3932" s="96"/>
    </row>
    <row r="3933" spans="2:16" ht="15.6" hidden="1" x14ac:dyDescent="0.3">
      <c r="B3933" s="62" t="str">
        <f>B3930</f>
        <v xml:space="preserve">  </v>
      </c>
      <c r="C3933" s="144" t="s">
        <v>37</v>
      </c>
      <c r="D3933" s="144"/>
      <c r="E3933" s="144"/>
      <c r="F3933" s="144"/>
      <c r="G3933" s="51"/>
      <c r="H3933" s="87" t="s">
        <v>74</v>
      </c>
      <c r="I3933" s="66"/>
      <c r="J3933" s="22" t="str">
        <f>IFERROR(VLOOKUP(B3933,'Lessor Calculations'!$AE$10:$AG$448,3,FALSE),0)</f>
        <v xml:space="preserve">  </v>
      </c>
      <c r="K3933" s="22"/>
      <c r="L3933" s="51"/>
      <c r="M3933" s="87" t="s">
        <v>74</v>
      </c>
      <c r="N3933" s="66"/>
      <c r="O3933" s="22" t="str">
        <f>J3933</f>
        <v xml:space="preserve">  </v>
      </c>
      <c r="P3933" s="96"/>
    </row>
    <row r="3934" spans="2:16" ht="15.6" hidden="1" x14ac:dyDescent="0.3">
      <c r="B3934" s="74"/>
      <c r="C3934" s="144"/>
      <c r="D3934" s="144"/>
      <c r="E3934" s="144"/>
      <c r="F3934" s="144"/>
      <c r="G3934" s="51"/>
      <c r="H3934" s="52"/>
      <c r="I3934" s="87" t="s">
        <v>79</v>
      </c>
      <c r="J3934" s="22"/>
      <c r="K3934" s="22" t="str">
        <f>J3933</f>
        <v xml:space="preserve">  </v>
      </c>
      <c r="L3934" s="51"/>
      <c r="M3934" s="52"/>
      <c r="N3934" s="87" t="s">
        <v>79</v>
      </c>
      <c r="O3934" s="22"/>
      <c r="P3934" s="96" t="str">
        <f>O3933</f>
        <v xml:space="preserve">  </v>
      </c>
    </row>
    <row r="3935" spans="2:16" ht="15.6" hidden="1" x14ac:dyDescent="0.3">
      <c r="B3935" s="74"/>
      <c r="C3935" s="66"/>
      <c r="D3935" s="87"/>
      <c r="E3935" s="22"/>
      <c r="F3935" s="22"/>
      <c r="G3935" s="51"/>
      <c r="H3935" s="66"/>
      <c r="I3935" s="87"/>
      <c r="J3935" s="22"/>
      <c r="K3935" s="22"/>
      <c r="L3935" s="51"/>
      <c r="M3935" s="65"/>
      <c r="N3935" s="66"/>
      <c r="O3935" s="22"/>
      <c r="P3935" s="96"/>
    </row>
    <row r="3936" spans="2:16" ht="15.6" hidden="1" x14ac:dyDescent="0.3">
      <c r="B3936" s="62" t="str">
        <f>B3933</f>
        <v xml:space="preserve">  </v>
      </c>
      <c r="C3936" s="87" t="s">
        <v>36</v>
      </c>
      <c r="D3936" s="22"/>
      <c r="E3936" s="22" t="str">
        <f>F3937</f>
        <v xml:space="preserve">  </v>
      </c>
      <c r="F3936" s="22"/>
      <c r="G3936" s="51"/>
      <c r="H3936" s="143" t="s">
        <v>37</v>
      </c>
      <c r="I3936" s="143"/>
      <c r="J3936" s="143"/>
      <c r="K3936" s="143"/>
      <c r="L3936" s="51"/>
      <c r="M3936" s="87" t="s">
        <v>36</v>
      </c>
      <c r="N3936" s="22"/>
      <c r="O3936" s="22" t="str">
        <f>E3936</f>
        <v xml:space="preserve">  </v>
      </c>
      <c r="P3936" s="96"/>
    </row>
    <row r="3937" spans="2:16" ht="15.6" hidden="1" x14ac:dyDescent="0.3">
      <c r="B3937" s="75"/>
      <c r="C3937" s="79"/>
      <c r="D3937" s="90" t="s">
        <v>80</v>
      </c>
      <c r="E3937" s="90"/>
      <c r="F3937" s="91" t="str">
        <f>IFERROR(VLOOKUP(B3936,'Lessor Calculations'!$G$10:$W$448,17,FALSE),0)</f>
        <v xml:space="preserve">  </v>
      </c>
      <c r="G3937" s="70"/>
      <c r="H3937" s="146"/>
      <c r="I3937" s="146"/>
      <c r="J3937" s="146"/>
      <c r="K3937" s="146"/>
      <c r="L3937" s="70"/>
      <c r="M3937" s="79"/>
      <c r="N3937" s="90" t="s">
        <v>80</v>
      </c>
      <c r="O3937" s="91"/>
      <c r="P3937" s="94" t="str">
        <f>O3936</f>
        <v xml:space="preserve">  </v>
      </c>
    </row>
    <row r="3938" spans="2:16" ht="15.6" hidden="1" x14ac:dyDescent="0.3">
      <c r="B3938" s="59" t="str">
        <f>IFERROR(IF(EOMONTH(B3933,1)&gt;Questionnaire!$I$8,"  ",EOMONTH(B3933,1)),"  ")</f>
        <v xml:space="preserve">  </v>
      </c>
      <c r="C3938" s="82" t="s">
        <v>36</v>
      </c>
      <c r="D3938" s="83"/>
      <c r="E3938" s="83">
        <f>IFERROR(F3939+F3940,0)</f>
        <v>0</v>
      </c>
      <c r="F3938" s="83"/>
      <c r="G3938" s="61"/>
      <c r="H3938" s="142" t="s">
        <v>37</v>
      </c>
      <c r="I3938" s="142"/>
      <c r="J3938" s="142"/>
      <c r="K3938" s="142"/>
      <c r="L3938" s="61"/>
      <c r="M3938" s="82" t="s">
        <v>36</v>
      </c>
      <c r="N3938" s="83"/>
      <c r="O3938" s="83">
        <f>E3938</f>
        <v>0</v>
      </c>
      <c r="P3938" s="95"/>
    </row>
    <row r="3939" spans="2:16" hidden="1" x14ac:dyDescent="0.25">
      <c r="B3939" s="98"/>
      <c r="C3939" s="87"/>
      <c r="D3939" s="87" t="s">
        <v>71</v>
      </c>
      <c r="E3939" s="87"/>
      <c r="F3939" s="22">
        <f>IFERROR(-VLOOKUP(B3938,'Lessor Calculations'!$G$10:$N$448,8,FALSE),0)</f>
        <v>0</v>
      </c>
      <c r="G3939" s="51"/>
      <c r="H3939" s="143"/>
      <c r="I3939" s="143"/>
      <c r="J3939" s="143"/>
      <c r="K3939" s="143"/>
      <c r="L3939" s="51"/>
      <c r="M3939" s="87"/>
      <c r="N3939" s="87" t="s">
        <v>71</v>
      </c>
      <c r="O3939" s="22"/>
      <c r="P3939" s="96">
        <f>F3939</f>
        <v>0</v>
      </c>
    </row>
    <row r="3940" spans="2:16" hidden="1" x14ac:dyDescent="0.25">
      <c r="B3940" s="98"/>
      <c r="C3940" s="66"/>
      <c r="D3940" s="87" t="s">
        <v>72</v>
      </c>
      <c r="E3940" s="87"/>
      <c r="F3940" s="22" t="str">
        <f>IFERROR(VLOOKUP(B3938,'Lessor Calculations'!$G$10:$M$448,7,FALSE),0)</f>
        <v xml:space="preserve">  </v>
      </c>
      <c r="G3940" s="51"/>
      <c r="H3940" s="143"/>
      <c r="I3940" s="143"/>
      <c r="J3940" s="143"/>
      <c r="K3940" s="143"/>
      <c r="L3940" s="51"/>
      <c r="M3940" s="66"/>
      <c r="N3940" s="87" t="s">
        <v>72</v>
      </c>
      <c r="O3940" s="22"/>
      <c r="P3940" s="96" t="str">
        <f>F3940</f>
        <v xml:space="preserve">  </v>
      </c>
    </row>
    <row r="3941" spans="2:16" hidden="1" x14ac:dyDescent="0.25">
      <c r="B3941" s="98"/>
      <c r="C3941" s="66"/>
      <c r="D3941" s="87"/>
      <c r="E3941" s="22"/>
      <c r="F3941" s="22"/>
      <c r="G3941" s="51"/>
      <c r="H3941" s="66"/>
      <c r="I3941" s="87"/>
      <c r="J3941" s="22"/>
      <c r="K3941" s="22"/>
      <c r="L3941" s="51"/>
      <c r="M3941" s="65"/>
      <c r="N3941" s="87"/>
      <c r="O3941" s="22"/>
      <c r="P3941" s="96"/>
    </row>
    <row r="3942" spans="2:16" ht="15.6" hidden="1" x14ac:dyDescent="0.3">
      <c r="B3942" s="62" t="str">
        <f>B3938</f>
        <v xml:space="preserve">  </v>
      </c>
      <c r="C3942" s="66" t="s">
        <v>70</v>
      </c>
      <c r="D3942" s="66"/>
      <c r="E3942" s="22" t="str">
        <f>IFERROR(VLOOKUP(B3942,'Lessor Calculations'!$Z$10:$AB$448,3,FALSE),0)</f>
        <v xml:space="preserve">  </v>
      </c>
      <c r="F3942" s="66"/>
      <c r="G3942" s="51"/>
      <c r="H3942" s="143" t="s">
        <v>37</v>
      </c>
      <c r="I3942" s="143"/>
      <c r="J3942" s="143"/>
      <c r="K3942" s="143"/>
      <c r="L3942" s="51"/>
      <c r="M3942" s="66" t="s">
        <v>70</v>
      </c>
      <c r="N3942" s="66"/>
      <c r="O3942" s="22" t="str">
        <f>E3942</f>
        <v xml:space="preserve">  </v>
      </c>
      <c r="P3942" s="96"/>
    </row>
    <row r="3943" spans="2:16" hidden="1" x14ac:dyDescent="0.25">
      <c r="B3943" s="98"/>
      <c r="C3943" s="66"/>
      <c r="D3943" s="87" t="s">
        <v>82</v>
      </c>
      <c r="E3943" s="66"/>
      <c r="F3943" s="77" t="str">
        <f>E3942</f>
        <v xml:space="preserve">  </v>
      </c>
      <c r="G3943" s="51"/>
      <c r="H3943" s="143"/>
      <c r="I3943" s="143"/>
      <c r="J3943" s="143"/>
      <c r="K3943" s="143"/>
      <c r="L3943" s="51"/>
      <c r="M3943" s="66"/>
      <c r="N3943" s="87" t="s">
        <v>82</v>
      </c>
      <c r="O3943" s="22"/>
      <c r="P3943" s="96" t="str">
        <f>O3942</f>
        <v xml:space="preserve">  </v>
      </c>
    </row>
    <row r="3944" spans="2:16" hidden="1" x14ac:dyDescent="0.25">
      <c r="B3944" s="98"/>
      <c r="C3944" s="66"/>
      <c r="D3944" s="87"/>
      <c r="E3944" s="22"/>
      <c r="F3944" s="22"/>
      <c r="G3944" s="51"/>
      <c r="H3944" s="66"/>
      <c r="I3944" s="87"/>
      <c r="J3944" s="22"/>
      <c r="K3944" s="22"/>
      <c r="L3944" s="51"/>
      <c r="M3944" s="65"/>
      <c r="N3944" s="87"/>
      <c r="O3944" s="22"/>
      <c r="P3944" s="96"/>
    </row>
    <row r="3945" spans="2:16" ht="15.6" hidden="1" x14ac:dyDescent="0.3">
      <c r="B3945" s="62" t="str">
        <f>B3942</f>
        <v xml:space="preserve">  </v>
      </c>
      <c r="C3945" s="144" t="s">
        <v>37</v>
      </c>
      <c r="D3945" s="144"/>
      <c r="E3945" s="144"/>
      <c r="F3945" s="144"/>
      <c r="G3945" s="51"/>
      <c r="H3945" s="87" t="s">
        <v>74</v>
      </c>
      <c r="I3945" s="66"/>
      <c r="J3945" s="22" t="str">
        <f>IFERROR(VLOOKUP(B3945,'Lessor Calculations'!$AE$10:$AG$448,3,FALSE),0)</f>
        <v xml:space="preserve">  </v>
      </c>
      <c r="K3945" s="22"/>
      <c r="L3945" s="51"/>
      <c r="M3945" s="87" t="s">
        <v>74</v>
      </c>
      <c r="N3945" s="66"/>
      <c r="O3945" s="22" t="str">
        <f>J3945</f>
        <v xml:space="preserve">  </v>
      </c>
      <c r="P3945" s="96"/>
    </row>
    <row r="3946" spans="2:16" ht="15.6" hidden="1" x14ac:dyDescent="0.3">
      <c r="B3946" s="74"/>
      <c r="C3946" s="144"/>
      <c r="D3946" s="144"/>
      <c r="E3946" s="144"/>
      <c r="F3946" s="144"/>
      <c r="G3946" s="51"/>
      <c r="H3946" s="52"/>
      <c r="I3946" s="87" t="s">
        <v>79</v>
      </c>
      <c r="J3946" s="22"/>
      <c r="K3946" s="22" t="str">
        <f>J3945</f>
        <v xml:space="preserve">  </v>
      </c>
      <c r="L3946" s="51"/>
      <c r="M3946" s="52"/>
      <c r="N3946" s="87" t="s">
        <v>79</v>
      </c>
      <c r="O3946" s="22"/>
      <c r="P3946" s="96" t="str">
        <f>O3945</f>
        <v xml:space="preserve">  </v>
      </c>
    </row>
    <row r="3947" spans="2:16" ht="15.6" hidden="1" x14ac:dyDescent="0.3">
      <c r="B3947" s="74"/>
      <c r="C3947" s="66"/>
      <c r="D3947" s="87"/>
      <c r="E3947" s="22"/>
      <c r="F3947" s="22"/>
      <c r="G3947" s="51"/>
      <c r="H3947" s="66"/>
      <c r="I3947" s="87"/>
      <c r="J3947" s="22"/>
      <c r="K3947" s="22"/>
      <c r="L3947" s="51"/>
      <c r="M3947" s="65"/>
      <c r="N3947" s="66"/>
      <c r="O3947" s="22"/>
      <c r="P3947" s="96"/>
    </row>
    <row r="3948" spans="2:16" ht="15.6" hidden="1" x14ac:dyDescent="0.3">
      <c r="B3948" s="62" t="str">
        <f>B3945</f>
        <v xml:space="preserve">  </v>
      </c>
      <c r="C3948" s="87" t="s">
        <v>36</v>
      </c>
      <c r="D3948" s="22"/>
      <c r="E3948" s="22" t="str">
        <f>F3949</f>
        <v xml:space="preserve">  </v>
      </c>
      <c r="F3948" s="22"/>
      <c r="G3948" s="51"/>
      <c r="H3948" s="143" t="s">
        <v>37</v>
      </c>
      <c r="I3948" s="143"/>
      <c r="J3948" s="143"/>
      <c r="K3948" s="143"/>
      <c r="L3948" s="51"/>
      <c r="M3948" s="87" t="s">
        <v>36</v>
      </c>
      <c r="N3948" s="22"/>
      <c r="O3948" s="22" t="str">
        <f>E3948</f>
        <v xml:space="preserve">  </v>
      </c>
      <c r="P3948" s="96"/>
    </row>
    <row r="3949" spans="2:16" ht="15.6" hidden="1" x14ac:dyDescent="0.3">
      <c r="B3949" s="75"/>
      <c r="C3949" s="79"/>
      <c r="D3949" s="90" t="s">
        <v>80</v>
      </c>
      <c r="E3949" s="90"/>
      <c r="F3949" s="91" t="str">
        <f>IFERROR(VLOOKUP(B3948,'Lessor Calculations'!$G$10:$W$448,17,FALSE),0)</f>
        <v xml:space="preserve">  </v>
      </c>
      <c r="G3949" s="70"/>
      <c r="H3949" s="146"/>
      <c r="I3949" s="146"/>
      <c r="J3949" s="146"/>
      <c r="K3949" s="146"/>
      <c r="L3949" s="70"/>
      <c r="M3949" s="79"/>
      <c r="N3949" s="90" t="s">
        <v>80</v>
      </c>
      <c r="O3949" s="91"/>
      <c r="P3949" s="94" t="str">
        <f>O3948</f>
        <v xml:space="preserve">  </v>
      </c>
    </row>
    <row r="3950" spans="2:16" ht="15.6" hidden="1" x14ac:dyDescent="0.3">
      <c r="B3950" s="59" t="str">
        <f>IFERROR(IF(EOMONTH(B3945,1)&gt;Questionnaire!$I$8,"  ",EOMONTH(B3945,1)),"  ")</f>
        <v xml:space="preserve">  </v>
      </c>
      <c r="C3950" s="82" t="s">
        <v>36</v>
      </c>
      <c r="D3950" s="83"/>
      <c r="E3950" s="83">
        <f>IFERROR(F3951+F3952,0)</f>
        <v>0</v>
      </c>
      <c r="F3950" s="83"/>
      <c r="G3950" s="61"/>
      <c r="H3950" s="142" t="s">
        <v>37</v>
      </c>
      <c r="I3950" s="142"/>
      <c r="J3950" s="142"/>
      <c r="K3950" s="142"/>
      <c r="L3950" s="61"/>
      <c r="M3950" s="82" t="s">
        <v>36</v>
      </c>
      <c r="N3950" s="83"/>
      <c r="O3950" s="83">
        <f>E3950</f>
        <v>0</v>
      </c>
      <c r="P3950" s="95"/>
    </row>
    <row r="3951" spans="2:16" hidden="1" x14ac:dyDescent="0.25">
      <c r="B3951" s="98"/>
      <c r="C3951" s="87"/>
      <c r="D3951" s="87" t="s">
        <v>71</v>
      </c>
      <c r="E3951" s="87"/>
      <c r="F3951" s="22">
        <f>IFERROR(-VLOOKUP(B3950,'Lessor Calculations'!$G$10:$N$448,8,FALSE),0)</f>
        <v>0</v>
      </c>
      <c r="G3951" s="51"/>
      <c r="H3951" s="143"/>
      <c r="I3951" s="143"/>
      <c r="J3951" s="143"/>
      <c r="K3951" s="143"/>
      <c r="L3951" s="51"/>
      <c r="M3951" s="87"/>
      <c r="N3951" s="87" t="s">
        <v>71</v>
      </c>
      <c r="O3951" s="22"/>
      <c r="P3951" s="96">
        <f>F3951</f>
        <v>0</v>
      </c>
    </row>
    <row r="3952" spans="2:16" hidden="1" x14ac:dyDescent="0.25">
      <c r="B3952" s="98"/>
      <c r="C3952" s="66"/>
      <c r="D3952" s="87" t="s">
        <v>72</v>
      </c>
      <c r="E3952" s="87"/>
      <c r="F3952" s="22" t="str">
        <f>IFERROR(VLOOKUP(B3950,'Lessor Calculations'!$G$10:$M$448,7,FALSE),0)</f>
        <v xml:space="preserve">  </v>
      </c>
      <c r="G3952" s="51"/>
      <c r="H3952" s="143"/>
      <c r="I3952" s="143"/>
      <c r="J3952" s="143"/>
      <c r="K3952" s="143"/>
      <c r="L3952" s="51"/>
      <c r="M3952" s="66"/>
      <c r="N3952" s="87" t="s">
        <v>72</v>
      </c>
      <c r="O3952" s="22"/>
      <c r="P3952" s="96" t="str">
        <f>F3952</f>
        <v xml:space="preserve">  </v>
      </c>
    </row>
    <row r="3953" spans="2:16" hidden="1" x14ac:dyDescent="0.25">
      <c r="B3953" s="98"/>
      <c r="C3953" s="66"/>
      <c r="D3953" s="87"/>
      <c r="E3953" s="22"/>
      <c r="F3953" s="22"/>
      <c r="G3953" s="51"/>
      <c r="H3953" s="66"/>
      <c r="I3953" s="87"/>
      <c r="J3953" s="22"/>
      <c r="K3953" s="22"/>
      <c r="L3953" s="51"/>
      <c r="M3953" s="65"/>
      <c r="N3953" s="87"/>
      <c r="O3953" s="22"/>
      <c r="P3953" s="96"/>
    </row>
    <row r="3954" spans="2:16" ht="15.6" hidden="1" x14ac:dyDescent="0.3">
      <c r="B3954" s="62" t="str">
        <f>B3950</f>
        <v xml:space="preserve">  </v>
      </c>
      <c r="C3954" s="66" t="s">
        <v>70</v>
      </c>
      <c r="D3954" s="66"/>
      <c r="E3954" s="22" t="str">
        <f>IFERROR(VLOOKUP(B3954,'Lessor Calculations'!$Z$10:$AB$448,3,FALSE),0)</f>
        <v xml:space="preserve">  </v>
      </c>
      <c r="F3954" s="66"/>
      <c r="G3954" s="51"/>
      <c r="H3954" s="143" t="s">
        <v>37</v>
      </c>
      <c r="I3954" s="143"/>
      <c r="J3954" s="143"/>
      <c r="K3954" s="143"/>
      <c r="L3954" s="51"/>
      <c r="M3954" s="66" t="s">
        <v>70</v>
      </c>
      <c r="N3954" s="66"/>
      <c r="O3954" s="22" t="str">
        <f>E3954</f>
        <v xml:space="preserve">  </v>
      </c>
      <c r="P3954" s="96"/>
    </row>
    <row r="3955" spans="2:16" hidden="1" x14ac:dyDescent="0.25">
      <c r="B3955" s="98"/>
      <c r="C3955" s="66"/>
      <c r="D3955" s="87" t="s">
        <v>82</v>
      </c>
      <c r="E3955" s="66"/>
      <c r="F3955" s="77" t="str">
        <f>E3954</f>
        <v xml:space="preserve">  </v>
      </c>
      <c r="G3955" s="51"/>
      <c r="H3955" s="143"/>
      <c r="I3955" s="143"/>
      <c r="J3955" s="143"/>
      <c r="K3955" s="143"/>
      <c r="L3955" s="51"/>
      <c r="M3955" s="66"/>
      <c r="N3955" s="87" t="s">
        <v>82</v>
      </c>
      <c r="O3955" s="22"/>
      <c r="P3955" s="96" t="str">
        <f>O3954</f>
        <v xml:space="preserve">  </v>
      </c>
    </row>
    <row r="3956" spans="2:16" hidden="1" x14ac:dyDescent="0.25">
      <c r="B3956" s="98"/>
      <c r="C3956" s="66"/>
      <c r="D3956" s="87"/>
      <c r="E3956" s="22"/>
      <c r="F3956" s="22"/>
      <c r="G3956" s="51"/>
      <c r="H3956" s="66"/>
      <c r="I3956" s="87"/>
      <c r="J3956" s="22"/>
      <c r="K3956" s="22"/>
      <c r="L3956" s="51"/>
      <c r="M3956" s="65"/>
      <c r="N3956" s="87"/>
      <c r="O3956" s="22"/>
      <c r="P3956" s="96"/>
    </row>
    <row r="3957" spans="2:16" ht="15.6" hidden="1" x14ac:dyDescent="0.3">
      <c r="B3957" s="62" t="str">
        <f>B3954</f>
        <v xml:space="preserve">  </v>
      </c>
      <c r="C3957" s="144" t="s">
        <v>37</v>
      </c>
      <c r="D3957" s="144"/>
      <c r="E3957" s="144"/>
      <c r="F3957" s="144"/>
      <c r="G3957" s="51"/>
      <c r="H3957" s="87" t="s">
        <v>74</v>
      </c>
      <c r="I3957" s="66"/>
      <c r="J3957" s="22" t="str">
        <f>IFERROR(VLOOKUP(B3957,'Lessor Calculations'!$AE$10:$AG$448,3,FALSE),0)</f>
        <v xml:space="preserve">  </v>
      </c>
      <c r="K3957" s="22"/>
      <c r="L3957" s="51"/>
      <c r="M3957" s="87" t="s">
        <v>74</v>
      </c>
      <c r="N3957" s="66"/>
      <c r="O3957" s="22" t="str">
        <f>J3957</f>
        <v xml:space="preserve">  </v>
      </c>
      <c r="P3957" s="96"/>
    </row>
    <row r="3958" spans="2:16" ht="15.6" hidden="1" x14ac:dyDescent="0.3">
      <c r="B3958" s="74"/>
      <c r="C3958" s="144"/>
      <c r="D3958" s="144"/>
      <c r="E3958" s="144"/>
      <c r="F3958" s="144"/>
      <c r="G3958" s="51"/>
      <c r="H3958" s="52"/>
      <c r="I3958" s="87" t="s">
        <v>79</v>
      </c>
      <c r="J3958" s="22"/>
      <c r="K3958" s="22" t="str">
        <f>J3957</f>
        <v xml:space="preserve">  </v>
      </c>
      <c r="L3958" s="51"/>
      <c r="M3958" s="52"/>
      <c r="N3958" s="87" t="s">
        <v>79</v>
      </c>
      <c r="O3958" s="22"/>
      <c r="P3958" s="96" t="str">
        <f>O3957</f>
        <v xml:space="preserve">  </v>
      </c>
    </row>
    <row r="3959" spans="2:16" ht="15.6" hidden="1" x14ac:dyDescent="0.3">
      <c r="B3959" s="74"/>
      <c r="C3959" s="66"/>
      <c r="D3959" s="87"/>
      <c r="E3959" s="22"/>
      <c r="F3959" s="22"/>
      <c r="G3959" s="51"/>
      <c r="H3959" s="66"/>
      <c r="I3959" s="87"/>
      <c r="J3959" s="22"/>
      <c r="K3959" s="22"/>
      <c r="L3959" s="51"/>
      <c r="M3959" s="65"/>
      <c r="N3959" s="66"/>
      <c r="O3959" s="22"/>
      <c r="P3959" s="96"/>
    </row>
    <row r="3960" spans="2:16" ht="15.6" hidden="1" x14ac:dyDescent="0.3">
      <c r="B3960" s="62" t="str">
        <f>B3957</f>
        <v xml:space="preserve">  </v>
      </c>
      <c r="C3960" s="87" t="s">
        <v>36</v>
      </c>
      <c r="D3960" s="22"/>
      <c r="E3960" s="22" t="str">
        <f>F3961</f>
        <v xml:space="preserve">  </v>
      </c>
      <c r="F3960" s="22"/>
      <c r="G3960" s="51"/>
      <c r="H3960" s="143" t="s">
        <v>37</v>
      </c>
      <c r="I3960" s="143"/>
      <c r="J3960" s="143"/>
      <c r="K3960" s="143"/>
      <c r="L3960" s="51"/>
      <c r="M3960" s="87" t="s">
        <v>36</v>
      </c>
      <c r="N3960" s="22"/>
      <c r="O3960" s="22" t="str">
        <f>E3960</f>
        <v xml:space="preserve">  </v>
      </c>
      <c r="P3960" s="96"/>
    </row>
    <row r="3961" spans="2:16" ht="15.6" hidden="1" x14ac:dyDescent="0.3">
      <c r="B3961" s="75"/>
      <c r="C3961" s="79"/>
      <c r="D3961" s="90" t="s">
        <v>80</v>
      </c>
      <c r="E3961" s="90"/>
      <c r="F3961" s="91" t="str">
        <f>IFERROR(VLOOKUP(B3960,'Lessor Calculations'!$G$10:$W$448,17,FALSE),0)</f>
        <v xml:space="preserve">  </v>
      </c>
      <c r="G3961" s="70"/>
      <c r="H3961" s="146"/>
      <c r="I3961" s="146"/>
      <c r="J3961" s="146"/>
      <c r="K3961" s="146"/>
      <c r="L3961" s="70"/>
      <c r="M3961" s="79"/>
      <c r="N3961" s="90" t="s">
        <v>80</v>
      </c>
      <c r="O3961" s="91"/>
      <c r="P3961" s="94" t="str">
        <f>O3960</f>
        <v xml:space="preserve">  </v>
      </c>
    </row>
    <row r="3962" spans="2:16" ht="15.6" hidden="1" x14ac:dyDescent="0.3">
      <c r="B3962" s="59" t="str">
        <f>IFERROR(IF(EOMONTH(B3957,1)&gt;Questionnaire!$I$8,"  ",EOMONTH(B3957,1)),"  ")</f>
        <v xml:space="preserve">  </v>
      </c>
      <c r="C3962" s="82" t="s">
        <v>36</v>
      </c>
      <c r="D3962" s="83"/>
      <c r="E3962" s="83">
        <f>IFERROR(F3963+F3964,0)</f>
        <v>0</v>
      </c>
      <c r="F3962" s="83"/>
      <c r="G3962" s="61"/>
      <c r="H3962" s="142" t="s">
        <v>37</v>
      </c>
      <c r="I3962" s="142"/>
      <c r="J3962" s="142"/>
      <c r="K3962" s="142"/>
      <c r="L3962" s="61"/>
      <c r="M3962" s="82" t="s">
        <v>36</v>
      </c>
      <c r="N3962" s="83"/>
      <c r="O3962" s="83">
        <f>E3962</f>
        <v>0</v>
      </c>
      <c r="P3962" s="95"/>
    </row>
    <row r="3963" spans="2:16" hidden="1" x14ac:dyDescent="0.25">
      <c r="B3963" s="98"/>
      <c r="C3963" s="87"/>
      <c r="D3963" s="87" t="s">
        <v>71</v>
      </c>
      <c r="E3963" s="87"/>
      <c r="F3963" s="22">
        <f>IFERROR(-VLOOKUP(B3962,'Lessor Calculations'!$G$10:$N$448,8,FALSE),0)</f>
        <v>0</v>
      </c>
      <c r="G3963" s="51"/>
      <c r="H3963" s="143"/>
      <c r="I3963" s="143"/>
      <c r="J3963" s="143"/>
      <c r="K3963" s="143"/>
      <c r="L3963" s="51"/>
      <c r="M3963" s="87"/>
      <c r="N3963" s="87" t="s">
        <v>71</v>
      </c>
      <c r="O3963" s="22"/>
      <c r="P3963" s="96">
        <f>F3963</f>
        <v>0</v>
      </c>
    </row>
    <row r="3964" spans="2:16" hidden="1" x14ac:dyDescent="0.25">
      <c r="B3964" s="98"/>
      <c r="C3964" s="66"/>
      <c r="D3964" s="87" t="s">
        <v>72</v>
      </c>
      <c r="E3964" s="87"/>
      <c r="F3964" s="22" t="str">
        <f>IFERROR(VLOOKUP(B3962,'Lessor Calculations'!$G$10:$M$448,7,FALSE),0)</f>
        <v xml:space="preserve">  </v>
      </c>
      <c r="G3964" s="51"/>
      <c r="H3964" s="143"/>
      <c r="I3964" s="143"/>
      <c r="J3964" s="143"/>
      <c r="K3964" s="143"/>
      <c r="L3964" s="51"/>
      <c r="M3964" s="66"/>
      <c r="N3964" s="87" t="s">
        <v>72</v>
      </c>
      <c r="O3964" s="22"/>
      <c r="P3964" s="96" t="str">
        <f>F3964</f>
        <v xml:space="preserve">  </v>
      </c>
    </row>
    <row r="3965" spans="2:16" hidden="1" x14ac:dyDescent="0.25">
      <c r="B3965" s="98"/>
      <c r="C3965" s="66"/>
      <c r="D3965" s="87"/>
      <c r="E3965" s="22"/>
      <c r="F3965" s="22"/>
      <c r="G3965" s="51"/>
      <c r="H3965" s="66"/>
      <c r="I3965" s="87"/>
      <c r="J3965" s="22"/>
      <c r="K3965" s="22"/>
      <c r="L3965" s="51"/>
      <c r="M3965" s="65"/>
      <c r="N3965" s="87"/>
      <c r="O3965" s="22"/>
      <c r="P3965" s="96"/>
    </row>
    <row r="3966" spans="2:16" ht="15.6" hidden="1" x14ac:dyDescent="0.3">
      <c r="B3966" s="62" t="str">
        <f>B3962</f>
        <v xml:space="preserve">  </v>
      </c>
      <c r="C3966" s="66" t="s">
        <v>70</v>
      </c>
      <c r="D3966" s="66"/>
      <c r="E3966" s="22" t="str">
        <f>IFERROR(VLOOKUP(B3966,'Lessor Calculations'!$Z$10:$AB$448,3,FALSE),0)</f>
        <v xml:space="preserve">  </v>
      </c>
      <c r="F3966" s="66"/>
      <c r="G3966" s="51"/>
      <c r="H3966" s="143" t="s">
        <v>37</v>
      </c>
      <c r="I3966" s="143"/>
      <c r="J3966" s="143"/>
      <c r="K3966" s="143"/>
      <c r="L3966" s="51"/>
      <c r="M3966" s="66" t="s">
        <v>70</v>
      </c>
      <c r="N3966" s="66"/>
      <c r="O3966" s="22" t="str">
        <f>E3966</f>
        <v xml:space="preserve">  </v>
      </c>
      <c r="P3966" s="96"/>
    </row>
    <row r="3967" spans="2:16" hidden="1" x14ac:dyDescent="0.25">
      <c r="B3967" s="98"/>
      <c r="C3967" s="66"/>
      <c r="D3967" s="87" t="s">
        <v>82</v>
      </c>
      <c r="E3967" s="66"/>
      <c r="F3967" s="77" t="str">
        <f>E3966</f>
        <v xml:space="preserve">  </v>
      </c>
      <c r="G3967" s="51"/>
      <c r="H3967" s="143"/>
      <c r="I3967" s="143"/>
      <c r="J3967" s="143"/>
      <c r="K3967" s="143"/>
      <c r="L3967" s="51"/>
      <c r="M3967" s="66"/>
      <c r="N3967" s="87" t="s">
        <v>82</v>
      </c>
      <c r="O3967" s="22"/>
      <c r="P3967" s="96" t="str">
        <f>O3966</f>
        <v xml:space="preserve">  </v>
      </c>
    </row>
    <row r="3968" spans="2:16" hidden="1" x14ac:dyDescent="0.25">
      <c r="B3968" s="98"/>
      <c r="C3968" s="66"/>
      <c r="D3968" s="87"/>
      <c r="E3968" s="22"/>
      <c r="F3968" s="22"/>
      <c r="G3968" s="51"/>
      <c r="H3968" s="66"/>
      <c r="I3968" s="87"/>
      <c r="J3968" s="22"/>
      <c r="K3968" s="22"/>
      <c r="L3968" s="51"/>
      <c r="M3968" s="65"/>
      <c r="N3968" s="87"/>
      <c r="O3968" s="22"/>
      <c r="P3968" s="96"/>
    </row>
    <row r="3969" spans="2:16" ht="15.6" hidden="1" x14ac:dyDescent="0.3">
      <c r="B3969" s="62" t="str">
        <f>B3966</f>
        <v xml:space="preserve">  </v>
      </c>
      <c r="C3969" s="144" t="s">
        <v>37</v>
      </c>
      <c r="D3969" s="144"/>
      <c r="E3969" s="144"/>
      <c r="F3969" s="144"/>
      <c r="G3969" s="51"/>
      <c r="H3969" s="87" t="s">
        <v>74</v>
      </c>
      <c r="I3969" s="66"/>
      <c r="J3969" s="22" t="str">
        <f>IFERROR(VLOOKUP(B3969,'Lessor Calculations'!$AE$10:$AG$448,3,FALSE),0)</f>
        <v xml:space="preserve">  </v>
      </c>
      <c r="K3969" s="22"/>
      <c r="L3969" s="51"/>
      <c r="M3969" s="87" t="s">
        <v>74</v>
      </c>
      <c r="N3969" s="66"/>
      <c r="O3969" s="22" t="str">
        <f>J3969</f>
        <v xml:space="preserve">  </v>
      </c>
      <c r="P3969" s="96"/>
    </row>
    <row r="3970" spans="2:16" ht="15.6" hidden="1" x14ac:dyDescent="0.3">
      <c r="B3970" s="74"/>
      <c r="C3970" s="144"/>
      <c r="D3970" s="144"/>
      <c r="E3970" s="144"/>
      <c r="F3970" s="144"/>
      <c r="G3970" s="51"/>
      <c r="H3970" s="52"/>
      <c r="I3970" s="87" t="s">
        <v>79</v>
      </c>
      <c r="J3970" s="22"/>
      <c r="K3970" s="22" t="str">
        <f>J3969</f>
        <v xml:space="preserve">  </v>
      </c>
      <c r="L3970" s="51"/>
      <c r="M3970" s="52"/>
      <c r="N3970" s="87" t="s">
        <v>79</v>
      </c>
      <c r="O3970" s="22"/>
      <c r="P3970" s="96" t="str">
        <f>O3969</f>
        <v xml:space="preserve">  </v>
      </c>
    </row>
    <row r="3971" spans="2:16" ht="15.6" hidden="1" x14ac:dyDescent="0.3">
      <c r="B3971" s="74"/>
      <c r="C3971" s="66"/>
      <c r="D3971" s="87"/>
      <c r="E3971" s="22"/>
      <c r="F3971" s="22"/>
      <c r="G3971" s="51"/>
      <c r="H3971" s="66"/>
      <c r="I3971" s="87"/>
      <c r="J3971" s="22"/>
      <c r="K3971" s="22"/>
      <c r="L3971" s="51"/>
      <c r="M3971" s="65"/>
      <c r="N3971" s="66"/>
      <c r="O3971" s="22"/>
      <c r="P3971" s="96"/>
    </row>
    <row r="3972" spans="2:16" ht="15.6" hidden="1" x14ac:dyDescent="0.3">
      <c r="B3972" s="62" t="str">
        <f>B3969</f>
        <v xml:space="preserve">  </v>
      </c>
      <c r="C3972" s="87" t="s">
        <v>36</v>
      </c>
      <c r="D3972" s="22"/>
      <c r="E3972" s="22" t="str">
        <f>F3973</f>
        <v xml:space="preserve">  </v>
      </c>
      <c r="F3972" s="22"/>
      <c r="G3972" s="51"/>
      <c r="H3972" s="143" t="s">
        <v>37</v>
      </c>
      <c r="I3972" s="143"/>
      <c r="J3972" s="143"/>
      <c r="K3972" s="143"/>
      <c r="L3972" s="51"/>
      <c r="M3972" s="87" t="s">
        <v>36</v>
      </c>
      <c r="N3972" s="22"/>
      <c r="O3972" s="22" t="str">
        <f>E3972</f>
        <v xml:space="preserve">  </v>
      </c>
      <c r="P3972" s="96"/>
    </row>
    <row r="3973" spans="2:16" ht="15.6" hidden="1" x14ac:dyDescent="0.3">
      <c r="B3973" s="75"/>
      <c r="C3973" s="79"/>
      <c r="D3973" s="90" t="s">
        <v>80</v>
      </c>
      <c r="E3973" s="90"/>
      <c r="F3973" s="91" t="str">
        <f>IFERROR(VLOOKUP(B3972,'Lessor Calculations'!$G$10:$W$448,17,FALSE),0)</f>
        <v xml:space="preserve">  </v>
      </c>
      <c r="G3973" s="70"/>
      <c r="H3973" s="146"/>
      <c r="I3973" s="146"/>
      <c r="J3973" s="146"/>
      <c r="K3973" s="146"/>
      <c r="L3973" s="70"/>
      <c r="M3973" s="79"/>
      <c r="N3973" s="90" t="s">
        <v>80</v>
      </c>
      <c r="O3973" s="91"/>
      <c r="P3973" s="94" t="str">
        <f>O3972</f>
        <v xml:space="preserve">  </v>
      </c>
    </row>
    <row r="3974" spans="2:16" ht="15.6" hidden="1" x14ac:dyDescent="0.3">
      <c r="B3974" s="59" t="str">
        <f>IFERROR(IF(EOMONTH(B3969,1)&gt;Questionnaire!$I$8,"  ",EOMONTH(B3969,1)),"  ")</f>
        <v xml:space="preserve">  </v>
      </c>
      <c r="C3974" s="82" t="s">
        <v>36</v>
      </c>
      <c r="D3974" s="83"/>
      <c r="E3974" s="83">
        <f>IFERROR(F3975+F3976,0)</f>
        <v>0</v>
      </c>
      <c r="F3974" s="83"/>
      <c r="G3974" s="61"/>
      <c r="H3974" s="142" t="s">
        <v>37</v>
      </c>
      <c r="I3974" s="142"/>
      <c r="J3974" s="142"/>
      <c r="K3974" s="142"/>
      <c r="L3974" s="61"/>
      <c r="M3974" s="82" t="s">
        <v>36</v>
      </c>
      <c r="N3974" s="83"/>
      <c r="O3974" s="83">
        <f>E3974</f>
        <v>0</v>
      </c>
      <c r="P3974" s="95"/>
    </row>
    <row r="3975" spans="2:16" hidden="1" x14ac:dyDescent="0.25">
      <c r="B3975" s="98"/>
      <c r="C3975" s="87"/>
      <c r="D3975" s="87" t="s">
        <v>71</v>
      </c>
      <c r="E3975" s="87"/>
      <c r="F3975" s="22">
        <f>IFERROR(-VLOOKUP(B3974,'Lessor Calculations'!$G$10:$N$448,8,FALSE),0)</f>
        <v>0</v>
      </c>
      <c r="G3975" s="51"/>
      <c r="H3975" s="143"/>
      <c r="I3975" s="143"/>
      <c r="J3975" s="143"/>
      <c r="K3975" s="143"/>
      <c r="L3975" s="51"/>
      <c r="M3975" s="87"/>
      <c r="N3975" s="87" t="s">
        <v>71</v>
      </c>
      <c r="O3975" s="22"/>
      <c r="P3975" s="96">
        <f>F3975</f>
        <v>0</v>
      </c>
    </row>
    <row r="3976" spans="2:16" hidden="1" x14ac:dyDescent="0.25">
      <c r="B3976" s="98"/>
      <c r="C3976" s="66"/>
      <c r="D3976" s="87" t="s">
        <v>72</v>
      </c>
      <c r="E3976" s="87"/>
      <c r="F3976" s="22" t="str">
        <f>IFERROR(VLOOKUP(B3974,'Lessor Calculations'!$G$10:$M$448,7,FALSE),0)</f>
        <v xml:space="preserve">  </v>
      </c>
      <c r="G3976" s="51"/>
      <c r="H3976" s="143"/>
      <c r="I3976" s="143"/>
      <c r="J3976" s="143"/>
      <c r="K3976" s="143"/>
      <c r="L3976" s="51"/>
      <c r="M3976" s="66"/>
      <c r="N3976" s="87" t="s">
        <v>72</v>
      </c>
      <c r="O3976" s="22"/>
      <c r="P3976" s="96" t="str">
        <f>F3976</f>
        <v xml:space="preserve">  </v>
      </c>
    </row>
    <row r="3977" spans="2:16" hidden="1" x14ac:dyDescent="0.25">
      <c r="B3977" s="98"/>
      <c r="C3977" s="66"/>
      <c r="D3977" s="87"/>
      <c r="E3977" s="22"/>
      <c r="F3977" s="22"/>
      <c r="G3977" s="51"/>
      <c r="H3977" s="66"/>
      <c r="I3977" s="87"/>
      <c r="J3977" s="22"/>
      <c r="K3977" s="22"/>
      <c r="L3977" s="51"/>
      <c r="M3977" s="65"/>
      <c r="N3977" s="87"/>
      <c r="O3977" s="22"/>
      <c r="P3977" s="96"/>
    </row>
    <row r="3978" spans="2:16" ht="15.6" hidden="1" x14ac:dyDescent="0.3">
      <c r="B3978" s="62" t="str">
        <f>B3974</f>
        <v xml:space="preserve">  </v>
      </c>
      <c r="C3978" s="66" t="s">
        <v>70</v>
      </c>
      <c r="D3978" s="66"/>
      <c r="E3978" s="22" t="str">
        <f>IFERROR(VLOOKUP(B3978,'Lessor Calculations'!$Z$10:$AB$448,3,FALSE),0)</f>
        <v xml:space="preserve">  </v>
      </c>
      <c r="F3978" s="66"/>
      <c r="G3978" s="51"/>
      <c r="H3978" s="143" t="s">
        <v>37</v>
      </c>
      <c r="I3978" s="143"/>
      <c r="J3978" s="143"/>
      <c r="K3978" s="143"/>
      <c r="L3978" s="51"/>
      <c r="M3978" s="66" t="s">
        <v>70</v>
      </c>
      <c r="N3978" s="66"/>
      <c r="O3978" s="22" t="str">
        <f>E3978</f>
        <v xml:space="preserve">  </v>
      </c>
      <c r="P3978" s="96"/>
    </row>
    <row r="3979" spans="2:16" hidden="1" x14ac:dyDescent="0.25">
      <c r="B3979" s="98"/>
      <c r="C3979" s="66"/>
      <c r="D3979" s="87" t="s">
        <v>82</v>
      </c>
      <c r="E3979" s="66"/>
      <c r="F3979" s="77" t="str">
        <f>E3978</f>
        <v xml:space="preserve">  </v>
      </c>
      <c r="G3979" s="51"/>
      <c r="H3979" s="143"/>
      <c r="I3979" s="143"/>
      <c r="J3979" s="143"/>
      <c r="K3979" s="143"/>
      <c r="L3979" s="51"/>
      <c r="M3979" s="66"/>
      <c r="N3979" s="87" t="s">
        <v>82</v>
      </c>
      <c r="O3979" s="22"/>
      <c r="P3979" s="96" t="str">
        <f>O3978</f>
        <v xml:space="preserve">  </v>
      </c>
    </row>
    <row r="3980" spans="2:16" hidden="1" x14ac:dyDescent="0.25">
      <c r="B3980" s="98"/>
      <c r="C3980" s="66"/>
      <c r="D3980" s="87"/>
      <c r="E3980" s="22"/>
      <c r="F3980" s="22"/>
      <c r="G3980" s="51"/>
      <c r="H3980" s="66"/>
      <c r="I3980" s="87"/>
      <c r="J3980" s="22"/>
      <c r="K3980" s="22"/>
      <c r="L3980" s="51"/>
      <c r="M3980" s="65"/>
      <c r="N3980" s="87"/>
      <c r="O3980" s="22"/>
      <c r="P3980" s="96"/>
    </row>
    <row r="3981" spans="2:16" ht="15.6" hidden="1" x14ac:dyDescent="0.3">
      <c r="B3981" s="62" t="str">
        <f>B3978</f>
        <v xml:space="preserve">  </v>
      </c>
      <c r="C3981" s="144" t="s">
        <v>37</v>
      </c>
      <c r="D3981" s="144"/>
      <c r="E3981" s="144"/>
      <c r="F3981" s="144"/>
      <c r="G3981" s="51"/>
      <c r="H3981" s="87" t="s">
        <v>74</v>
      </c>
      <c r="I3981" s="66"/>
      <c r="J3981" s="22" t="str">
        <f>IFERROR(VLOOKUP(B3981,'Lessor Calculations'!$AE$10:$AG$448,3,FALSE),0)</f>
        <v xml:space="preserve">  </v>
      </c>
      <c r="K3981" s="22"/>
      <c r="L3981" s="51"/>
      <c r="M3981" s="87" t="s">
        <v>74</v>
      </c>
      <c r="N3981" s="66"/>
      <c r="O3981" s="22" t="str">
        <f>J3981</f>
        <v xml:space="preserve">  </v>
      </c>
      <c r="P3981" s="96"/>
    </row>
    <row r="3982" spans="2:16" ht="15.6" hidden="1" x14ac:dyDescent="0.3">
      <c r="B3982" s="74"/>
      <c r="C3982" s="144"/>
      <c r="D3982" s="144"/>
      <c r="E3982" s="144"/>
      <c r="F3982" s="144"/>
      <c r="G3982" s="51"/>
      <c r="H3982" s="52"/>
      <c r="I3982" s="87" t="s">
        <v>79</v>
      </c>
      <c r="J3982" s="22"/>
      <c r="K3982" s="22" t="str">
        <f>J3981</f>
        <v xml:space="preserve">  </v>
      </c>
      <c r="L3982" s="51"/>
      <c r="M3982" s="52"/>
      <c r="N3982" s="87" t="s">
        <v>79</v>
      </c>
      <c r="O3982" s="22"/>
      <c r="P3982" s="96" t="str">
        <f>O3981</f>
        <v xml:space="preserve">  </v>
      </c>
    </row>
    <row r="3983" spans="2:16" ht="15.6" hidden="1" x14ac:dyDescent="0.3">
      <c r="B3983" s="74"/>
      <c r="C3983" s="66"/>
      <c r="D3983" s="87"/>
      <c r="E3983" s="22"/>
      <c r="F3983" s="22"/>
      <c r="G3983" s="51"/>
      <c r="H3983" s="66"/>
      <c r="I3983" s="87"/>
      <c r="J3983" s="22"/>
      <c r="K3983" s="22"/>
      <c r="L3983" s="51"/>
      <c r="M3983" s="65"/>
      <c r="N3983" s="66"/>
      <c r="O3983" s="22"/>
      <c r="P3983" s="96"/>
    </row>
    <row r="3984" spans="2:16" ht="15.6" hidden="1" x14ac:dyDescent="0.3">
      <c r="B3984" s="62" t="str">
        <f>B3981</f>
        <v xml:space="preserve">  </v>
      </c>
      <c r="C3984" s="87" t="s">
        <v>36</v>
      </c>
      <c r="D3984" s="22"/>
      <c r="E3984" s="22" t="str">
        <f>F3985</f>
        <v xml:space="preserve">  </v>
      </c>
      <c r="F3984" s="22"/>
      <c r="G3984" s="51"/>
      <c r="H3984" s="143" t="s">
        <v>37</v>
      </c>
      <c r="I3984" s="143"/>
      <c r="J3984" s="143"/>
      <c r="K3984" s="143"/>
      <c r="L3984" s="51"/>
      <c r="M3984" s="87" t="s">
        <v>36</v>
      </c>
      <c r="N3984" s="22"/>
      <c r="O3984" s="22" t="str">
        <f>E3984</f>
        <v xml:space="preserve">  </v>
      </c>
      <c r="P3984" s="96"/>
    </row>
    <row r="3985" spans="2:16" ht="15.6" hidden="1" x14ac:dyDescent="0.3">
      <c r="B3985" s="75"/>
      <c r="C3985" s="79"/>
      <c r="D3985" s="90" t="s">
        <v>80</v>
      </c>
      <c r="E3985" s="90"/>
      <c r="F3985" s="91" t="str">
        <f>IFERROR(VLOOKUP(B3984,'Lessor Calculations'!$G$10:$W$448,17,FALSE),0)</f>
        <v xml:space="preserve">  </v>
      </c>
      <c r="G3985" s="70"/>
      <c r="H3985" s="146"/>
      <c r="I3985" s="146"/>
      <c r="J3985" s="146"/>
      <c r="K3985" s="146"/>
      <c r="L3985" s="70"/>
      <c r="M3985" s="79"/>
      <c r="N3985" s="90" t="s">
        <v>80</v>
      </c>
      <c r="O3985" s="91"/>
      <c r="P3985" s="94" t="str">
        <f>O3984</f>
        <v xml:space="preserve">  </v>
      </c>
    </row>
    <row r="3986" spans="2:16" ht="15.6" hidden="1" x14ac:dyDescent="0.3">
      <c r="B3986" s="59" t="str">
        <f>IFERROR(IF(EOMONTH(B3981,1)&gt;Questionnaire!$I$8,"  ",EOMONTH(B3981,1)),"  ")</f>
        <v xml:space="preserve">  </v>
      </c>
      <c r="C3986" s="82" t="s">
        <v>36</v>
      </c>
      <c r="D3986" s="83"/>
      <c r="E3986" s="83">
        <f>IFERROR(F3987+F3988,0)</f>
        <v>0</v>
      </c>
      <c r="F3986" s="83"/>
      <c r="G3986" s="61"/>
      <c r="H3986" s="142" t="s">
        <v>37</v>
      </c>
      <c r="I3986" s="142"/>
      <c r="J3986" s="142"/>
      <c r="K3986" s="142"/>
      <c r="L3986" s="61"/>
      <c r="M3986" s="82" t="s">
        <v>36</v>
      </c>
      <c r="N3986" s="83"/>
      <c r="O3986" s="83">
        <f>E3986</f>
        <v>0</v>
      </c>
      <c r="P3986" s="95"/>
    </row>
    <row r="3987" spans="2:16" hidden="1" x14ac:dyDescent="0.25">
      <c r="B3987" s="98"/>
      <c r="C3987" s="87"/>
      <c r="D3987" s="87" t="s">
        <v>71</v>
      </c>
      <c r="E3987" s="87"/>
      <c r="F3987" s="22">
        <f>IFERROR(-VLOOKUP(B3986,'Lessor Calculations'!$G$10:$N$448,8,FALSE),0)</f>
        <v>0</v>
      </c>
      <c r="G3987" s="51"/>
      <c r="H3987" s="143"/>
      <c r="I3987" s="143"/>
      <c r="J3987" s="143"/>
      <c r="K3987" s="143"/>
      <c r="L3987" s="51"/>
      <c r="M3987" s="87"/>
      <c r="N3987" s="87" t="s">
        <v>71</v>
      </c>
      <c r="O3987" s="22"/>
      <c r="P3987" s="96">
        <f>F3987</f>
        <v>0</v>
      </c>
    </row>
    <row r="3988" spans="2:16" hidden="1" x14ac:dyDescent="0.25">
      <c r="B3988" s="98"/>
      <c r="C3988" s="66"/>
      <c r="D3988" s="87" t="s">
        <v>72</v>
      </c>
      <c r="E3988" s="87"/>
      <c r="F3988" s="22" t="str">
        <f>IFERROR(VLOOKUP(B3986,'Lessor Calculations'!$G$10:$M$448,7,FALSE),0)</f>
        <v xml:space="preserve">  </v>
      </c>
      <c r="G3988" s="51"/>
      <c r="H3988" s="143"/>
      <c r="I3988" s="143"/>
      <c r="J3988" s="143"/>
      <c r="K3988" s="143"/>
      <c r="L3988" s="51"/>
      <c r="M3988" s="66"/>
      <c r="N3988" s="87" t="s">
        <v>72</v>
      </c>
      <c r="O3988" s="22"/>
      <c r="P3988" s="96" t="str">
        <f>F3988</f>
        <v xml:space="preserve">  </v>
      </c>
    </row>
    <row r="3989" spans="2:16" hidden="1" x14ac:dyDescent="0.25">
      <c r="B3989" s="98"/>
      <c r="C3989" s="66"/>
      <c r="D3989" s="87"/>
      <c r="E3989" s="22"/>
      <c r="F3989" s="22"/>
      <c r="G3989" s="51"/>
      <c r="H3989" s="66"/>
      <c r="I3989" s="87"/>
      <c r="J3989" s="22"/>
      <c r="K3989" s="22"/>
      <c r="L3989" s="51"/>
      <c r="M3989" s="65"/>
      <c r="N3989" s="87"/>
      <c r="O3989" s="22"/>
      <c r="P3989" s="96"/>
    </row>
    <row r="3990" spans="2:16" ht="15.6" hidden="1" x14ac:dyDescent="0.3">
      <c r="B3990" s="62" t="str">
        <f>B3986</f>
        <v xml:space="preserve">  </v>
      </c>
      <c r="C3990" s="66" t="s">
        <v>70</v>
      </c>
      <c r="D3990" s="66"/>
      <c r="E3990" s="22" t="str">
        <f>IFERROR(VLOOKUP(B3990,'Lessor Calculations'!$Z$10:$AB$448,3,FALSE),0)</f>
        <v xml:space="preserve">  </v>
      </c>
      <c r="F3990" s="66"/>
      <c r="G3990" s="51"/>
      <c r="H3990" s="143" t="s">
        <v>37</v>
      </c>
      <c r="I3990" s="143"/>
      <c r="J3990" s="143"/>
      <c r="K3990" s="143"/>
      <c r="L3990" s="51"/>
      <c r="M3990" s="66" t="s">
        <v>70</v>
      </c>
      <c r="N3990" s="66"/>
      <c r="O3990" s="22" t="str">
        <f>E3990</f>
        <v xml:space="preserve">  </v>
      </c>
      <c r="P3990" s="96"/>
    </row>
    <row r="3991" spans="2:16" hidden="1" x14ac:dyDescent="0.25">
      <c r="B3991" s="98"/>
      <c r="C3991" s="66"/>
      <c r="D3991" s="87" t="s">
        <v>82</v>
      </c>
      <c r="E3991" s="66"/>
      <c r="F3991" s="77" t="str">
        <f>E3990</f>
        <v xml:space="preserve">  </v>
      </c>
      <c r="G3991" s="51"/>
      <c r="H3991" s="143"/>
      <c r="I3991" s="143"/>
      <c r="J3991" s="143"/>
      <c r="K3991" s="143"/>
      <c r="L3991" s="51"/>
      <c r="M3991" s="66"/>
      <c r="N3991" s="87" t="s">
        <v>82</v>
      </c>
      <c r="O3991" s="22"/>
      <c r="P3991" s="96" t="str">
        <f>O3990</f>
        <v xml:space="preserve">  </v>
      </c>
    </row>
    <row r="3992" spans="2:16" hidden="1" x14ac:dyDescent="0.25">
      <c r="B3992" s="98"/>
      <c r="C3992" s="66"/>
      <c r="D3992" s="87"/>
      <c r="E3992" s="22"/>
      <c r="F3992" s="22"/>
      <c r="G3992" s="51"/>
      <c r="H3992" s="66"/>
      <c r="I3992" s="87"/>
      <c r="J3992" s="22"/>
      <c r="K3992" s="22"/>
      <c r="L3992" s="51"/>
      <c r="M3992" s="65"/>
      <c r="N3992" s="87"/>
      <c r="O3992" s="22"/>
      <c r="P3992" s="96"/>
    </row>
    <row r="3993" spans="2:16" ht="15.6" hidden="1" x14ac:dyDescent="0.3">
      <c r="B3993" s="62" t="str">
        <f>B3990</f>
        <v xml:space="preserve">  </v>
      </c>
      <c r="C3993" s="144" t="s">
        <v>37</v>
      </c>
      <c r="D3993" s="144"/>
      <c r="E3993" s="144"/>
      <c r="F3993" s="144"/>
      <c r="G3993" s="51"/>
      <c r="H3993" s="87" t="s">
        <v>74</v>
      </c>
      <c r="I3993" s="66"/>
      <c r="J3993" s="22" t="str">
        <f>IFERROR(VLOOKUP(B3993,'Lessor Calculations'!$AE$10:$AG$448,3,FALSE),0)</f>
        <v xml:space="preserve">  </v>
      </c>
      <c r="K3993" s="22"/>
      <c r="L3993" s="51"/>
      <c r="M3993" s="87" t="s">
        <v>74</v>
      </c>
      <c r="N3993" s="66"/>
      <c r="O3993" s="22" t="str">
        <f>J3993</f>
        <v xml:space="preserve">  </v>
      </c>
      <c r="P3993" s="96"/>
    </row>
    <row r="3994" spans="2:16" ht="15.6" hidden="1" x14ac:dyDescent="0.3">
      <c r="B3994" s="74"/>
      <c r="C3994" s="144"/>
      <c r="D3994" s="144"/>
      <c r="E3994" s="144"/>
      <c r="F3994" s="144"/>
      <c r="G3994" s="51"/>
      <c r="H3994" s="52"/>
      <c r="I3994" s="87" t="s">
        <v>79</v>
      </c>
      <c r="J3994" s="22"/>
      <c r="K3994" s="22" t="str">
        <f>J3993</f>
        <v xml:space="preserve">  </v>
      </c>
      <c r="L3994" s="51"/>
      <c r="M3994" s="52"/>
      <c r="N3994" s="87" t="s">
        <v>79</v>
      </c>
      <c r="O3994" s="22"/>
      <c r="P3994" s="96" t="str">
        <f>O3993</f>
        <v xml:space="preserve">  </v>
      </c>
    </row>
    <row r="3995" spans="2:16" ht="15.6" hidden="1" x14ac:dyDescent="0.3">
      <c r="B3995" s="74"/>
      <c r="C3995" s="66"/>
      <c r="D3995" s="87"/>
      <c r="E3995" s="22"/>
      <c r="F3995" s="22"/>
      <c r="G3995" s="51"/>
      <c r="H3995" s="66"/>
      <c r="I3995" s="87"/>
      <c r="J3995" s="22"/>
      <c r="K3995" s="22"/>
      <c r="L3995" s="51"/>
      <c r="M3995" s="65"/>
      <c r="N3995" s="66"/>
      <c r="O3995" s="22"/>
      <c r="P3995" s="96"/>
    </row>
    <row r="3996" spans="2:16" ht="15.6" hidden="1" x14ac:dyDescent="0.3">
      <c r="B3996" s="62" t="str">
        <f>B3993</f>
        <v xml:space="preserve">  </v>
      </c>
      <c r="C3996" s="87" t="s">
        <v>36</v>
      </c>
      <c r="D3996" s="22"/>
      <c r="E3996" s="22" t="str">
        <f>F3997</f>
        <v xml:space="preserve">  </v>
      </c>
      <c r="F3996" s="22"/>
      <c r="G3996" s="51"/>
      <c r="H3996" s="143" t="s">
        <v>37</v>
      </c>
      <c r="I3996" s="143"/>
      <c r="J3996" s="143"/>
      <c r="K3996" s="143"/>
      <c r="L3996" s="51"/>
      <c r="M3996" s="87" t="s">
        <v>36</v>
      </c>
      <c r="N3996" s="22"/>
      <c r="O3996" s="22" t="str">
        <f>E3996</f>
        <v xml:space="preserve">  </v>
      </c>
      <c r="P3996" s="96"/>
    </row>
    <row r="3997" spans="2:16" ht="15.6" hidden="1" x14ac:dyDescent="0.3">
      <c r="B3997" s="75"/>
      <c r="C3997" s="79"/>
      <c r="D3997" s="90" t="s">
        <v>80</v>
      </c>
      <c r="E3997" s="90"/>
      <c r="F3997" s="91" t="str">
        <f>IFERROR(VLOOKUP(B3996,'Lessor Calculations'!$G$10:$W$448,17,FALSE),0)</f>
        <v xml:space="preserve">  </v>
      </c>
      <c r="G3997" s="70"/>
      <c r="H3997" s="146"/>
      <c r="I3997" s="146"/>
      <c r="J3997" s="146"/>
      <c r="K3997" s="146"/>
      <c r="L3997" s="70"/>
      <c r="M3997" s="79"/>
      <c r="N3997" s="90" t="s">
        <v>80</v>
      </c>
      <c r="O3997" s="91"/>
      <c r="P3997" s="94" t="str">
        <f>O3996</f>
        <v xml:space="preserve">  </v>
      </c>
    </row>
    <row r="3998" spans="2:16" ht="15.6" hidden="1" x14ac:dyDescent="0.3">
      <c r="B3998" s="59" t="str">
        <f>IFERROR(IF(EOMONTH(B3993,1)&gt;Questionnaire!$I$8,"  ",EOMONTH(B3993,1)),"  ")</f>
        <v xml:space="preserve">  </v>
      </c>
      <c r="C3998" s="82" t="s">
        <v>36</v>
      </c>
      <c r="D3998" s="83"/>
      <c r="E3998" s="83">
        <f>IFERROR(F3999+F4000,0)</f>
        <v>0</v>
      </c>
      <c r="F3998" s="83"/>
      <c r="G3998" s="61"/>
      <c r="H3998" s="142" t="s">
        <v>37</v>
      </c>
      <c r="I3998" s="142"/>
      <c r="J3998" s="142"/>
      <c r="K3998" s="142"/>
      <c r="L3998" s="61"/>
      <c r="M3998" s="82" t="s">
        <v>36</v>
      </c>
      <c r="N3998" s="83"/>
      <c r="O3998" s="83">
        <f>E3998</f>
        <v>0</v>
      </c>
      <c r="P3998" s="95"/>
    </row>
    <row r="3999" spans="2:16" hidden="1" x14ac:dyDescent="0.25">
      <c r="B3999" s="98"/>
      <c r="C3999" s="87"/>
      <c r="D3999" s="87" t="s">
        <v>71</v>
      </c>
      <c r="E3999" s="87"/>
      <c r="F3999" s="22">
        <f>IFERROR(-VLOOKUP(B3998,'Lessor Calculations'!$G$10:$N$448,8,FALSE),0)</f>
        <v>0</v>
      </c>
      <c r="G3999" s="51"/>
      <c r="H3999" s="143"/>
      <c r="I3999" s="143"/>
      <c r="J3999" s="143"/>
      <c r="K3999" s="143"/>
      <c r="L3999" s="51"/>
      <c r="M3999" s="87"/>
      <c r="N3999" s="87" t="s">
        <v>71</v>
      </c>
      <c r="O3999" s="22"/>
      <c r="P3999" s="96">
        <f>F3999</f>
        <v>0</v>
      </c>
    </row>
    <row r="4000" spans="2:16" hidden="1" x14ac:dyDescent="0.25">
      <c r="B4000" s="98"/>
      <c r="C4000" s="66"/>
      <c r="D4000" s="87" t="s">
        <v>72</v>
      </c>
      <c r="E4000" s="87"/>
      <c r="F4000" s="22" t="str">
        <f>IFERROR(VLOOKUP(B3998,'Lessor Calculations'!$G$10:$M$448,7,FALSE),0)</f>
        <v xml:space="preserve">  </v>
      </c>
      <c r="G4000" s="51"/>
      <c r="H4000" s="143"/>
      <c r="I4000" s="143"/>
      <c r="J4000" s="143"/>
      <c r="K4000" s="143"/>
      <c r="L4000" s="51"/>
      <c r="M4000" s="66"/>
      <c r="N4000" s="87" t="s">
        <v>72</v>
      </c>
      <c r="O4000" s="22"/>
      <c r="P4000" s="96" t="str">
        <f>F4000</f>
        <v xml:space="preserve">  </v>
      </c>
    </row>
    <row r="4001" spans="2:16" hidden="1" x14ac:dyDescent="0.25">
      <c r="B4001" s="98"/>
      <c r="C4001" s="66"/>
      <c r="D4001" s="87"/>
      <c r="E4001" s="22"/>
      <c r="F4001" s="22"/>
      <c r="G4001" s="51"/>
      <c r="H4001" s="66"/>
      <c r="I4001" s="87"/>
      <c r="J4001" s="22"/>
      <c r="K4001" s="22"/>
      <c r="L4001" s="51"/>
      <c r="M4001" s="65"/>
      <c r="N4001" s="87"/>
      <c r="O4001" s="22"/>
      <c r="P4001" s="96"/>
    </row>
    <row r="4002" spans="2:16" ht="15.6" hidden="1" x14ac:dyDescent="0.3">
      <c r="B4002" s="62" t="str">
        <f>B3998</f>
        <v xml:space="preserve">  </v>
      </c>
      <c r="C4002" s="66" t="s">
        <v>70</v>
      </c>
      <c r="D4002" s="66"/>
      <c r="E4002" s="22" t="str">
        <f>IFERROR(VLOOKUP(B4002,'Lessor Calculations'!$Z$10:$AB$448,3,FALSE),0)</f>
        <v xml:space="preserve">  </v>
      </c>
      <c r="F4002" s="66"/>
      <c r="G4002" s="51"/>
      <c r="H4002" s="143" t="s">
        <v>37</v>
      </c>
      <c r="I4002" s="143"/>
      <c r="J4002" s="143"/>
      <c r="K4002" s="143"/>
      <c r="L4002" s="51"/>
      <c r="M4002" s="66" t="s">
        <v>70</v>
      </c>
      <c r="N4002" s="66"/>
      <c r="O4002" s="22" t="str">
        <f>E4002</f>
        <v xml:space="preserve">  </v>
      </c>
      <c r="P4002" s="96"/>
    </row>
    <row r="4003" spans="2:16" hidden="1" x14ac:dyDescent="0.25">
      <c r="B4003" s="98"/>
      <c r="C4003" s="66"/>
      <c r="D4003" s="87" t="s">
        <v>82</v>
      </c>
      <c r="E4003" s="66"/>
      <c r="F4003" s="77" t="str">
        <f>E4002</f>
        <v xml:space="preserve">  </v>
      </c>
      <c r="G4003" s="51"/>
      <c r="H4003" s="143"/>
      <c r="I4003" s="143"/>
      <c r="J4003" s="143"/>
      <c r="K4003" s="143"/>
      <c r="L4003" s="51"/>
      <c r="M4003" s="66"/>
      <c r="N4003" s="87" t="s">
        <v>82</v>
      </c>
      <c r="O4003" s="22"/>
      <c r="P4003" s="96" t="str">
        <f>O4002</f>
        <v xml:space="preserve">  </v>
      </c>
    </row>
    <row r="4004" spans="2:16" hidden="1" x14ac:dyDescent="0.25">
      <c r="B4004" s="98"/>
      <c r="C4004" s="66"/>
      <c r="D4004" s="87"/>
      <c r="E4004" s="22"/>
      <c r="F4004" s="22"/>
      <c r="G4004" s="51"/>
      <c r="H4004" s="66"/>
      <c r="I4004" s="87"/>
      <c r="J4004" s="22"/>
      <c r="K4004" s="22"/>
      <c r="L4004" s="51"/>
      <c r="M4004" s="65"/>
      <c r="N4004" s="87"/>
      <c r="O4004" s="22"/>
      <c r="P4004" s="96"/>
    </row>
    <row r="4005" spans="2:16" ht="15.6" hidden="1" x14ac:dyDescent="0.3">
      <c r="B4005" s="62" t="str">
        <f>B4002</f>
        <v xml:space="preserve">  </v>
      </c>
      <c r="C4005" s="144" t="s">
        <v>37</v>
      </c>
      <c r="D4005" s="144"/>
      <c r="E4005" s="144"/>
      <c r="F4005" s="144"/>
      <c r="G4005" s="51"/>
      <c r="H4005" s="87" t="s">
        <v>74</v>
      </c>
      <c r="I4005" s="66"/>
      <c r="J4005" s="22" t="str">
        <f>IFERROR(VLOOKUP(B4005,'Lessor Calculations'!$AE$10:$AG$448,3,FALSE),0)</f>
        <v xml:space="preserve">  </v>
      </c>
      <c r="K4005" s="22"/>
      <c r="L4005" s="51"/>
      <c r="M4005" s="87" t="s">
        <v>74</v>
      </c>
      <c r="N4005" s="66"/>
      <c r="O4005" s="22" t="str">
        <f>J4005</f>
        <v xml:space="preserve">  </v>
      </c>
      <c r="P4005" s="96"/>
    </row>
    <row r="4006" spans="2:16" ht="15.6" hidden="1" x14ac:dyDescent="0.3">
      <c r="B4006" s="74"/>
      <c r="C4006" s="144"/>
      <c r="D4006" s="144"/>
      <c r="E4006" s="144"/>
      <c r="F4006" s="144"/>
      <c r="G4006" s="51"/>
      <c r="H4006" s="52"/>
      <c r="I4006" s="87" t="s">
        <v>79</v>
      </c>
      <c r="J4006" s="22"/>
      <c r="K4006" s="22" t="str">
        <f>J4005</f>
        <v xml:space="preserve">  </v>
      </c>
      <c r="L4006" s="51"/>
      <c r="M4006" s="52"/>
      <c r="N4006" s="87" t="s">
        <v>79</v>
      </c>
      <c r="O4006" s="22"/>
      <c r="P4006" s="96" t="str">
        <f>O4005</f>
        <v xml:space="preserve">  </v>
      </c>
    </row>
    <row r="4007" spans="2:16" ht="15.6" hidden="1" x14ac:dyDescent="0.3">
      <c r="B4007" s="74"/>
      <c r="C4007" s="66"/>
      <c r="D4007" s="87"/>
      <c r="E4007" s="22"/>
      <c r="F4007" s="22"/>
      <c r="G4007" s="51"/>
      <c r="H4007" s="66"/>
      <c r="I4007" s="87"/>
      <c r="J4007" s="22"/>
      <c r="K4007" s="22"/>
      <c r="L4007" s="51"/>
      <c r="M4007" s="65"/>
      <c r="N4007" s="66"/>
      <c r="O4007" s="22"/>
      <c r="P4007" s="96"/>
    </row>
    <row r="4008" spans="2:16" ht="15.6" hidden="1" x14ac:dyDescent="0.3">
      <c r="B4008" s="62" t="str">
        <f>B4005</f>
        <v xml:space="preserve">  </v>
      </c>
      <c r="C4008" s="87" t="s">
        <v>36</v>
      </c>
      <c r="D4008" s="22"/>
      <c r="E4008" s="22" t="str">
        <f>F4009</f>
        <v xml:space="preserve">  </v>
      </c>
      <c r="F4008" s="22"/>
      <c r="G4008" s="51"/>
      <c r="H4008" s="143" t="s">
        <v>37</v>
      </c>
      <c r="I4008" s="143"/>
      <c r="J4008" s="143"/>
      <c r="K4008" s="143"/>
      <c r="L4008" s="51"/>
      <c r="M4008" s="87" t="s">
        <v>36</v>
      </c>
      <c r="N4008" s="22"/>
      <c r="O4008" s="22" t="str">
        <f>E4008</f>
        <v xml:space="preserve">  </v>
      </c>
      <c r="P4008" s="96"/>
    </row>
    <row r="4009" spans="2:16" ht="15.6" hidden="1" x14ac:dyDescent="0.3">
      <c r="B4009" s="75"/>
      <c r="C4009" s="79"/>
      <c r="D4009" s="90" t="s">
        <v>80</v>
      </c>
      <c r="E4009" s="90"/>
      <c r="F4009" s="91" t="str">
        <f>IFERROR(VLOOKUP(B4008,'Lessor Calculations'!$G$10:$W$448,17,FALSE),0)</f>
        <v xml:space="preserve">  </v>
      </c>
      <c r="G4009" s="70"/>
      <c r="H4009" s="146"/>
      <c r="I4009" s="146"/>
      <c r="J4009" s="146"/>
      <c r="K4009" s="146"/>
      <c r="L4009" s="70"/>
      <c r="M4009" s="79"/>
      <c r="N4009" s="90" t="s">
        <v>80</v>
      </c>
      <c r="O4009" s="91"/>
      <c r="P4009" s="94" t="str">
        <f>O4008</f>
        <v xml:space="preserve">  </v>
      </c>
    </row>
    <row r="4010" spans="2:16" ht="15.6" hidden="1" x14ac:dyDescent="0.3">
      <c r="B4010" s="59" t="str">
        <f>IFERROR(IF(EOMONTH(B4005,1)&gt;Questionnaire!$I$8,"  ",EOMONTH(B4005,1)),"  ")</f>
        <v xml:space="preserve">  </v>
      </c>
      <c r="C4010" s="82" t="s">
        <v>36</v>
      </c>
      <c r="D4010" s="83"/>
      <c r="E4010" s="83">
        <f>IFERROR(F4011+F4012,0)</f>
        <v>0</v>
      </c>
      <c r="F4010" s="83"/>
      <c r="G4010" s="61"/>
      <c r="H4010" s="142" t="s">
        <v>37</v>
      </c>
      <c r="I4010" s="142"/>
      <c r="J4010" s="142"/>
      <c r="K4010" s="142"/>
      <c r="L4010" s="61"/>
      <c r="M4010" s="82" t="s">
        <v>36</v>
      </c>
      <c r="N4010" s="83"/>
      <c r="O4010" s="83">
        <f>E4010</f>
        <v>0</v>
      </c>
      <c r="P4010" s="95"/>
    </row>
    <row r="4011" spans="2:16" hidden="1" x14ac:dyDescent="0.25">
      <c r="B4011" s="98"/>
      <c r="C4011" s="87"/>
      <c r="D4011" s="87" t="s">
        <v>71</v>
      </c>
      <c r="E4011" s="87"/>
      <c r="F4011" s="22">
        <f>IFERROR(-VLOOKUP(B4010,'Lessor Calculations'!$G$10:$N$448,8,FALSE),0)</f>
        <v>0</v>
      </c>
      <c r="G4011" s="51"/>
      <c r="H4011" s="143"/>
      <c r="I4011" s="143"/>
      <c r="J4011" s="143"/>
      <c r="K4011" s="143"/>
      <c r="L4011" s="51"/>
      <c r="M4011" s="87"/>
      <c r="N4011" s="87" t="s">
        <v>71</v>
      </c>
      <c r="O4011" s="22"/>
      <c r="P4011" s="96">
        <f>F4011</f>
        <v>0</v>
      </c>
    </row>
    <row r="4012" spans="2:16" hidden="1" x14ac:dyDescent="0.25">
      <c r="B4012" s="98"/>
      <c r="C4012" s="66"/>
      <c r="D4012" s="87" t="s">
        <v>72</v>
      </c>
      <c r="E4012" s="87"/>
      <c r="F4012" s="22" t="str">
        <f>IFERROR(VLOOKUP(B4010,'Lessor Calculations'!$G$10:$M$448,7,FALSE),0)</f>
        <v xml:space="preserve">  </v>
      </c>
      <c r="G4012" s="51"/>
      <c r="H4012" s="143"/>
      <c r="I4012" s="143"/>
      <c r="J4012" s="143"/>
      <c r="K4012" s="143"/>
      <c r="L4012" s="51"/>
      <c r="M4012" s="66"/>
      <c r="N4012" s="87" t="s">
        <v>72</v>
      </c>
      <c r="O4012" s="22"/>
      <c r="P4012" s="96" t="str">
        <f>F4012</f>
        <v xml:space="preserve">  </v>
      </c>
    </row>
    <row r="4013" spans="2:16" hidden="1" x14ac:dyDescent="0.25">
      <c r="B4013" s="98"/>
      <c r="C4013" s="66"/>
      <c r="D4013" s="87"/>
      <c r="E4013" s="22"/>
      <c r="F4013" s="22"/>
      <c r="G4013" s="51"/>
      <c r="H4013" s="66"/>
      <c r="I4013" s="87"/>
      <c r="J4013" s="22"/>
      <c r="K4013" s="22"/>
      <c r="L4013" s="51"/>
      <c r="M4013" s="65"/>
      <c r="N4013" s="87"/>
      <c r="O4013" s="22"/>
      <c r="P4013" s="96"/>
    </row>
    <row r="4014" spans="2:16" ht="15.6" hidden="1" x14ac:dyDescent="0.3">
      <c r="B4014" s="62" t="str">
        <f>B4010</f>
        <v xml:space="preserve">  </v>
      </c>
      <c r="C4014" s="66" t="s">
        <v>70</v>
      </c>
      <c r="D4014" s="66"/>
      <c r="E4014" s="22" t="str">
        <f>IFERROR(VLOOKUP(B4014,'Lessor Calculations'!$Z$10:$AB$448,3,FALSE),0)</f>
        <v xml:space="preserve">  </v>
      </c>
      <c r="F4014" s="66"/>
      <c r="G4014" s="51"/>
      <c r="H4014" s="143" t="s">
        <v>37</v>
      </c>
      <c r="I4014" s="143"/>
      <c r="J4014" s="143"/>
      <c r="K4014" s="143"/>
      <c r="L4014" s="51"/>
      <c r="M4014" s="66" t="s">
        <v>70</v>
      </c>
      <c r="N4014" s="66"/>
      <c r="O4014" s="22" t="str">
        <f>E4014</f>
        <v xml:space="preserve">  </v>
      </c>
      <c r="P4014" s="96"/>
    </row>
    <row r="4015" spans="2:16" hidden="1" x14ac:dyDescent="0.25">
      <c r="B4015" s="98"/>
      <c r="C4015" s="66"/>
      <c r="D4015" s="87" t="s">
        <v>82</v>
      </c>
      <c r="E4015" s="66"/>
      <c r="F4015" s="77" t="str">
        <f>E4014</f>
        <v xml:space="preserve">  </v>
      </c>
      <c r="G4015" s="51"/>
      <c r="H4015" s="143"/>
      <c r="I4015" s="143"/>
      <c r="J4015" s="143"/>
      <c r="K4015" s="143"/>
      <c r="L4015" s="51"/>
      <c r="M4015" s="66"/>
      <c r="N4015" s="87" t="s">
        <v>82</v>
      </c>
      <c r="O4015" s="22"/>
      <c r="P4015" s="96" t="str">
        <f>O4014</f>
        <v xml:space="preserve">  </v>
      </c>
    </row>
    <row r="4016" spans="2:16" hidden="1" x14ac:dyDescent="0.25">
      <c r="B4016" s="98"/>
      <c r="C4016" s="66"/>
      <c r="D4016" s="87"/>
      <c r="E4016" s="22"/>
      <c r="F4016" s="22"/>
      <c r="G4016" s="51"/>
      <c r="H4016" s="66"/>
      <c r="I4016" s="87"/>
      <c r="J4016" s="22"/>
      <c r="K4016" s="22"/>
      <c r="L4016" s="51"/>
      <c r="M4016" s="65"/>
      <c r="N4016" s="87"/>
      <c r="O4016" s="22"/>
      <c r="P4016" s="96"/>
    </row>
    <row r="4017" spans="2:16" ht="15.6" hidden="1" x14ac:dyDescent="0.3">
      <c r="B4017" s="62" t="str">
        <f>B4014</f>
        <v xml:space="preserve">  </v>
      </c>
      <c r="C4017" s="144" t="s">
        <v>37</v>
      </c>
      <c r="D4017" s="144"/>
      <c r="E4017" s="144"/>
      <c r="F4017" s="144"/>
      <c r="G4017" s="51"/>
      <c r="H4017" s="87" t="s">
        <v>74</v>
      </c>
      <c r="I4017" s="66"/>
      <c r="J4017" s="22" t="str">
        <f>IFERROR(VLOOKUP(B4017,'Lessor Calculations'!$AE$10:$AG$448,3,FALSE),0)</f>
        <v xml:space="preserve">  </v>
      </c>
      <c r="K4017" s="22"/>
      <c r="L4017" s="51"/>
      <c r="M4017" s="87" t="s">
        <v>74</v>
      </c>
      <c r="N4017" s="66"/>
      <c r="O4017" s="22" t="str">
        <f>J4017</f>
        <v xml:space="preserve">  </v>
      </c>
      <c r="P4017" s="96"/>
    </row>
    <row r="4018" spans="2:16" ht="15.6" hidden="1" x14ac:dyDescent="0.3">
      <c r="B4018" s="74"/>
      <c r="C4018" s="144"/>
      <c r="D4018" s="144"/>
      <c r="E4018" s="144"/>
      <c r="F4018" s="144"/>
      <c r="G4018" s="51"/>
      <c r="H4018" s="52"/>
      <c r="I4018" s="87" t="s">
        <v>79</v>
      </c>
      <c r="J4018" s="22"/>
      <c r="K4018" s="22" t="str">
        <f>J4017</f>
        <v xml:space="preserve">  </v>
      </c>
      <c r="L4018" s="51"/>
      <c r="M4018" s="52"/>
      <c r="N4018" s="87" t="s">
        <v>79</v>
      </c>
      <c r="O4018" s="22"/>
      <c r="P4018" s="96" t="str">
        <f>O4017</f>
        <v xml:space="preserve">  </v>
      </c>
    </row>
    <row r="4019" spans="2:16" ht="15.6" hidden="1" x14ac:dyDescent="0.3">
      <c r="B4019" s="74"/>
      <c r="C4019" s="66"/>
      <c r="D4019" s="87"/>
      <c r="E4019" s="22"/>
      <c r="F4019" s="22"/>
      <c r="G4019" s="51"/>
      <c r="H4019" s="66"/>
      <c r="I4019" s="87"/>
      <c r="J4019" s="22"/>
      <c r="K4019" s="22"/>
      <c r="L4019" s="51"/>
      <c r="M4019" s="65"/>
      <c r="N4019" s="66"/>
      <c r="O4019" s="22"/>
      <c r="P4019" s="96"/>
    </row>
    <row r="4020" spans="2:16" ht="15.6" hidden="1" x14ac:dyDescent="0.3">
      <c r="B4020" s="62" t="str">
        <f>B4017</f>
        <v xml:space="preserve">  </v>
      </c>
      <c r="C4020" s="87" t="s">
        <v>36</v>
      </c>
      <c r="D4020" s="22"/>
      <c r="E4020" s="22" t="str">
        <f>F4021</f>
        <v xml:space="preserve">  </v>
      </c>
      <c r="F4020" s="22"/>
      <c r="G4020" s="51"/>
      <c r="H4020" s="143" t="s">
        <v>37</v>
      </c>
      <c r="I4020" s="143"/>
      <c r="J4020" s="143"/>
      <c r="K4020" s="143"/>
      <c r="L4020" s="51"/>
      <c r="M4020" s="87" t="s">
        <v>36</v>
      </c>
      <c r="N4020" s="22"/>
      <c r="O4020" s="22" t="str">
        <f>E4020</f>
        <v xml:space="preserve">  </v>
      </c>
      <c r="P4020" s="96"/>
    </row>
    <row r="4021" spans="2:16" ht="15.6" hidden="1" x14ac:dyDescent="0.3">
      <c r="B4021" s="75"/>
      <c r="C4021" s="79"/>
      <c r="D4021" s="90" t="s">
        <v>80</v>
      </c>
      <c r="E4021" s="90"/>
      <c r="F4021" s="91" t="str">
        <f>IFERROR(VLOOKUP(B4020,'Lessor Calculations'!$G$10:$W$448,17,FALSE),0)</f>
        <v xml:space="preserve">  </v>
      </c>
      <c r="G4021" s="70"/>
      <c r="H4021" s="146"/>
      <c r="I4021" s="146"/>
      <c r="J4021" s="146"/>
      <c r="K4021" s="146"/>
      <c r="L4021" s="70"/>
      <c r="M4021" s="79"/>
      <c r="N4021" s="90" t="s">
        <v>80</v>
      </c>
      <c r="O4021" s="91"/>
      <c r="P4021" s="94" t="str">
        <f>O4020</f>
        <v xml:space="preserve">  </v>
      </c>
    </row>
    <row r="4022" spans="2:16" ht="15.6" hidden="1" x14ac:dyDescent="0.3">
      <c r="B4022" s="59" t="str">
        <f>IFERROR(IF(EOMONTH(B4017,1)&gt;Questionnaire!$I$8,"  ",EOMONTH(B4017,1)),"  ")</f>
        <v xml:space="preserve">  </v>
      </c>
      <c r="C4022" s="82" t="s">
        <v>36</v>
      </c>
      <c r="D4022" s="83"/>
      <c r="E4022" s="83">
        <f>IFERROR(F4023+F4024,0)</f>
        <v>0</v>
      </c>
      <c r="F4022" s="83"/>
      <c r="G4022" s="61"/>
      <c r="H4022" s="142" t="s">
        <v>37</v>
      </c>
      <c r="I4022" s="142"/>
      <c r="J4022" s="142"/>
      <c r="K4022" s="142"/>
      <c r="L4022" s="61"/>
      <c r="M4022" s="82" t="s">
        <v>36</v>
      </c>
      <c r="N4022" s="83"/>
      <c r="O4022" s="83">
        <f>E4022</f>
        <v>0</v>
      </c>
      <c r="P4022" s="95"/>
    </row>
    <row r="4023" spans="2:16" hidden="1" x14ac:dyDescent="0.25">
      <c r="B4023" s="98"/>
      <c r="C4023" s="87"/>
      <c r="D4023" s="87" t="s">
        <v>71</v>
      </c>
      <c r="E4023" s="87"/>
      <c r="F4023" s="22">
        <f>IFERROR(-VLOOKUP(B4022,'Lessor Calculations'!$G$10:$N$448,8,FALSE),0)</f>
        <v>0</v>
      </c>
      <c r="G4023" s="51"/>
      <c r="H4023" s="143"/>
      <c r="I4023" s="143"/>
      <c r="J4023" s="143"/>
      <c r="K4023" s="143"/>
      <c r="L4023" s="51"/>
      <c r="M4023" s="87"/>
      <c r="N4023" s="87" t="s">
        <v>71</v>
      </c>
      <c r="O4023" s="22"/>
      <c r="P4023" s="96">
        <f>F4023</f>
        <v>0</v>
      </c>
    </row>
    <row r="4024" spans="2:16" hidden="1" x14ac:dyDescent="0.25">
      <c r="B4024" s="98"/>
      <c r="C4024" s="66"/>
      <c r="D4024" s="87" t="s">
        <v>72</v>
      </c>
      <c r="E4024" s="87"/>
      <c r="F4024" s="22" t="str">
        <f>IFERROR(VLOOKUP(B4022,'Lessor Calculations'!$G$10:$M$448,7,FALSE),0)</f>
        <v xml:space="preserve">  </v>
      </c>
      <c r="G4024" s="51"/>
      <c r="H4024" s="143"/>
      <c r="I4024" s="143"/>
      <c r="J4024" s="143"/>
      <c r="K4024" s="143"/>
      <c r="L4024" s="51"/>
      <c r="M4024" s="66"/>
      <c r="N4024" s="87" t="s">
        <v>72</v>
      </c>
      <c r="O4024" s="22"/>
      <c r="P4024" s="96" t="str">
        <f>F4024</f>
        <v xml:space="preserve">  </v>
      </c>
    </row>
    <row r="4025" spans="2:16" hidden="1" x14ac:dyDescent="0.25">
      <c r="B4025" s="98"/>
      <c r="C4025" s="66"/>
      <c r="D4025" s="87"/>
      <c r="E4025" s="22"/>
      <c r="F4025" s="22"/>
      <c r="G4025" s="51"/>
      <c r="H4025" s="66"/>
      <c r="I4025" s="87"/>
      <c r="J4025" s="22"/>
      <c r="K4025" s="22"/>
      <c r="L4025" s="51"/>
      <c r="M4025" s="65"/>
      <c r="N4025" s="87"/>
      <c r="O4025" s="22"/>
      <c r="P4025" s="96"/>
    </row>
    <row r="4026" spans="2:16" ht="15.6" hidden="1" x14ac:dyDescent="0.3">
      <c r="B4026" s="62" t="str">
        <f>B4022</f>
        <v xml:space="preserve">  </v>
      </c>
      <c r="C4026" s="66" t="s">
        <v>70</v>
      </c>
      <c r="D4026" s="66"/>
      <c r="E4026" s="22" t="str">
        <f>IFERROR(VLOOKUP(B4026,'Lessor Calculations'!$Z$10:$AB$448,3,FALSE),0)</f>
        <v xml:space="preserve">  </v>
      </c>
      <c r="F4026" s="66"/>
      <c r="G4026" s="51"/>
      <c r="H4026" s="143" t="s">
        <v>37</v>
      </c>
      <c r="I4026" s="143"/>
      <c r="J4026" s="143"/>
      <c r="K4026" s="143"/>
      <c r="L4026" s="51"/>
      <c r="M4026" s="66" t="s">
        <v>70</v>
      </c>
      <c r="N4026" s="66"/>
      <c r="O4026" s="22" t="str">
        <f>E4026</f>
        <v xml:space="preserve">  </v>
      </c>
      <c r="P4026" s="96"/>
    </row>
    <row r="4027" spans="2:16" hidden="1" x14ac:dyDescent="0.25">
      <c r="B4027" s="98"/>
      <c r="C4027" s="66"/>
      <c r="D4027" s="87" t="s">
        <v>82</v>
      </c>
      <c r="E4027" s="66"/>
      <c r="F4027" s="77" t="str">
        <f>E4026</f>
        <v xml:space="preserve">  </v>
      </c>
      <c r="G4027" s="51"/>
      <c r="H4027" s="143"/>
      <c r="I4027" s="143"/>
      <c r="J4027" s="143"/>
      <c r="K4027" s="143"/>
      <c r="L4027" s="51"/>
      <c r="M4027" s="66"/>
      <c r="N4027" s="87" t="s">
        <v>82</v>
      </c>
      <c r="O4027" s="22"/>
      <c r="P4027" s="96" t="str">
        <f>O4026</f>
        <v xml:space="preserve">  </v>
      </c>
    </row>
    <row r="4028" spans="2:16" hidden="1" x14ac:dyDescent="0.25">
      <c r="B4028" s="98"/>
      <c r="C4028" s="66"/>
      <c r="D4028" s="87"/>
      <c r="E4028" s="22"/>
      <c r="F4028" s="22"/>
      <c r="G4028" s="51"/>
      <c r="H4028" s="66"/>
      <c r="I4028" s="87"/>
      <c r="J4028" s="22"/>
      <c r="K4028" s="22"/>
      <c r="L4028" s="51"/>
      <c r="M4028" s="65"/>
      <c r="N4028" s="87"/>
      <c r="O4028" s="22"/>
      <c r="P4028" s="96"/>
    </row>
    <row r="4029" spans="2:16" ht="15.6" hidden="1" x14ac:dyDescent="0.3">
      <c r="B4029" s="62" t="str">
        <f>B4026</f>
        <v xml:space="preserve">  </v>
      </c>
      <c r="C4029" s="144" t="s">
        <v>37</v>
      </c>
      <c r="D4029" s="144"/>
      <c r="E4029" s="144"/>
      <c r="F4029" s="144"/>
      <c r="G4029" s="51"/>
      <c r="H4029" s="87" t="s">
        <v>74</v>
      </c>
      <c r="I4029" s="66"/>
      <c r="J4029" s="22" t="str">
        <f>IFERROR(VLOOKUP(B4029,'Lessor Calculations'!$AE$10:$AG$448,3,FALSE),0)</f>
        <v xml:space="preserve">  </v>
      </c>
      <c r="K4029" s="22"/>
      <c r="L4029" s="51"/>
      <c r="M4029" s="87" t="s">
        <v>74</v>
      </c>
      <c r="N4029" s="66"/>
      <c r="O4029" s="22" t="str">
        <f>J4029</f>
        <v xml:space="preserve">  </v>
      </c>
      <c r="P4029" s="96"/>
    </row>
    <row r="4030" spans="2:16" ht="15.6" hidden="1" x14ac:dyDescent="0.3">
      <c r="B4030" s="74"/>
      <c r="C4030" s="144"/>
      <c r="D4030" s="144"/>
      <c r="E4030" s="144"/>
      <c r="F4030" s="144"/>
      <c r="G4030" s="51"/>
      <c r="H4030" s="52"/>
      <c r="I4030" s="87" t="s">
        <v>79</v>
      </c>
      <c r="J4030" s="22"/>
      <c r="K4030" s="22" t="str">
        <f>J4029</f>
        <v xml:space="preserve">  </v>
      </c>
      <c r="L4030" s="51"/>
      <c r="M4030" s="52"/>
      <c r="N4030" s="87" t="s">
        <v>79</v>
      </c>
      <c r="O4030" s="22"/>
      <c r="P4030" s="96" t="str">
        <f>O4029</f>
        <v xml:space="preserve">  </v>
      </c>
    </row>
    <row r="4031" spans="2:16" ht="15.6" hidden="1" x14ac:dyDescent="0.3">
      <c r="B4031" s="74"/>
      <c r="C4031" s="66"/>
      <c r="D4031" s="87"/>
      <c r="E4031" s="22"/>
      <c r="F4031" s="22"/>
      <c r="G4031" s="51"/>
      <c r="H4031" s="66"/>
      <c r="I4031" s="87"/>
      <c r="J4031" s="22"/>
      <c r="K4031" s="22"/>
      <c r="L4031" s="51"/>
      <c r="M4031" s="65"/>
      <c r="N4031" s="66"/>
      <c r="O4031" s="22"/>
      <c r="P4031" s="96"/>
    </row>
    <row r="4032" spans="2:16" ht="15.6" hidden="1" x14ac:dyDescent="0.3">
      <c r="B4032" s="62" t="str">
        <f>B4029</f>
        <v xml:space="preserve">  </v>
      </c>
      <c r="C4032" s="87" t="s">
        <v>36</v>
      </c>
      <c r="D4032" s="22"/>
      <c r="E4032" s="22" t="str">
        <f>F4033</f>
        <v xml:space="preserve">  </v>
      </c>
      <c r="F4032" s="22"/>
      <c r="G4032" s="51"/>
      <c r="H4032" s="143" t="s">
        <v>37</v>
      </c>
      <c r="I4032" s="143"/>
      <c r="J4032" s="143"/>
      <c r="K4032" s="143"/>
      <c r="L4032" s="51"/>
      <c r="M4032" s="87" t="s">
        <v>36</v>
      </c>
      <c r="N4032" s="22"/>
      <c r="O4032" s="22" t="str">
        <f>E4032</f>
        <v xml:space="preserve">  </v>
      </c>
      <c r="P4032" s="96"/>
    </row>
    <row r="4033" spans="2:16" ht="15.6" hidden="1" x14ac:dyDescent="0.3">
      <c r="B4033" s="75"/>
      <c r="C4033" s="79"/>
      <c r="D4033" s="90" t="s">
        <v>80</v>
      </c>
      <c r="E4033" s="90"/>
      <c r="F4033" s="91" t="str">
        <f>IFERROR(VLOOKUP(B4032,'Lessor Calculations'!$G$10:$W$448,17,FALSE),0)</f>
        <v xml:space="preserve">  </v>
      </c>
      <c r="G4033" s="70"/>
      <c r="H4033" s="146"/>
      <c r="I4033" s="146"/>
      <c r="J4033" s="146"/>
      <c r="K4033" s="146"/>
      <c r="L4033" s="70"/>
      <c r="M4033" s="79"/>
      <c r="N4033" s="90" t="s">
        <v>80</v>
      </c>
      <c r="O4033" s="91"/>
      <c r="P4033" s="94" t="str">
        <f>O4032</f>
        <v xml:space="preserve">  </v>
      </c>
    </row>
    <row r="4034" spans="2:16" ht="15.6" hidden="1" x14ac:dyDescent="0.3">
      <c r="B4034" s="59" t="str">
        <f>IFERROR(IF(EOMONTH(B4029,1)&gt;Questionnaire!$I$8,"  ",EOMONTH(B4029,1)),"  ")</f>
        <v xml:space="preserve">  </v>
      </c>
      <c r="C4034" s="82" t="s">
        <v>36</v>
      </c>
      <c r="D4034" s="83"/>
      <c r="E4034" s="83">
        <f>IFERROR(F4035+F4036,0)</f>
        <v>0</v>
      </c>
      <c r="F4034" s="83"/>
      <c r="G4034" s="61"/>
      <c r="H4034" s="142" t="s">
        <v>37</v>
      </c>
      <c r="I4034" s="142"/>
      <c r="J4034" s="142"/>
      <c r="K4034" s="142"/>
      <c r="L4034" s="61"/>
      <c r="M4034" s="82" t="s">
        <v>36</v>
      </c>
      <c r="N4034" s="83"/>
      <c r="O4034" s="83">
        <f>E4034</f>
        <v>0</v>
      </c>
      <c r="P4034" s="95"/>
    </row>
    <row r="4035" spans="2:16" hidden="1" x14ac:dyDescent="0.25">
      <c r="B4035" s="98"/>
      <c r="C4035" s="87"/>
      <c r="D4035" s="87" t="s">
        <v>71</v>
      </c>
      <c r="E4035" s="87"/>
      <c r="F4035" s="22">
        <f>IFERROR(-VLOOKUP(B4034,'Lessor Calculations'!$G$10:$N$448,8,FALSE),0)</f>
        <v>0</v>
      </c>
      <c r="G4035" s="51"/>
      <c r="H4035" s="143"/>
      <c r="I4035" s="143"/>
      <c r="J4035" s="143"/>
      <c r="K4035" s="143"/>
      <c r="L4035" s="51"/>
      <c r="M4035" s="87"/>
      <c r="N4035" s="87" t="s">
        <v>71</v>
      </c>
      <c r="O4035" s="22"/>
      <c r="P4035" s="96">
        <f>F4035</f>
        <v>0</v>
      </c>
    </row>
    <row r="4036" spans="2:16" hidden="1" x14ac:dyDescent="0.25">
      <c r="B4036" s="98"/>
      <c r="C4036" s="66"/>
      <c r="D4036" s="87" t="s">
        <v>72</v>
      </c>
      <c r="E4036" s="87"/>
      <c r="F4036" s="22" t="str">
        <f>IFERROR(VLOOKUP(B4034,'Lessor Calculations'!$G$10:$M$448,7,FALSE),0)</f>
        <v xml:space="preserve">  </v>
      </c>
      <c r="G4036" s="51"/>
      <c r="H4036" s="143"/>
      <c r="I4036" s="143"/>
      <c r="J4036" s="143"/>
      <c r="K4036" s="143"/>
      <c r="L4036" s="51"/>
      <c r="M4036" s="66"/>
      <c r="N4036" s="87" t="s">
        <v>72</v>
      </c>
      <c r="O4036" s="22"/>
      <c r="P4036" s="96" t="str">
        <f>F4036</f>
        <v xml:space="preserve">  </v>
      </c>
    </row>
    <row r="4037" spans="2:16" hidden="1" x14ac:dyDescent="0.25">
      <c r="B4037" s="98"/>
      <c r="C4037" s="66"/>
      <c r="D4037" s="87"/>
      <c r="E4037" s="22"/>
      <c r="F4037" s="22"/>
      <c r="G4037" s="51"/>
      <c r="H4037" s="66"/>
      <c r="I4037" s="87"/>
      <c r="J4037" s="22"/>
      <c r="K4037" s="22"/>
      <c r="L4037" s="51"/>
      <c r="M4037" s="65"/>
      <c r="N4037" s="87"/>
      <c r="O4037" s="22"/>
      <c r="P4037" s="96"/>
    </row>
    <row r="4038" spans="2:16" ht="15.6" hidden="1" x14ac:dyDescent="0.3">
      <c r="B4038" s="62" t="str">
        <f>B4034</f>
        <v xml:space="preserve">  </v>
      </c>
      <c r="C4038" s="66" t="s">
        <v>70</v>
      </c>
      <c r="D4038" s="66"/>
      <c r="E4038" s="22" t="str">
        <f>IFERROR(VLOOKUP(B4038,'Lessor Calculations'!$Z$10:$AB$448,3,FALSE),0)</f>
        <v xml:space="preserve">  </v>
      </c>
      <c r="F4038" s="66"/>
      <c r="G4038" s="51"/>
      <c r="H4038" s="143" t="s">
        <v>37</v>
      </c>
      <c r="I4038" s="143"/>
      <c r="J4038" s="143"/>
      <c r="K4038" s="143"/>
      <c r="L4038" s="51"/>
      <c r="M4038" s="66" t="s">
        <v>70</v>
      </c>
      <c r="N4038" s="66"/>
      <c r="O4038" s="22" t="str">
        <f>E4038</f>
        <v xml:space="preserve">  </v>
      </c>
      <c r="P4038" s="96"/>
    </row>
    <row r="4039" spans="2:16" hidden="1" x14ac:dyDescent="0.25">
      <c r="B4039" s="98"/>
      <c r="C4039" s="66"/>
      <c r="D4039" s="87" t="s">
        <v>82</v>
      </c>
      <c r="E4039" s="66"/>
      <c r="F4039" s="77" t="str">
        <f>E4038</f>
        <v xml:space="preserve">  </v>
      </c>
      <c r="G4039" s="51"/>
      <c r="H4039" s="143"/>
      <c r="I4039" s="143"/>
      <c r="J4039" s="143"/>
      <c r="K4039" s="143"/>
      <c r="L4039" s="51"/>
      <c r="M4039" s="66"/>
      <c r="N4039" s="87" t="s">
        <v>82</v>
      </c>
      <c r="O4039" s="22"/>
      <c r="P4039" s="96" t="str">
        <f>O4038</f>
        <v xml:space="preserve">  </v>
      </c>
    </row>
    <row r="4040" spans="2:16" hidden="1" x14ac:dyDescent="0.25">
      <c r="B4040" s="98"/>
      <c r="C4040" s="66"/>
      <c r="D4040" s="87"/>
      <c r="E4040" s="22"/>
      <c r="F4040" s="22"/>
      <c r="G4040" s="51"/>
      <c r="H4040" s="66"/>
      <c r="I4040" s="87"/>
      <c r="J4040" s="22"/>
      <c r="K4040" s="22"/>
      <c r="L4040" s="51"/>
      <c r="M4040" s="65"/>
      <c r="N4040" s="87"/>
      <c r="O4040" s="22"/>
      <c r="P4040" s="96"/>
    </row>
    <row r="4041" spans="2:16" ht="15.6" hidden="1" x14ac:dyDescent="0.3">
      <c r="B4041" s="62" t="str">
        <f>B4038</f>
        <v xml:space="preserve">  </v>
      </c>
      <c r="C4041" s="144" t="s">
        <v>37</v>
      </c>
      <c r="D4041" s="144"/>
      <c r="E4041" s="144"/>
      <c r="F4041" s="144"/>
      <c r="G4041" s="51"/>
      <c r="H4041" s="87" t="s">
        <v>74</v>
      </c>
      <c r="I4041" s="66"/>
      <c r="J4041" s="22" t="str">
        <f>IFERROR(VLOOKUP(B4041,'Lessor Calculations'!$AE$10:$AG$448,3,FALSE),0)</f>
        <v xml:space="preserve">  </v>
      </c>
      <c r="K4041" s="22"/>
      <c r="L4041" s="51"/>
      <c r="M4041" s="87" t="s">
        <v>74</v>
      </c>
      <c r="N4041" s="66"/>
      <c r="O4041" s="22" t="str">
        <f>J4041</f>
        <v xml:space="preserve">  </v>
      </c>
      <c r="P4041" s="96"/>
    </row>
    <row r="4042" spans="2:16" ht="15.6" hidden="1" x14ac:dyDescent="0.3">
      <c r="B4042" s="74"/>
      <c r="C4042" s="144"/>
      <c r="D4042" s="144"/>
      <c r="E4042" s="144"/>
      <c r="F4042" s="144"/>
      <c r="G4042" s="51"/>
      <c r="H4042" s="52"/>
      <c r="I4042" s="87" t="s">
        <v>79</v>
      </c>
      <c r="J4042" s="22"/>
      <c r="K4042" s="22" t="str">
        <f>J4041</f>
        <v xml:space="preserve">  </v>
      </c>
      <c r="L4042" s="51"/>
      <c r="M4042" s="52"/>
      <c r="N4042" s="87" t="s">
        <v>79</v>
      </c>
      <c r="O4042" s="22"/>
      <c r="P4042" s="96" t="str">
        <f>O4041</f>
        <v xml:space="preserve">  </v>
      </c>
    </row>
    <row r="4043" spans="2:16" ht="15.6" hidden="1" x14ac:dyDescent="0.3">
      <c r="B4043" s="74"/>
      <c r="C4043" s="66"/>
      <c r="D4043" s="87"/>
      <c r="E4043" s="22"/>
      <c r="F4043" s="22"/>
      <c r="G4043" s="51"/>
      <c r="H4043" s="66"/>
      <c r="I4043" s="87"/>
      <c r="J4043" s="22"/>
      <c r="K4043" s="22"/>
      <c r="L4043" s="51"/>
      <c r="M4043" s="65"/>
      <c r="N4043" s="66"/>
      <c r="O4043" s="22"/>
      <c r="P4043" s="96"/>
    </row>
    <row r="4044" spans="2:16" ht="15.6" hidden="1" x14ac:dyDescent="0.3">
      <c r="B4044" s="62" t="str">
        <f>B4041</f>
        <v xml:space="preserve">  </v>
      </c>
      <c r="C4044" s="87" t="s">
        <v>36</v>
      </c>
      <c r="D4044" s="22"/>
      <c r="E4044" s="22" t="str">
        <f>F4045</f>
        <v xml:space="preserve">  </v>
      </c>
      <c r="F4044" s="22"/>
      <c r="G4044" s="51"/>
      <c r="H4044" s="143" t="s">
        <v>37</v>
      </c>
      <c r="I4044" s="143"/>
      <c r="J4044" s="143"/>
      <c r="K4044" s="143"/>
      <c r="L4044" s="51"/>
      <c r="M4044" s="87" t="s">
        <v>36</v>
      </c>
      <c r="N4044" s="22"/>
      <c r="O4044" s="22" t="str">
        <f>E4044</f>
        <v xml:space="preserve">  </v>
      </c>
      <c r="P4044" s="96"/>
    </row>
    <row r="4045" spans="2:16" ht="15.6" hidden="1" x14ac:dyDescent="0.3">
      <c r="B4045" s="75"/>
      <c r="C4045" s="79"/>
      <c r="D4045" s="90" t="s">
        <v>80</v>
      </c>
      <c r="E4045" s="90"/>
      <c r="F4045" s="91" t="str">
        <f>IFERROR(VLOOKUP(B4044,'Lessor Calculations'!$G$10:$W$448,17,FALSE),0)</f>
        <v xml:space="preserve">  </v>
      </c>
      <c r="G4045" s="70"/>
      <c r="H4045" s="146"/>
      <c r="I4045" s="146"/>
      <c r="J4045" s="146"/>
      <c r="K4045" s="146"/>
      <c r="L4045" s="70"/>
      <c r="M4045" s="79"/>
      <c r="N4045" s="90" t="s">
        <v>80</v>
      </c>
      <c r="O4045" s="91"/>
      <c r="P4045" s="94" t="str">
        <f>O4044</f>
        <v xml:space="preserve">  </v>
      </c>
    </row>
    <row r="4046" spans="2:16" ht="15.6" hidden="1" x14ac:dyDescent="0.3">
      <c r="B4046" s="59" t="str">
        <f>IFERROR(IF(EOMONTH(B4041,1)&gt;Questionnaire!$I$8,"  ",EOMONTH(B4041,1)),"  ")</f>
        <v xml:space="preserve">  </v>
      </c>
      <c r="C4046" s="82" t="s">
        <v>36</v>
      </c>
      <c r="D4046" s="83"/>
      <c r="E4046" s="83">
        <f>IFERROR(F4047+F4048,0)</f>
        <v>0</v>
      </c>
      <c r="F4046" s="83"/>
      <c r="G4046" s="61"/>
      <c r="H4046" s="142" t="s">
        <v>37</v>
      </c>
      <c r="I4046" s="142"/>
      <c r="J4046" s="142"/>
      <c r="K4046" s="142"/>
      <c r="L4046" s="61"/>
      <c r="M4046" s="82" t="s">
        <v>36</v>
      </c>
      <c r="N4046" s="83"/>
      <c r="O4046" s="83">
        <f>E4046</f>
        <v>0</v>
      </c>
      <c r="P4046" s="95"/>
    </row>
    <row r="4047" spans="2:16" hidden="1" x14ac:dyDescent="0.25">
      <c r="B4047" s="98"/>
      <c r="C4047" s="87"/>
      <c r="D4047" s="87" t="s">
        <v>71</v>
      </c>
      <c r="E4047" s="87"/>
      <c r="F4047" s="22">
        <f>IFERROR(-VLOOKUP(B4046,'Lessor Calculations'!$G$10:$N$448,8,FALSE),0)</f>
        <v>0</v>
      </c>
      <c r="G4047" s="51"/>
      <c r="H4047" s="143"/>
      <c r="I4047" s="143"/>
      <c r="J4047" s="143"/>
      <c r="K4047" s="143"/>
      <c r="L4047" s="51"/>
      <c r="M4047" s="87"/>
      <c r="N4047" s="87" t="s">
        <v>71</v>
      </c>
      <c r="O4047" s="22"/>
      <c r="P4047" s="96">
        <f>F4047</f>
        <v>0</v>
      </c>
    </row>
    <row r="4048" spans="2:16" hidden="1" x14ac:dyDescent="0.25">
      <c r="B4048" s="98"/>
      <c r="C4048" s="66"/>
      <c r="D4048" s="87" t="s">
        <v>72</v>
      </c>
      <c r="E4048" s="87"/>
      <c r="F4048" s="22" t="str">
        <f>IFERROR(VLOOKUP(B4046,'Lessor Calculations'!$G$10:$M$448,7,FALSE),0)</f>
        <v xml:space="preserve">  </v>
      </c>
      <c r="G4048" s="51"/>
      <c r="H4048" s="143"/>
      <c r="I4048" s="143"/>
      <c r="J4048" s="143"/>
      <c r="K4048" s="143"/>
      <c r="L4048" s="51"/>
      <c r="M4048" s="66"/>
      <c r="N4048" s="87" t="s">
        <v>72</v>
      </c>
      <c r="O4048" s="22"/>
      <c r="P4048" s="96" t="str">
        <f>F4048</f>
        <v xml:space="preserve">  </v>
      </c>
    </row>
    <row r="4049" spans="2:16" hidden="1" x14ac:dyDescent="0.25">
      <c r="B4049" s="98"/>
      <c r="C4049" s="66"/>
      <c r="D4049" s="87"/>
      <c r="E4049" s="22"/>
      <c r="F4049" s="22"/>
      <c r="G4049" s="51"/>
      <c r="H4049" s="66"/>
      <c r="I4049" s="87"/>
      <c r="J4049" s="22"/>
      <c r="K4049" s="22"/>
      <c r="L4049" s="51"/>
      <c r="M4049" s="65"/>
      <c r="N4049" s="87"/>
      <c r="O4049" s="22"/>
      <c r="P4049" s="96"/>
    </row>
    <row r="4050" spans="2:16" ht="15.6" hidden="1" x14ac:dyDescent="0.3">
      <c r="B4050" s="62" t="str">
        <f>B4046</f>
        <v xml:space="preserve">  </v>
      </c>
      <c r="C4050" s="66" t="s">
        <v>70</v>
      </c>
      <c r="D4050" s="66"/>
      <c r="E4050" s="22" t="str">
        <f>IFERROR(VLOOKUP(B4050,'Lessor Calculations'!$Z$10:$AB$448,3,FALSE),0)</f>
        <v xml:space="preserve">  </v>
      </c>
      <c r="F4050" s="66"/>
      <c r="G4050" s="51"/>
      <c r="H4050" s="143" t="s">
        <v>37</v>
      </c>
      <c r="I4050" s="143"/>
      <c r="J4050" s="143"/>
      <c r="K4050" s="143"/>
      <c r="L4050" s="51"/>
      <c r="M4050" s="66" t="s">
        <v>70</v>
      </c>
      <c r="N4050" s="66"/>
      <c r="O4050" s="22" t="str">
        <f>E4050</f>
        <v xml:space="preserve">  </v>
      </c>
      <c r="P4050" s="96"/>
    </row>
    <row r="4051" spans="2:16" hidden="1" x14ac:dyDescent="0.25">
      <c r="B4051" s="98"/>
      <c r="C4051" s="66"/>
      <c r="D4051" s="87" t="s">
        <v>82</v>
      </c>
      <c r="E4051" s="66"/>
      <c r="F4051" s="77" t="str">
        <f>E4050</f>
        <v xml:space="preserve">  </v>
      </c>
      <c r="G4051" s="51"/>
      <c r="H4051" s="143"/>
      <c r="I4051" s="143"/>
      <c r="J4051" s="143"/>
      <c r="K4051" s="143"/>
      <c r="L4051" s="51"/>
      <c r="M4051" s="66"/>
      <c r="N4051" s="87" t="s">
        <v>82</v>
      </c>
      <c r="O4051" s="22"/>
      <c r="P4051" s="96" t="str">
        <f>O4050</f>
        <v xml:space="preserve">  </v>
      </c>
    </row>
    <row r="4052" spans="2:16" hidden="1" x14ac:dyDescent="0.25">
      <c r="B4052" s="98"/>
      <c r="C4052" s="66"/>
      <c r="D4052" s="87"/>
      <c r="E4052" s="22"/>
      <c r="F4052" s="22"/>
      <c r="G4052" s="51"/>
      <c r="H4052" s="66"/>
      <c r="I4052" s="87"/>
      <c r="J4052" s="22"/>
      <c r="K4052" s="22"/>
      <c r="L4052" s="51"/>
      <c r="M4052" s="65"/>
      <c r="N4052" s="87"/>
      <c r="O4052" s="22"/>
      <c r="P4052" s="96"/>
    </row>
    <row r="4053" spans="2:16" ht="15.6" hidden="1" x14ac:dyDescent="0.3">
      <c r="B4053" s="62" t="str">
        <f>B4050</f>
        <v xml:space="preserve">  </v>
      </c>
      <c r="C4053" s="144" t="s">
        <v>37</v>
      </c>
      <c r="D4053" s="144"/>
      <c r="E4053" s="144"/>
      <c r="F4053" s="144"/>
      <c r="G4053" s="51"/>
      <c r="H4053" s="87" t="s">
        <v>74</v>
      </c>
      <c r="I4053" s="66"/>
      <c r="J4053" s="22" t="str">
        <f>IFERROR(VLOOKUP(B4053,'Lessor Calculations'!$AE$10:$AG$448,3,FALSE),0)</f>
        <v xml:space="preserve">  </v>
      </c>
      <c r="K4053" s="22"/>
      <c r="L4053" s="51"/>
      <c r="M4053" s="87" t="s">
        <v>74</v>
      </c>
      <c r="N4053" s="66"/>
      <c r="O4053" s="22" t="str">
        <f>J4053</f>
        <v xml:space="preserve">  </v>
      </c>
      <c r="P4053" s="96"/>
    </row>
    <row r="4054" spans="2:16" ht="15.6" hidden="1" x14ac:dyDescent="0.3">
      <c r="B4054" s="74"/>
      <c r="C4054" s="144"/>
      <c r="D4054" s="144"/>
      <c r="E4054" s="144"/>
      <c r="F4054" s="144"/>
      <c r="G4054" s="51"/>
      <c r="H4054" s="52"/>
      <c r="I4054" s="87" t="s">
        <v>79</v>
      </c>
      <c r="J4054" s="22"/>
      <c r="K4054" s="22" t="str">
        <f>J4053</f>
        <v xml:space="preserve">  </v>
      </c>
      <c r="L4054" s="51"/>
      <c r="M4054" s="52"/>
      <c r="N4054" s="87" t="s">
        <v>79</v>
      </c>
      <c r="O4054" s="22"/>
      <c r="P4054" s="96" t="str">
        <f>O4053</f>
        <v xml:space="preserve">  </v>
      </c>
    </row>
    <row r="4055" spans="2:16" ht="15.6" hidden="1" x14ac:dyDescent="0.3">
      <c r="B4055" s="74"/>
      <c r="C4055" s="66"/>
      <c r="D4055" s="87"/>
      <c r="E4055" s="22"/>
      <c r="F4055" s="22"/>
      <c r="G4055" s="51"/>
      <c r="H4055" s="66"/>
      <c r="I4055" s="87"/>
      <c r="J4055" s="22"/>
      <c r="K4055" s="22"/>
      <c r="L4055" s="51"/>
      <c r="M4055" s="65"/>
      <c r="N4055" s="66"/>
      <c r="O4055" s="22"/>
      <c r="P4055" s="96"/>
    </row>
    <row r="4056" spans="2:16" ht="15.6" hidden="1" x14ac:dyDescent="0.3">
      <c r="B4056" s="62" t="str">
        <f>B4053</f>
        <v xml:space="preserve">  </v>
      </c>
      <c r="C4056" s="87" t="s">
        <v>36</v>
      </c>
      <c r="D4056" s="22"/>
      <c r="E4056" s="22" t="str">
        <f>F4057</f>
        <v xml:space="preserve">  </v>
      </c>
      <c r="F4056" s="22"/>
      <c r="G4056" s="51"/>
      <c r="H4056" s="143" t="s">
        <v>37</v>
      </c>
      <c r="I4056" s="143"/>
      <c r="J4056" s="143"/>
      <c r="K4056" s="143"/>
      <c r="L4056" s="51"/>
      <c r="M4056" s="87" t="s">
        <v>36</v>
      </c>
      <c r="N4056" s="22"/>
      <c r="O4056" s="22" t="str">
        <f>E4056</f>
        <v xml:space="preserve">  </v>
      </c>
      <c r="P4056" s="96"/>
    </row>
    <row r="4057" spans="2:16" ht="15.6" hidden="1" x14ac:dyDescent="0.3">
      <c r="B4057" s="75"/>
      <c r="C4057" s="79"/>
      <c r="D4057" s="90" t="s">
        <v>80</v>
      </c>
      <c r="E4057" s="90"/>
      <c r="F4057" s="91" t="str">
        <f>IFERROR(VLOOKUP(B4056,'Lessor Calculations'!$G$10:$W$448,17,FALSE),0)</f>
        <v xml:space="preserve">  </v>
      </c>
      <c r="G4057" s="70"/>
      <c r="H4057" s="146"/>
      <c r="I4057" s="146"/>
      <c r="J4057" s="146"/>
      <c r="K4057" s="146"/>
      <c r="L4057" s="70"/>
      <c r="M4057" s="79"/>
      <c r="N4057" s="90" t="s">
        <v>80</v>
      </c>
      <c r="O4057" s="91"/>
      <c r="P4057" s="94" t="str">
        <f>O4056</f>
        <v xml:space="preserve">  </v>
      </c>
    </row>
    <row r="4058" spans="2:16" ht="15.6" hidden="1" x14ac:dyDescent="0.3">
      <c r="B4058" s="59" t="str">
        <f>IFERROR(IF(EOMONTH(B4053,1)&gt;Questionnaire!$I$8,"  ",EOMONTH(B4053,1)),"  ")</f>
        <v xml:space="preserve">  </v>
      </c>
      <c r="C4058" s="82" t="s">
        <v>36</v>
      </c>
      <c r="D4058" s="83"/>
      <c r="E4058" s="83">
        <f>IFERROR(F4059+F4060,0)</f>
        <v>0</v>
      </c>
      <c r="F4058" s="83"/>
      <c r="G4058" s="61"/>
      <c r="H4058" s="142" t="s">
        <v>37</v>
      </c>
      <c r="I4058" s="142"/>
      <c r="J4058" s="142"/>
      <c r="K4058" s="142"/>
      <c r="L4058" s="61"/>
      <c r="M4058" s="82" t="s">
        <v>36</v>
      </c>
      <c r="N4058" s="83"/>
      <c r="O4058" s="83">
        <f>E4058</f>
        <v>0</v>
      </c>
      <c r="P4058" s="95"/>
    </row>
    <row r="4059" spans="2:16" hidden="1" x14ac:dyDescent="0.25">
      <c r="B4059" s="98"/>
      <c r="C4059" s="87"/>
      <c r="D4059" s="87" t="s">
        <v>71</v>
      </c>
      <c r="E4059" s="87"/>
      <c r="F4059" s="22">
        <f>IFERROR(-VLOOKUP(B4058,'Lessor Calculations'!$G$10:$N$448,8,FALSE),0)</f>
        <v>0</v>
      </c>
      <c r="G4059" s="51"/>
      <c r="H4059" s="143"/>
      <c r="I4059" s="143"/>
      <c r="J4059" s="143"/>
      <c r="K4059" s="143"/>
      <c r="L4059" s="51"/>
      <c r="M4059" s="87"/>
      <c r="N4059" s="87" t="s">
        <v>71</v>
      </c>
      <c r="O4059" s="22"/>
      <c r="P4059" s="96">
        <f>F4059</f>
        <v>0</v>
      </c>
    </row>
    <row r="4060" spans="2:16" hidden="1" x14ac:dyDescent="0.25">
      <c r="B4060" s="98"/>
      <c r="C4060" s="66"/>
      <c r="D4060" s="87" t="s">
        <v>72</v>
      </c>
      <c r="E4060" s="87"/>
      <c r="F4060" s="22" t="str">
        <f>IFERROR(VLOOKUP(B4058,'Lessor Calculations'!$G$10:$M$448,7,FALSE),0)</f>
        <v xml:space="preserve">  </v>
      </c>
      <c r="G4060" s="51"/>
      <c r="H4060" s="143"/>
      <c r="I4060" s="143"/>
      <c r="J4060" s="143"/>
      <c r="K4060" s="143"/>
      <c r="L4060" s="51"/>
      <c r="M4060" s="66"/>
      <c r="N4060" s="87" t="s">
        <v>72</v>
      </c>
      <c r="O4060" s="22"/>
      <c r="P4060" s="96" t="str">
        <f>F4060</f>
        <v xml:space="preserve">  </v>
      </c>
    </row>
    <row r="4061" spans="2:16" hidden="1" x14ac:dyDescent="0.25">
      <c r="B4061" s="98"/>
      <c r="C4061" s="66"/>
      <c r="D4061" s="87"/>
      <c r="E4061" s="22"/>
      <c r="F4061" s="22"/>
      <c r="G4061" s="51"/>
      <c r="H4061" s="66"/>
      <c r="I4061" s="87"/>
      <c r="J4061" s="22"/>
      <c r="K4061" s="22"/>
      <c r="L4061" s="51"/>
      <c r="M4061" s="65"/>
      <c r="N4061" s="87"/>
      <c r="O4061" s="22"/>
      <c r="P4061" s="96"/>
    </row>
    <row r="4062" spans="2:16" ht="15.6" hidden="1" x14ac:dyDescent="0.3">
      <c r="B4062" s="62" t="str">
        <f>B4058</f>
        <v xml:space="preserve">  </v>
      </c>
      <c r="C4062" s="66" t="s">
        <v>70</v>
      </c>
      <c r="D4062" s="66"/>
      <c r="E4062" s="22" t="str">
        <f>IFERROR(VLOOKUP(B4062,'Lessor Calculations'!$Z$10:$AB$448,3,FALSE),0)</f>
        <v xml:space="preserve">  </v>
      </c>
      <c r="F4062" s="66"/>
      <c r="G4062" s="51"/>
      <c r="H4062" s="143" t="s">
        <v>37</v>
      </c>
      <c r="I4062" s="143"/>
      <c r="J4062" s="143"/>
      <c r="K4062" s="143"/>
      <c r="L4062" s="51"/>
      <c r="M4062" s="66" t="s">
        <v>70</v>
      </c>
      <c r="N4062" s="66"/>
      <c r="O4062" s="22" t="str">
        <f>E4062</f>
        <v xml:space="preserve">  </v>
      </c>
      <c r="P4062" s="96"/>
    </row>
    <row r="4063" spans="2:16" hidden="1" x14ac:dyDescent="0.25">
      <c r="B4063" s="98"/>
      <c r="C4063" s="66"/>
      <c r="D4063" s="87" t="s">
        <v>82</v>
      </c>
      <c r="E4063" s="66"/>
      <c r="F4063" s="77" t="str">
        <f>E4062</f>
        <v xml:space="preserve">  </v>
      </c>
      <c r="G4063" s="51"/>
      <c r="H4063" s="143"/>
      <c r="I4063" s="143"/>
      <c r="J4063" s="143"/>
      <c r="K4063" s="143"/>
      <c r="L4063" s="51"/>
      <c r="M4063" s="66"/>
      <c r="N4063" s="87" t="s">
        <v>82</v>
      </c>
      <c r="O4063" s="22"/>
      <c r="P4063" s="96" t="str">
        <f>O4062</f>
        <v xml:space="preserve">  </v>
      </c>
    </row>
    <row r="4064" spans="2:16" hidden="1" x14ac:dyDescent="0.25">
      <c r="B4064" s="98"/>
      <c r="C4064" s="66"/>
      <c r="D4064" s="87"/>
      <c r="E4064" s="22"/>
      <c r="F4064" s="22"/>
      <c r="G4064" s="51"/>
      <c r="H4064" s="66"/>
      <c r="I4064" s="87"/>
      <c r="J4064" s="22"/>
      <c r="K4064" s="22"/>
      <c r="L4064" s="51"/>
      <c r="M4064" s="65"/>
      <c r="N4064" s="87"/>
      <c r="O4064" s="22"/>
      <c r="P4064" s="96"/>
    </row>
    <row r="4065" spans="2:16" ht="15.6" hidden="1" x14ac:dyDescent="0.3">
      <c r="B4065" s="62" t="str">
        <f>B4062</f>
        <v xml:space="preserve">  </v>
      </c>
      <c r="C4065" s="144" t="s">
        <v>37</v>
      </c>
      <c r="D4065" s="144"/>
      <c r="E4065" s="144"/>
      <c r="F4065" s="144"/>
      <c r="G4065" s="51"/>
      <c r="H4065" s="87" t="s">
        <v>74</v>
      </c>
      <c r="I4065" s="66"/>
      <c r="J4065" s="22" t="str">
        <f>IFERROR(VLOOKUP(B4065,'Lessor Calculations'!$AE$10:$AG$448,3,FALSE),0)</f>
        <v xml:space="preserve">  </v>
      </c>
      <c r="K4065" s="22"/>
      <c r="L4065" s="51"/>
      <c r="M4065" s="87" t="s">
        <v>74</v>
      </c>
      <c r="N4065" s="66"/>
      <c r="O4065" s="22" t="str">
        <f>J4065</f>
        <v xml:space="preserve">  </v>
      </c>
      <c r="P4065" s="96"/>
    </row>
    <row r="4066" spans="2:16" ht="15.6" hidden="1" x14ac:dyDescent="0.3">
      <c r="B4066" s="74"/>
      <c r="C4066" s="144"/>
      <c r="D4066" s="144"/>
      <c r="E4066" s="144"/>
      <c r="F4066" s="144"/>
      <c r="G4066" s="51"/>
      <c r="H4066" s="52"/>
      <c r="I4066" s="87" t="s">
        <v>79</v>
      </c>
      <c r="J4066" s="22"/>
      <c r="K4066" s="22" t="str">
        <f>J4065</f>
        <v xml:space="preserve">  </v>
      </c>
      <c r="L4066" s="51"/>
      <c r="M4066" s="52"/>
      <c r="N4066" s="87" t="s">
        <v>79</v>
      </c>
      <c r="O4066" s="22"/>
      <c r="P4066" s="96" t="str">
        <f>O4065</f>
        <v xml:space="preserve">  </v>
      </c>
    </row>
    <row r="4067" spans="2:16" ht="15.6" hidden="1" x14ac:dyDescent="0.3">
      <c r="B4067" s="74"/>
      <c r="C4067" s="66"/>
      <c r="D4067" s="87"/>
      <c r="E4067" s="22"/>
      <c r="F4067" s="22"/>
      <c r="G4067" s="51"/>
      <c r="H4067" s="66"/>
      <c r="I4067" s="87"/>
      <c r="J4067" s="22"/>
      <c r="K4067" s="22"/>
      <c r="L4067" s="51"/>
      <c r="M4067" s="65"/>
      <c r="N4067" s="66"/>
      <c r="O4067" s="22"/>
      <c r="P4067" s="96"/>
    </row>
    <row r="4068" spans="2:16" ht="15.6" hidden="1" x14ac:dyDescent="0.3">
      <c r="B4068" s="62" t="str">
        <f>B4065</f>
        <v xml:space="preserve">  </v>
      </c>
      <c r="C4068" s="87" t="s">
        <v>36</v>
      </c>
      <c r="D4068" s="22"/>
      <c r="E4068" s="22" t="str">
        <f>F4069</f>
        <v xml:space="preserve">  </v>
      </c>
      <c r="F4068" s="22"/>
      <c r="G4068" s="51"/>
      <c r="H4068" s="143" t="s">
        <v>37</v>
      </c>
      <c r="I4068" s="143"/>
      <c r="J4068" s="143"/>
      <c r="K4068" s="143"/>
      <c r="L4068" s="51"/>
      <c r="M4068" s="87" t="s">
        <v>36</v>
      </c>
      <c r="N4068" s="22"/>
      <c r="O4068" s="22" t="str">
        <f>E4068</f>
        <v xml:space="preserve">  </v>
      </c>
      <c r="P4068" s="96"/>
    </row>
    <row r="4069" spans="2:16" ht="15.6" hidden="1" x14ac:dyDescent="0.3">
      <c r="B4069" s="75"/>
      <c r="C4069" s="79"/>
      <c r="D4069" s="90" t="s">
        <v>80</v>
      </c>
      <c r="E4069" s="90"/>
      <c r="F4069" s="91" t="str">
        <f>IFERROR(VLOOKUP(B4068,'Lessor Calculations'!$G$10:$W$448,17,FALSE),0)</f>
        <v xml:space="preserve">  </v>
      </c>
      <c r="G4069" s="70"/>
      <c r="H4069" s="146"/>
      <c r="I4069" s="146"/>
      <c r="J4069" s="146"/>
      <c r="K4069" s="146"/>
      <c r="L4069" s="70"/>
      <c r="M4069" s="79"/>
      <c r="N4069" s="90" t="s">
        <v>80</v>
      </c>
      <c r="O4069" s="91"/>
      <c r="P4069" s="94" t="str">
        <f>O4068</f>
        <v xml:space="preserve">  </v>
      </c>
    </row>
    <row r="4070" spans="2:16" ht="15.6" hidden="1" x14ac:dyDescent="0.3">
      <c r="B4070" s="59" t="str">
        <f>IFERROR(IF(EOMONTH(B4065,1)&gt;Questionnaire!$I$8,"  ",EOMONTH(B4065,1)),"  ")</f>
        <v xml:space="preserve">  </v>
      </c>
      <c r="C4070" s="82" t="s">
        <v>36</v>
      </c>
      <c r="D4070" s="83"/>
      <c r="E4070" s="83">
        <f>IFERROR(F4071+F4072,0)</f>
        <v>0</v>
      </c>
      <c r="F4070" s="83"/>
      <c r="G4070" s="61"/>
      <c r="H4070" s="142" t="s">
        <v>37</v>
      </c>
      <c r="I4070" s="142"/>
      <c r="J4070" s="142"/>
      <c r="K4070" s="142"/>
      <c r="L4070" s="61"/>
      <c r="M4070" s="82" t="s">
        <v>36</v>
      </c>
      <c r="N4070" s="83"/>
      <c r="O4070" s="83">
        <f>E4070</f>
        <v>0</v>
      </c>
      <c r="P4070" s="95"/>
    </row>
    <row r="4071" spans="2:16" hidden="1" x14ac:dyDescent="0.25">
      <c r="B4071" s="98"/>
      <c r="C4071" s="87"/>
      <c r="D4071" s="87" t="s">
        <v>71</v>
      </c>
      <c r="E4071" s="87"/>
      <c r="F4071" s="22">
        <f>IFERROR(-VLOOKUP(B4070,'Lessor Calculations'!$G$10:$N$448,8,FALSE),0)</f>
        <v>0</v>
      </c>
      <c r="G4071" s="51"/>
      <c r="H4071" s="143"/>
      <c r="I4071" s="143"/>
      <c r="J4071" s="143"/>
      <c r="K4071" s="143"/>
      <c r="L4071" s="51"/>
      <c r="M4071" s="87"/>
      <c r="N4071" s="87" t="s">
        <v>71</v>
      </c>
      <c r="O4071" s="22"/>
      <c r="P4071" s="96">
        <f>F4071</f>
        <v>0</v>
      </c>
    </row>
    <row r="4072" spans="2:16" hidden="1" x14ac:dyDescent="0.25">
      <c r="B4072" s="98"/>
      <c r="C4072" s="66"/>
      <c r="D4072" s="87" t="s">
        <v>72</v>
      </c>
      <c r="E4072" s="87"/>
      <c r="F4072" s="22" t="str">
        <f>IFERROR(VLOOKUP(B4070,'Lessor Calculations'!$G$10:$M$448,7,FALSE),0)</f>
        <v xml:space="preserve">  </v>
      </c>
      <c r="G4072" s="51"/>
      <c r="H4072" s="143"/>
      <c r="I4072" s="143"/>
      <c r="J4072" s="143"/>
      <c r="K4072" s="143"/>
      <c r="L4072" s="51"/>
      <c r="M4072" s="66"/>
      <c r="N4072" s="87" t="s">
        <v>72</v>
      </c>
      <c r="O4072" s="22"/>
      <c r="P4072" s="96" t="str">
        <f>F4072</f>
        <v xml:space="preserve">  </v>
      </c>
    </row>
    <row r="4073" spans="2:16" hidden="1" x14ac:dyDescent="0.25">
      <c r="B4073" s="98"/>
      <c r="C4073" s="66"/>
      <c r="D4073" s="87"/>
      <c r="E4073" s="22"/>
      <c r="F4073" s="22"/>
      <c r="G4073" s="51"/>
      <c r="H4073" s="66"/>
      <c r="I4073" s="87"/>
      <c r="J4073" s="22"/>
      <c r="K4073" s="22"/>
      <c r="L4073" s="51"/>
      <c r="M4073" s="65"/>
      <c r="N4073" s="87"/>
      <c r="O4073" s="22"/>
      <c r="P4073" s="96"/>
    </row>
    <row r="4074" spans="2:16" ht="15.6" hidden="1" x14ac:dyDescent="0.3">
      <c r="B4074" s="62" t="str">
        <f>B4070</f>
        <v xml:space="preserve">  </v>
      </c>
      <c r="C4074" s="66" t="s">
        <v>70</v>
      </c>
      <c r="D4074" s="66"/>
      <c r="E4074" s="22" t="str">
        <f>IFERROR(VLOOKUP(B4074,'Lessor Calculations'!$Z$10:$AB$448,3,FALSE),0)</f>
        <v xml:space="preserve">  </v>
      </c>
      <c r="F4074" s="66"/>
      <c r="G4074" s="51"/>
      <c r="H4074" s="143" t="s">
        <v>37</v>
      </c>
      <c r="I4074" s="143"/>
      <c r="J4074" s="143"/>
      <c r="K4074" s="143"/>
      <c r="L4074" s="51"/>
      <c r="M4074" s="66" t="s">
        <v>70</v>
      </c>
      <c r="N4074" s="66"/>
      <c r="O4074" s="22" t="str">
        <f>E4074</f>
        <v xml:space="preserve">  </v>
      </c>
      <c r="P4074" s="96"/>
    </row>
    <row r="4075" spans="2:16" hidden="1" x14ac:dyDescent="0.25">
      <c r="B4075" s="98"/>
      <c r="C4075" s="66"/>
      <c r="D4075" s="87" t="s">
        <v>82</v>
      </c>
      <c r="E4075" s="66"/>
      <c r="F4075" s="77" t="str">
        <f>E4074</f>
        <v xml:space="preserve">  </v>
      </c>
      <c r="G4075" s="51"/>
      <c r="H4075" s="143"/>
      <c r="I4075" s="143"/>
      <c r="J4075" s="143"/>
      <c r="K4075" s="143"/>
      <c r="L4075" s="51"/>
      <c r="M4075" s="66"/>
      <c r="N4075" s="87" t="s">
        <v>82</v>
      </c>
      <c r="O4075" s="22"/>
      <c r="P4075" s="96" t="str">
        <f>O4074</f>
        <v xml:space="preserve">  </v>
      </c>
    </row>
    <row r="4076" spans="2:16" hidden="1" x14ac:dyDescent="0.25">
      <c r="B4076" s="98"/>
      <c r="C4076" s="66"/>
      <c r="D4076" s="87"/>
      <c r="E4076" s="22"/>
      <c r="F4076" s="22"/>
      <c r="G4076" s="51"/>
      <c r="H4076" s="66"/>
      <c r="I4076" s="87"/>
      <c r="J4076" s="22"/>
      <c r="K4076" s="22"/>
      <c r="L4076" s="51"/>
      <c r="M4076" s="65"/>
      <c r="N4076" s="87"/>
      <c r="O4076" s="22"/>
      <c r="P4076" s="96"/>
    </row>
    <row r="4077" spans="2:16" ht="15.6" hidden="1" x14ac:dyDescent="0.3">
      <c r="B4077" s="62" t="str">
        <f>B4074</f>
        <v xml:space="preserve">  </v>
      </c>
      <c r="C4077" s="144" t="s">
        <v>37</v>
      </c>
      <c r="D4077" s="144"/>
      <c r="E4077" s="144"/>
      <c r="F4077" s="144"/>
      <c r="G4077" s="51"/>
      <c r="H4077" s="87" t="s">
        <v>74</v>
      </c>
      <c r="I4077" s="66"/>
      <c r="J4077" s="22" t="str">
        <f>IFERROR(VLOOKUP(B4077,'Lessor Calculations'!$AE$10:$AG$448,3,FALSE),0)</f>
        <v xml:space="preserve">  </v>
      </c>
      <c r="K4077" s="22"/>
      <c r="L4077" s="51"/>
      <c r="M4077" s="87" t="s">
        <v>74</v>
      </c>
      <c r="N4077" s="66"/>
      <c r="O4077" s="22" t="str">
        <f>J4077</f>
        <v xml:space="preserve">  </v>
      </c>
      <c r="P4077" s="96"/>
    </row>
    <row r="4078" spans="2:16" ht="15.6" hidden="1" x14ac:dyDescent="0.3">
      <c r="B4078" s="74"/>
      <c r="C4078" s="144"/>
      <c r="D4078" s="144"/>
      <c r="E4078" s="144"/>
      <c r="F4078" s="144"/>
      <c r="G4078" s="51"/>
      <c r="H4078" s="52"/>
      <c r="I4078" s="87" t="s">
        <v>79</v>
      </c>
      <c r="J4078" s="22"/>
      <c r="K4078" s="22" t="str">
        <f>J4077</f>
        <v xml:space="preserve">  </v>
      </c>
      <c r="L4078" s="51"/>
      <c r="M4078" s="52"/>
      <c r="N4078" s="87" t="s">
        <v>79</v>
      </c>
      <c r="O4078" s="22"/>
      <c r="P4078" s="96" t="str">
        <f>O4077</f>
        <v xml:space="preserve">  </v>
      </c>
    </row>
    <row r="4079" spans="2:16" ht="15.6" hidden="1" x14ac:dyDescent="0.3">
      <c r="B4079" s="74"/>
      <c r="C4079" s="66"/>
      <c r="D4079" s="87"/>
      <c r="E4079" s="22"/>
      <c r="F4079" s="22"/>
      <c r="G4079" s="51"/>
      <c r="H4079" s="66"/>
      <c r="I4079" s="87"/>
      <c r="J4079" s="22"/>
      <c r="K4079" s="22"/>
      <c r="L4079" s="51"/>
      <c r="M4079" s="65"/>
      <c r="N4079" s="66"/>
      <c r="O4079" s="22"/>
      <c r="P4079" s="96"/>
    </row>
    <row r="4080" spans="2:16" ht="15.6" hidden="1" x14ac:dyDescent="0.3">
      <c r="B4080" s="62" t="str">
        <f>B4077</f>
        <v xml:space="preserve">  </v>
      </c>
      <c r="C4080" s="87" t="s">
        <v>36</v>
      </c>
      <c r="D4080" s="22"/>
      <c r="E4080" s="22" t="str">
        <f>F4081</f>
        <v xml:space="preserve">  </v>
      </c>
      <c r="F4080" s="22"/>
      <c r="G4080" s="51"/>
      <c r="H4080" s="143" t="s">
        <v>37</v>
      </c>
      <c r="I4080" s="143"/>
      <c r="J4080" s="143"/>
      <c r="K4080" s="143"/>
      <c r="L4080" s="51"/>
      <c r="M4080" s="87" t="s">
        <v>36</v>
      </c>
      <c r="N4080" s="22"/>
      <c r="O4080" s="22" t="str">
        <f>E4080</f>
        <v xml:space="preserve">  </v>
      </c>
      <c r="P4080" s="96"/>
    </row>
    <row r="4081" spans="2:16" ht="15.6" hidden="1" x14ac:dyDescent="0.3">
      <c r="B4081" s="75"/>
      <c r="C4081" s="79"/>
      <c r="D4081" s="90" t="s">
        <v>80</v>
      </c>
      <c r="E4081" s="90"/>
      <c r="F4081" s="91" t="str">
        <f>IFERROR(VLOOKUP(B4080,'Lessor Calculations'!$G$10:$W$448,17,FALSE),0)</f>
        <v xml:space="preserve">  </v>
      </c>
      <c r="G4081" s="70"/>
      <c r="H4081" s="146"/>
      <c r="I4081" s="146"/>
      <c r="J4081" s="146"/>
      <c r="K4081" s="146"/>
      <c r="L4081" s="70"/>
      <c r="M4081" s="79"/>
      <c r="N4081" s="90" t="s">
        <v>80</v>
      </c>
      <c r="O4081" s="91"/>
      <c r="P4081" s="94" t="str">
        <f>O4080</f>
        <v xml:space="preserve">  </v>
      </c>
    </row>
    <row r="4082" spans="2:16" ht="15.6" hidden="1" x14ac:dyDescent="0.3">
      <c r="B4082" s="59" t="str">
        <f>IFERROR(IF(EOMONTH(B4077,1)&gt;Questionnaire!$I$8,"  ",EOMONTH(B4077,1)),"  ")</f>
        <v xml:space="preserve">  </v>
      </c>
      <c r="C4082" s="82" t="s">
        <v>36</v>
      </c>
      <c r="D4082" s="83"/>
      <c r="E4082" s="83">
        <f>IFERROR(F4083+F4084,0)</f>
        <v>0</v>
      </c>
      <c r="F4082" s="83"/>
      <c r="G4082" s="61"/>
      <c r="H4082" s="142" t="s">
        <v>37</v>
      </c>
      <c r="I4082" s="142"/>
      <c r="J4082" s="142"/>
      <c r="K4082" s="142"/>
      <c r="L4082" s="61"/>
      <c r="M4082" s="82" t="s">
        <v>36</v>
      </c>
      <c r="N4082" s="83"/>
      <c r="O4082" s="83">
        <f>E4082</f>
        <v>0</v>
      </c>
      <c r="P4082" s="95"/>
    </row>
    <row r="4083" spans="2:16" hidden="1" x14ac:dyDescent="0.25">
      <c r="B4083" s="98"/>
      <c r="C4083" s="87"/>
      <c r="D4083" s="87" t="s">
        <v>71</v>
      </c>
      <c r="E4083" s="87"/>
      <c r="F4083" s="22">
        <f>IFERROR(-VLOOKUP(B4082,'Lessor Calculations'!$G$10:$N$448,8,FALSE),0)</f>
        <v>0</v>
      </c>
      <c r="G4083" s="51"/>
      <c r="H4083" s="143"/>
      <c r="I4083" s="143"/>
      <c r="J4083" s="143"/>
      <c r="K4083" s="143"/>
      <c r="L4083" s="51"/>
      <c r="M4083" s="87"/>
      <c r="N4083" s="87" t="s">
        <v>71</v>
      </c>
      <c r="O4083" s="22"/>
      <c r="P4083" s="96">
        <f>F4083</f>
        <v>0</v>
      </c>
    </row>
    <row r="4084" spans="2:16" hidden="1" x14ac:dyDescent="0.25">
      <c r="B4084" s="98"/>
      <c r="C4084" s="66"/>
      <c r="D4084" s="87" t="s">
        <v>72</v>
      </c>
      <c r="E4084" s="87"/>
      <c r="F4084" s="22" t="str">
        <f>IFERROR(VLOOKUP(B4082,'Lessor Calculations'!$G$10:$M$448,7,FALSE),0)</f>
        <v xml:space="preserve">  </v>
      </c>
      <c r="G4084" s="51"/>
      <c r="H4084" s="143"/>
      <c r="I4084" s="143"/>
      <c r="J4084" s="143"/>
      <c r="K4084" s="143"/>
      <c r="L4084" s="51"/>
      <c r="M4084" s="66"/>
      <c r="N4084" s="87" t="s">
        <v>72</v>
      </c>
      <c r="O4084" s="22"/>
      <c r="P4084" s="96" t="str">
        <f>F4084</f>
        <v xml:space="preserve">  </v>
      </c>
    </row>
    <row r="4085" spans="2:16" hidden="1" x14ac:dyDescent="0.25">
      <c r="B4085" s="98"/>
      <c r="C4085" s="66"/>
      <c r="D4085" s="87"/>
      <c r="E4085" s="22"/>
      <c r="F4085" s="22"/>
      <c r="G4085" s="51"/>
      <c r="H4085" s="66"/>
      <c r="I4085" s="87"/>
      <c r="J4085" s="22"/>
      <c r="K4085" s="22"/>
      <c r="L4085" s="51"/>
      <c r="M4085" s="65"/>
      <c r="N4085" s="87"/>
      <c r="O4085" s="22"/>
      <c r="P4085" s="96"/>
    </row>
    <row r="4086" spans="2:16" ht="15.6" hidden="1" x14ac:dyDescent="0.3">
      <c r="B4086" s="62" t="str">
        <f>B4082</f>
        <v xml:space="preserve">  </v>
      </c>
      <c r="C4086" s="66" t="s">
        <v>70</v>
      </c>
      <c r="D4086" s="66"/>
      <c r="E4086" s="22" t="str">
        <f>IFERROR(VLOOKUP(B4086,'Lessor Calculations'!$Z$10:$AB$448,3,FALSE),0)</f>
        <v xml:space="preserve">  </v>
      </c>
      <c r="F4086" s="66"/>
      <c r="G4086" s="51"/>
      <c r="H4086" s="143" t="s">
        <v>37</v>
      </c>
      <c r="I4086" s="143"/>
      <c r="J4086" s="143"/>
      <c r="K4086" s="143"/>
      <c r="L4086" s="51"/>
      <c r="M4086" s="66" t="s">
        <v>70</v>
      </c>
      <c r="N4086" s="66"/>
      <c r="O4086" s="22" t="str">
        <f>E4086</f>
        <v xml:space="preserve">  </v>
      </c>
      <c r="P4086" s="96"/>
    </row>
    <row r="4087" spans="2:16" hidden="1" x14ac:dyDescent="0.25">
      <c r="B4087" s="98"/>
      <c r="C4087" s="66"/>
      <c r="D4087" s="87" t="s">
        <v>82</v>
      </c>
      <c r="E4087" s="66"/>
      <c r="F4087" s="77" t="str">
        <f>E4086</f>
        <v xml:space="preserve">  </v>
      </c>
      <c r="G4087" s="51"/>
      <c r="H4087" s="143"/>
      <c r="I4087" s="143"/>
      <c r="J4087" s="143"/>
      <c r="K4087" s="143"/>
      <c r="L4087" s="51"/>
      <c r="M4087" s="66"/>
      <c r="N4087" s="87" t="s">
        <v>82</v>
      </c>
      <c r="O4087" s="22"/>
      <c r="P4087" s="96" t="str">
        <f>O4086</f>
        <v xml:space="preserve">  </v>
      </c>
    </row>
    <row r="4088" spans="2:16" hidden="1" x14ac:dyDescent="0.25">
      <c r="B4088" s="98"/>
      <c r="C4088" s="66"/>
      <c r="D4088" s="87"/>
      <c r="E4088" s="22"/>
      <c r="F4088" s="22"/>
      <c r="G4088" s="51"/>
      <c r="H4088" s="66"/>
      <c r="I4088" s="87"/>
      <c r="J4088" s="22"/>
      <c r="K4088" s="22"/>
      <c r="L4088" s="51"/>
      <c r="M4088" s="65"/>
      <c r="N4088" s="87"/>
      <c r="O4088" s="22"/>
      <c r="P4088" s="96"/>
    </row>
    <row r="4089" spans="2:16" ht="15.6" hidden="1" x14ac:dyDescent="0.3">
      <c r="B4089" s="62" t="str">
        <f>B4086</f>
        <v xml:space="preserve">  </v>
      </c>
      <c r="C4089" s="144" t="s">
        <v>37</v>
      </c>
      <c r="D4089" s="144"/>
      <c r="E4089" s="144"/>
      <c r="F4089" s="144"/>
      <c r="G4089" s="51"/>
      <c r="H4089" s="87" t="s">
        <v>74</v>
      </c>
      <c r="I4089" s="66"/>
      <c r="J4089" s="22" t="str">
        <f>IFERROR(VLOOKUP(B4089,'Lessor Calculations'!$AE$10:$AG$448,3,FALSE),0)</f>
        <v xml:space="preserve">  </v>
      </c>
      <c r="K4089" s="22"/>
      <c r="L4089" s="51"/>
      <c r="M4089" s="87" t="s">
        <v>74</v>
      </c>
      <c r="N4089" s="66"/>
      <c r="O4089" s="22" t="str">
        <f>J4089</f>
        <v xml:space="preserve">  </v>
      </c>
      <c r="P4089" s="96"/>
    </row>
    <row r="4090" spans="2:16" ht="15.6" hidden="1" x14ac:dyDescent="0.3">
      <c r="B4090" s="74"/>
      <c r="C4090" s="144"/>
      <c r="D4090" s="144"/>
      <c r="E4090" s="144"/>
      <c r="F4090" s="144"/>
      <c r="G4090" s="51"/>
      <c r="H4090" s="52"/>
      <c r="I4090" s="87" t="s">
        <v>79</v>
      </c>
      <c r="J4090" s="22"/>
      <c r="K4090" s="22" t="str">
        <f>J4089</f>
        <v xml:space="preserve">  </v>
      </c>
      <c r="L4090" s="51"/>
      <c r="M4090" s="52"/>
      <c r="N4090" s="87" t="s">
        <v>79</v>
      </c>
      <c r="O4090" s="22"/>
      <c r="P4090" s="96" t="str">
        <f>O4089</f>
        <v xml:space="preserve">  </v>
      </c>
    </row>
    <row r="4091" spans="2:16" ht="15.6" hidden="1" x14ac:dyDescent="0.3">
      <c r="B4091" s="74"/>
      <c r="C4091" s="66"/>
      <c r="D4091" s="87"/>
      <c r="E4091" s="22"/>
      <c r="F4091" s="22"/>
      <c r="G4091" s="51"/>
      <c r="H4091" s="66"/>
      <c r="I4091" s="87"/>
      <c r="J4091" s="22"/>
      <c r="K4091" s="22"/>
      <c r="L4091" s="51"/>
      <c r="M4091" s="65"/>
      <c r="N4091" s="66"/>
      <c r="O4091" s="22"/>
      <c r="P4091" s="96"/>
    </row>
    <row r="4092" spans="2:16" ht="15.6" hidden="1" x14ac:dyDescent="0.3">
      <c r="B4092" s="62" t="str">
        <f>B4089</f>
        <v xml:space="preserve">  </v>
      </c>
      <c r="C4092" s="87" t="s">
        <v>36</v>
      </c>
      <c r="D4092" s="22"/>
      <c r="E4092" s="22" t="str">
        <f>F4093</f>
        <v xml:space="preserve">  </v>
      </c>
      <c r="F4092" s="22"/>
      <c r="G4092" s="51"/>
      <c r="H4092" s="143" t="s">
        <v>37</v>
      </c>
      <c r="I4092" s="143"/>
      <c r="J4092" s="143"/>
      <c r="K4092" s="143"/>
      <c r="L4092" s="51"/>
      <c r="M4092" s="87" t="s">
        <v>36</v>
      </c>
      <c r="N4092" s="22"/>
      <c r="O4092" s="22" t="str">
        <f>E4092</f>
        <v xml:space="preserve">  </v>
      </c>
      <c r="P4092" s="96"/>
    </row>
    <row r="4093" spans="2:16" ht="15.6" hidden="1" x14ac:dyDescent="0.3">
      <c r="B4093" s="75"/>
      <c r="C4093" s="79"/>
      <c r="D4093" s="90" t="s">
        <v>80</v>
      </c>
      <c r="E4093" s="90"/>
      <c r="F4093" s="91" t="str">
        <f>IFERROR(VLOOKUP(B4092,'Lessor Calculations'!$G$10:$W$448,17,FALSE),0)</f>
        <v xml:space="preserve">  </v>
      </c>
      <c r="G4093" s="70"/>
      <c r="H4093" s="146"/>
      <c r="I4093" s="146"/>
      <c r="J4093" s="146"/>
      <c r="K4093" s="146"/>
      <c r="L4093" s="70"/>
      <c r="M4093" s="79"/>
      <c r="N4093" s="90" t="s">
        <v>80</v>
      </c>
      <c r="O4093" s="91"/>
      <c r="P4093" s="94" t="str">
        <f>O4092</f>
        <v xml:space="preserve">  </v>
      </c>
    </row>
    <row r="4094" spans="2:16" ht="15.6" hidden="1" x14ac:dyDescent="0.3">
      <c r="B4094" s="59" t="str">
        <f>IFERROR(IF(EOMONTH(B4089,1)&gt;Questionnaire!$I$8,"  ",EOMONTH(B4089,1)),"  ")</f>
        <v xml:space="preserve">  </v>
      </c>
      <c r="C4094" s="82" t="s">
        <v>36</v>
      </c>
      <c r="D4094" s="83"/>
      <c r="E4094" s="83">
        <f>IFERROR(F4095+F4096,0)</f>
        <v>0</v>
      </c>
      <c r="F4094" s="83"/>
      <c r="G4094" s="61"/>
      <c r="H4094" s="142" t="s">
        <v>37</v>
      </c>
      <c r="I4094" s="142"/>
      <c r="J4094" s="142"/>
      <c r="K4094" s="142"/>
      <c r="L4094" s="61"/>
      <c r="M4094" s="82" t="s">
        <v>36</v>
      </c>
      <c r="N4094" s="83"/>
      <c r="O4094" s="83">
        <f>E4094</f>
        <v>0</v>
      </c>
      <c r="P4094" s="95"/>
    </row>
    <row r="4095" spans="2:16" hidden="1" x14ac:dyDescent="0.25">
      <c r="B4095" s="98"/>
      <c r="C4095" s="87"/>
      <c r="D4095" s="87" t="s">
        <v>71</v>
      </c>
      <c r="E4095" s="87"/>
      <c r="F4095" s="22">
        <f>IFERROR(-VLOOKUP(B4094,'Lessor Calculations'!$G$10:$N$448,8,FALSE),0)</f>
        <v>0</v>
      </c>
      <c r="G4095" s="51"/>
      <c r="H4095" s="143"/>
      <c r="I4095" s="143"/>
      <c r="J4095" s="143"/>
      <c r="K4095" s="143"/>
      <c r="L4095" s="51"/>
      <c r="M4095" s="87"/>
      <c r="N4095" s="87" t="s">
        <v>71</v>
      </c>
      <c r="O4095" s="22"/>
      <c r="P4095" s="96">
        <f>F4095</f>
        <v>0</v>
      </c>
    </row>
    <row r="4096" spans="2:16" hidden="1" x14ac:dyDescent="0.25">
      <c r="B4096" s="98"/>
      <c r="C4096" s="66"/>
      <c r="D4096" s="87" t="s">
        <v>72</v>
      </c>
      <c r="E4096" s="87"/>
      <c r="F4096" s="22" t="str">
        <f>IFERROR(VLOOKUP(B4094,'Lessor Calculations'!$G$10:$M$448,7,FALSE),0)</f>
        <v xml:space="preserve">  </v>
      </c>
      <c r="G4096" s="51"/>
      <c r="H4096" s="143"/>
      <c r="I4096" s="143"/>
      <c r="J4096" s="143"/>
      <c r="K4096" s="143"/>
      <c r="L4096" s="51"/>
      <c r="M4096" s="66"/>
      <c r="N4096" s="87" t="s">
        <v>72</v>
      </c>
      <c r="O4096" s="22"/>
      <c r="P4096" s="96" t="str">
        <f>F4096</f>
        <v xml:space="preserve">  </v>
      </c>
    </row>
    <row r="4097" spans="2:16" hidden="1" x14ac:dyDescent="0.25">
      <c r="B4097" s="98"/>
      <c r="C4097" s="66"/>
      <c r="D4097" s="87"/>
      <c r="E4097" s="22"/>
      <c r="F4097" s="22"/>
      <c r="G4097" s="51"/>
      <c r="H4097" s="66"/>
      <c r="I4097" s="87"/>
      <c r="J4097" s="22"/>
      <c r="K4097" s="22"/>
      <c r="L4097" s="51"/>
      <c r="M4097" s="65"/>
      <c r="N4097" s="87"/>
      <c r="O4097" s="22"/>
      <c r="P4097" s="96"/>
    </row>
    <row r="4098" spans="2:16" ht="15.6" hidden="1" x14ac:dyDescent="0.3">
      <c r="B4098" s="62" t="str">
        <f>B4094</f>
        <v xml:space="preserve">  </v>
      </c>
      <c r="C4098" s="66" t="s">
        <v>70</v>
      </c>
      <c r="D4098" s="66"/>
      <c r="E4098" s="22" t="str">
        <f>IFERROR(VLOOKUP(B4098,'Lessor Calculations'!$Z$10:$AB$448,3,FALSE),0)</f>
        <v xml:space="preserve">  </v>
      </c>
      <c r="F4098" s="66"/>
      <c r="G4098" s="51"/>
      <c r="H4098" s="143" t="s">
        <v>37</v>
      </c>
      <c r="I4098" s="143"/>
      <c r="J4098" s="143"/>
      <c r="K4098" s="143"/>
      <c r="L4098" s="51"/>
      <c r="M4098" s="66" t="s">
        <v>70</v>
      </c>
      <c r="N4098" s="66"/>
      <c r="O4098" s="22" t="str">
        <f>E4098</f>
        <v xml:space="preserve">  </v>
      </c>
      <c r="P4098" s="96"/>
    </row>
    <row r="4099" spans="2:16" hidden="1" x14ac:dyDescent="0.25">
      <c r="B4099" s="98"/>
      <c r="C4099" s="66"/>
      <c r="D4099" s="87" t="s">
        <v>82</v>
      </c>
      <c r="E4099" s="66"/>
      <c r="F4099" s="77" t="str">
        <f>E4098</f>
        <v xml:space="preserve">  </v>
      </c>
      <c r="G4099" s="51"/>
      <c r="H4099" s="143"/>
      <c r="I4099" s="143"/>
      <c r="J4099" s="143"/>
      <c r="K4099" s="143"/>
      <c r="L4099" s="51"/>
      <c r="M4099" s="66"/>
      <c r="N4099" s="87" t="s">
        <v>82</v>
      </c>
      <c r="O4099" s="22"/>
      <c r="P4099" s="96" t="str">
        <f>O4098</f>
        <v xml:space="preserve">  </v>
      </c>
    </row>
    <row r="4100" spans="2:16" hidden="1" x14ac:dyDescent="0.25">
      <c r="B4100" s="98"/>
      <c r="C4100" s="66"/>
      <c r="D4100" s="87"/>
      <c r="E4100" s="22"/>
      <c r="F4100" s="22"/>
      <c r="G4100" s="51"/>
      <c r="H4100" s="66"/>
      <c r="I4100" s="87"/>
      <c r="J4100" s="22"/>
      <c r="K4100" s="22"/>
      <c r="L4100" s="51"/>
      <c r="M4100" s="65"/>
      <c r="N4100" s="87"/>
      <c r="O4100" s="22"/>
      <c r="P4100" s="96"/>
    </row>
    <row r="4101" spans="2:16" ht="15.6" hidden="1" x14ac:dyDescent="0.3">
      <c r="B4101" s="62" t="str">
        <f>B4098</f>
        <v xml:space="preserve">  </v>
      </c>
      <c r="C4101" s="144" t="s">
        <v>37</v>
      </c>
      <c r="D4101" s="144"/>
      <c r="E4101" s="144"/>
      <c r="F4101" s="144"/>
      <c r="G4101" s="51"/>
      <c r="H4101" s="87" t="s">
        <v>74</v>
      </c>
      <c r="I4101" s="66"/>
      <c r="J4101" s="22" t="str">
        <f>IFERROR(VLOOKUP(B4101,'Lessor Calculations'!$AE$10:$AG$448,3,FALSE),0)</f>
        <v xml:space="preserve">  </v>
      </c>
      <c r="K4101" s="22"/>
      <c r="L4101" s="51"/>
      <c r="M4101" s="87" t="s">
        <v>74</v>
      </c>
      <c r="N4101" s="66"/>
      <c r="O4101" s="22" t="str">
        <f>J4101</f>
        <v xml:space="preserve">  </v>
      </c>
      <c r="P4101" s="96"/>
    </row>
    <row r="4102" spans="2:16" ht="15.6" hidden="1" x14ac:dyDescent="0.3">
      <c r="B4102" s="74"/>
      <c r="C4102" s="144"/>
      <c r="D4102" s="144"/>
      <c r="E4102" s="144"/>
      <c r="F4102" s="144"/>
      <c r="G4102" s="51"/>
      <c r="H4102" s="52"/>
      <c r="I4102" s="87" t="s">
        <v>79</v>
      </c>
      <c r="J4102" s="22"/>
      <c r="K4102" s="22" t="str">
        <f>J4101</f>
        <v xml:space="preserve">  </v>
      </c>
      <c r="L4102" s="51"/>
      <c r="M4102" s="52"/>
      <c r="N4102" s="87" t="s">
        <v>79</v>
      </c>
      <c r="O4102" s="22"/>
      <c r="P4102" s="96" t="str">
        <f>O4101</f>
        <v xml:space="preserve">  </v>
      </c>
    </row>
    <row r="4103" spans="2:16" ht="15.6" hidden="1" x14ac:dyDescent="0.3">
      <c r="B4103" s="74"/>
      <c r="C4103" s="66"/>
      <c r="D4103" s="87"/>
      <c r="E4103" s="22"/>
      <c r="F4103" s="22"/>
      <c r="G4103" s="51"/>
      <c r="H4103" s="66"/>
      <c r="I4103" s="87"/>
      <c r="J4103" s="22"/>
      <c r="K4103" s="22"/>
      <c r="L4103" s="51"/>
      <c r="M4103" s="65"/>
      <c r="N4103" s="66"/>
      <c r="O4103" s="22"/>
      <c r="P4103" s="96"/>
    </row>
    <row r="4104" spans="2:16" ht="15.6" hidden="1" x14ac:dyDescent="0.3">
      <c r="B4104" s="62" t="str">
        <f>B4101</f>
        <v xml:space="preserve">  </v>
      </c>
      <c r="C4104" s="87" t="s">
        <v>36</v>
      </c>
      <c r="D4104" s="22"/>
      <c r="E4104" s="22" t="str">
        <f>F4105</f>
        <v xml:space="preserve">  </v>
      </c>
      <c r="F4104" s="22"/>
      <c r="G4104" s="51"/>
      <c r="H4104" s="143" t="s">
        <v>37</v>
      </c>
      <c r="I4104" s="143"/>
      <c r="J4104" s="143"/>
      <c r="K4104" s="143"/>
      <c r="L4104" s="51"/>
      <c r="M4104" s="87" t="s">
        <v>36</v>
      </c>
      <c r="N4104" s="22"/>
      <c r="O4104" s="22" t="str">
        <f>E4104</f>
        <v xml:space="preserve">  </v>
      </c>
      <c r="P4104" s="96"/>
    </row>
    <row r="4105" spans="2:16" ht="15.6" hidden="1" x14ac:dyDescent="0.3">
      <c r="B4105" s="75"/>
      <c r="C4105" s="79"/>
      <c r="D4105" s="90" t="s">
        <v>80</v>
      </c>
      <c r="E4105" s="90"/>
      <c r="F4105" s="91" t="str">
        <f>IFERROR(VLOOKUP(B4104,'Lessor Calculations'!$G$10:$W$448,17,FALSE),0)</f>
        <v xml:space="preserve">  </v>
      </c>
      <c r="G4105" s="70"/>
      <c r="H4105" s="146"/>
      <c r="I4105" s="146"/>
      <c r="J4105" s="146"/>
      <c r="K4105" s="146"/>
      <c r="L4105" s="70"/>
      <c r="M4105" s="79"/>
      <c r="N4105" s="90" t="s">
        <v>80</v>
      </c>
      <c r="O4105" s="91"/>
      <c r="P4105" s="94" t="str">
        <f>O4104</f>
        <v xml:space="preserve">  </v>
      </c>
    </row>
    <row r="4106" spans="2:16" ht="15.6" hidden="1" x14ac:dyDescent="0.3">
      <c r="B4106" s="59" t="str">
        <f>IFERROR(IF(EOMONTH(B4101,1)&gt;Questionnaire!$I$8,"  ",EOMONTH(B4101,1)),"  ")</f>
        <v xml:space="preserve">  </v>
      </c>
      <c r="C4106" s="82" t="s">
        <v>36</v>
      </c>
      <c r="D4106" s="83"/>
      <c r="E4106" s="83">
        <f>IFERROR(F4107+F4108,0)</f>
        <v>0</v>
      </c>
      <c r="F4106" s="83"/>
      <c r="G4106" s="61"/>
      <c r="H4106" s="142" t="s">
        <v>37</v>
      </c>
      <c r="I4106" s="142"/>
      <c r="J4106" s="142"/>
      <c r="K4106" s="142"/>
      <c r="L4106" s="61"/>
      <c r="M4106" s="82" t="s">
        <v>36</v>
      </c>
      <c r="N4106" s="83"/>
      <c r="O4106" s="83">
        <f>E4106</f>
        <v>0</v>
      </c>
      <c r="P4106" s="95"/>
    </row>
    <row r="4107" spans="2:16" hidden="1" x14ac:dyDescent="0.25">
      <c r="B4107" s="98"/>
      <c r="C4107" s="87"/>
      <c r="D4107" s="87" t="s">
        <v>71</v>
      </c>
      <c r="E4107" s="87"/>
      <c r="F4107" s="22">
        <f>IFERROR(-VLOOKUP(B4106,'Lessor Calculations'!$G$10:$N$448,8,FALSE),0)</f>
        <v>0</v>
      </c>
      <c r="G4107" s="51"/>
      <c r="H4107" s="143"/>
      <c r="I4107" s="143"/>
      <c r="J4107" s="143"/>
      <c r="K4107" s="143"/>
      <c r="L4107" s="51"/>
      <c r="M4107" s="87"/>
      <c r="N4107" s="87" t="s">
        <v>71</v>
      </c>
      <c r="O4107" s="22"/>
      <c r="P4107" s="96">
        <f>F4107</f>
        <v>0</v>
      </c>
    </row>
    <row r="4108" spans="2:16" hidden="1" x14ac:dyDescent="0.25">
      <c r="B4108" s="98"/>
      <c r="C4108" s="66"/>
      <c r="D4108" s="87" t="s">
        <v>72</v>
      </c>
      <c r="E4108" s="87"/>
      <c r="F4108" s="22" t="str">
        <f>IFERROR(VLOOKUP(B4106,'Lessor Calculations'!$G$10:$M$448,7,FALSE),0)</f>
        <v xml:space="preserve">  </v>
      </c>
      <c r="G4108" s="51"/>
      <c r="H4108" s="143"/>
      <c r="I4108" s="143"/>
      <c r="J4108" s="143"/>
      <c r="K4108" s="143"/>
      <c r="L4108" s="51"/>
      <c r="M4108" s="66"/>
      <c r="N4108" s="87" t="s">
        <v>72</v>
      </c>
      <c r="O4108" s="22"/>
      <c r="P4108" s="96" t="str">
        <f>F4108</f>
        <v xml:space="preserve">  </v>
      </c>
    </row>
    <row r="4109" spans="2:16" hidden="1" x14ac:dyDescent="0.25">
      <c r="B4109" s="98"/>
      <c r="C4109" s="66"/>
      <c r="D4109" s="87"/>
      <c r="E4109" s="22"/>
      <c r="F4109" s="22"/>
      <c r="G4109" s="51"/>
      <c r="H4109" s="66"/>
      <c r="I4109" s="87"/>
      <c r="J4109" s="22"/>
      <c r="K4109" s="22"/>
      <c r="L4109" s="51"/>
      <c r="M4109" s="65"/>
      <c r="N4109" s="87"/>
      <c r="O4109" s="22"/>
      <c r="P4109" s="96"/>
    </row>
    <row r="4110" spans="2:16" ht="15.6" hidden="1" x14ac:dyDescent="0.3">
      <c r="B4110" s="62" t="str">
        <f>B4106</f>
        <v xml:space="preserve">  </v>
      </c>
      <c r="C4110" s="66" t="s">
        <v>70</v>
      </c>
      <c r="D4110" s="66"/>
      <c r="E4110" s="22" t="str">
        <f>IFERROR(VLOOKUP(B4110,'Lessor Calculations'!$Z$10:$AB$448,3,FALSE),0)</f>
        <v xml:space="preserve">  </v>
      </c>
      <c r="F4110" s="66"/>
      <c r="G4110" s="51"/>
      <c r="H4110" s="143" t="s">
        <v>37</v>
      </c>
      <c r="I4110" s="143"/>
      <c r="J4110" s="143"/>
      <c r="K4110" s="143"/>
      <c r="L4110" s="51"/>
      <c r="M4110" s="66" t="s">
        <v>70</v>
      </c>
      <c r="N4110" s="66"/>
      <c r="O4110" s="22" t="str">
        <f>E4110</f>
        <v xml:space="preserve">  </v>
      </c>
      <c r="P4110" s="96"/>
    </row>
    <row r="4111" spans="2:16" hidden="1" x14ac:dyDescent="0.25">
      <c r="B4111" s="98"/>
      <c r="C4111" s="66"/>
      <c r="D4111" s="87" t="s">
        <v>82</v>
      </c>
      <c r="E4111" s="66"/>
      <c r="F4111" s="77" t="str">
        <f>E4110</f>
        <v xml:space="preserve">  </v>
      </c>
      <c r="G4111" s="51"/>
      <c r="H4111" s="143"/>
      <c r="I4111" s="143"/>
      <c r="J4111" s="143"/>
      <c r="K4111" s="143"/>
      <c r="L4111" s="51"/>
      <c r="M4111" s="66"/>
      <c r="N4111" s="87" t="s">
        <v>82</v>
      </c>
      <c r="O4111" s="22"/>
      <c r="P4111" s="96" t="str">
        <f>O4110</f>
        <v xml:space="preserve">  </v>
      </c>
    </row>
    <row r="4112" spans="2:16" hidden="1" x14ac:dyDescent="0.25">
      <c r="B4112" s="98"/>
      <c r="C4112" s="66"/>
      <c r="D4112" s="87"/>
      <c r="E4112" s="22"/>
      <c r="F4112" s="22"/>
      <c r="G4112" s="51"/>
      <c r="H4112" s="66"/>
      <c r="I4112" s="87"/>
      <c r="J4112" s="22"/>
      <c r="K4112" s="22"/>
      <c r="L4112" s="51"/>
      <c r="M4112" s="65"/>
      <c r="N4112" s="87"/>
      <c r="O4112" s="22"/>
      <c r="P4112" s="96"/>
    </row>
    <row r="4113" spans="2:16" ht="15.6" hidden="1" x14ac:dyDescent="0.3">
      <c r="B4113" s="62" t="str">
        <f>B4110</f>
        <v xml:space="preserve">  </v>
      </c>
      <c r="C4113" s="144" t="s">
        <v>37</v>
      </c>
      <c r="D4113" s="144"/>
      <c r="E4113" s="144"/>
      <c r="F4113" s="144"/>
      <c r="G4113" s="51"/>
      <c r="H4113" s="87" t="s">
        <v>74</v>
      </c>
      <c r="I4113" s="66"/>
      <c r="J4113" s="22" t="str">
        <f>IFERROR(VLOOKUP(B4113,'Lessor Calculations'!$AE$10:$AG$448,3,FALSE),0)</f>
        <v xml:space="preserve">  </v>
      </c>
      <c r="K4113" s="22"/>
      <c r="L4113" s="51"/>
      <c r="M4113" s="87" t="s">
        <v>74</v>
      </c>
      <c r="N4113" s="66"/>
      <c r="O4113" s="22" t="str">
        <f>J4113</f>
        <v xml:space="preserve">  </v>
      </c>
      <c r="P4113" s="96"/>
    </row>
    <row r="4114" spans="2:16" ht="15.6" hidden="1" x14ac:dyDescent="0.3">
      <c r="B4114" s="74"/>
      <c r="C4114" s="144"/>
      <c r="D4114" s="144"/>
      <c r="E4114" s="144"/>
      <c r="F4114" s="144"/>
      <c r="G4114" s="51"/>
      <c r="H4114" s="52"/>
      <c r="I4114" s="87" t="s">
        <v>79</v>
      </c>
      <c r="J4114" s="22"/>
      <c r="K4114" s="22" t="str">
        <f>J4113</f>
        <v xml:space="preserve">  </v>
      </c>
      <c r="L4114" s="51"/>
      <c r="M4114" s="52"/>
      <c r="N4114" s="87" t="s">
        <v>79</v>
      </c>
      <c r="O4114" s="22"/>
      <c r="P4114" s="96" t="str">
        <f>O4113</f>
        <v xml:space="preserve">  </v>
      </c>
    </row>
    <row r="4115" spans="2:16" ht="15.6" hidden="1" x14ac:dyDescent="0.3">
      <c r="B4115" s="74"/>
      <c r="C4115" s="66"/>
      <c r="D4115" s="87"/>
      <c r="E4115" s="22"/>
      <c r="F4115" s="22"/>
      <c r="G4115" s="51"/>
      <c r="H4115" s="66"/>
      <c r="I4115" s="87"/>
      <c r="J4115" s="22"/>
      <c r="K4115" s="22"/>
      <c r="L4115" s="51"/>
      <c r="M4115" s="65"/>
      <c r="N4115" s="66"/>
      <c r="O4115" s="22"/>
      <c r="P4115" s="96"/>
    </row>
    <row r="4116" spans="2:16" ht="15.6" hidden="1" x14ac:dyDescent="0.3">
      <c r="B4116" s="62" t="str">
        <f>B4113</f>
        <v xml:space="preserve">  </v>
      </c>
      <c r="C4116" s="87" t="s">
        <v>36</v>
      </c>
      <c r="D4116" s="22"/>
      <c r="E4116" s="22" t="str">
        <f>F4117</f>
        <v xml:space="preserve">  </v>
      </c>
      <c r="F4116" s="22"/>
      <c r="G4116" s="51"/>
      <c r="H4116" s="143" t="s">
        <v>37</v>
      </c>
      <c r="I4116" s="143"/>
      <c r="J4116" s="143"/>
      <c r="K4116" s="143"/>
      <c r="L4116" s="51"/>
      <c r="M4116" s="87" t="s">
        <v>36</v>
      </c>
      <c r="N4116" s="22"/>
      <c r="O4116" s="22" t="str">
        <f>E4116</f>
        <v xml:space="preserve">  </v>
      </c>
      <c r="P4116" s="96"/>
    </row>
    <row r="4117" spans="2:16" ht="15.6" hidden="1" x14ac:dyDescent="0.3">
      <c r="B4117" s="75"/>
      <c r="C4117" s="79"/>
      <c r="D4117" s="90" t="s">
        <v>80</v>
      </c>
      <c r="E4117" s="90"/>
      <c r="F4117" s="91" t="str">
        <f>IFERROR(VLOOKUP(B4116,'Lessor Calculations'!$G$10:$W$448,17,FALSE),0)</f>
        <v xml:space="preserve">  </v>
      </c>
      <c r="G4117" s="70"/>
      <c r="H4117" s="146"/>
      <c r="I4117" s="146"/>
      <c r="J4117" s="146"/>
      <c r="K4117" s="146"/>
      <c r="L4117" s="70"/>
      <c r="M4117" s="79"/>
      <c r="N4117" s="90" t="s">
        <v>80</v>
      </c>
      <c r="O4117" s="91"/>
      <c r="P4117" s="94" t="str">
        <f>O4116</f>
        <v xml:space="preserve">  </v>
      </c>
    </row>
    <row r="4118" spans="2:16" ht="15.6" hidden="1" x14ac:dyDescent="0.3">
      <c r="B4118" s="59" t="str">
        <f>IFERROR(IF(EOMONTH(B4113,1)&gt;Questionnaire!$I$8,"  ",EOMONTH(B4113,1)),"  ")</f>
        <v xml:space="preserve">  </v>
      </c>
      <c r="C4118" s="82" t="s">
        <v>36</v>
      </c>
      <c r="D4118" s="83"/>
      <c r="E4118" s="83">
        <f>IFERROR(F4119+F4120,0)</f>
        <v>0</v>
      </c>
      <c r="F4118" s="83"/>
      <c r="G4118" s="61"/>
      <c r="H4118" s="142" t="s">
        <v>37</v>
      </c>
      <c r="I4118" s="142"/>
      <c r="J4118" s="142"/>
      <c r="K4118" s="142"/>
      <c r="L4118" s="61"/>
      <c r="M4118" s="82" t="s">
        <v>36</v>
      </c>
      <c r="N4118" s="83"/>
      <c r="O4118" s="83">
        <f>E4118</f>
        <v>0</v>
      </c>
      <c r="P4118" s="95"/>
    </row>
    <row r="4119" spans="2:16" hidden="1" x14ac:dyDescent="0.25">
      <c r="B4119" s="98"/>
      <c r="C4119" s="87"/>
      <c r="D4119" s="87" t="s">
        <v>71</v>
      </c>
      <c r="E4119" s="87"/>
      <c r="F4119" s="22">
        <f>IFERROR(-VLOOKUP(B4118,'Lessor Calculations'!$G$10:$N$448,8,FALSE),0)</f>
        <v>0</v>
      </c>
      <c r="G4119" s="51"/>
      <c r="H4119" s="143"/>
      <c r="I4119" s="143"/>
      <c r="J4119" s="143"/>
      <c r="K4119" s="143"/>
      <c r="L4119" s="51"/>
      <c r="M4119" s="87"/>
      <c r="N4119" s="87" t="s">
        <v>71</v>
      </c>
      <c r="O4119" s="22"/>
      <c r="P4119" s="96">
        <f>F4119</f>
        <v>0</v>
      </c>
    </row>
    <row r="4120" spans="2:16" hidden="1" x14ac:dyDescent="0.25">
      <c r="B4120" s="98"/>
      <c r="C4120" s="66"/>
      <c r="D4120" s="87" t="s">
        <v>72</v>
      </c>
      <c r="E4120" s="87"/>
      <c r="F4120" s="22" t="str">
        <f>IFERROR(VLOOKUP(B4118,'Lessor Calculations'!$G$10:$M$448,7,FALSE),0)</f>
        <v xml:space="preserve">  </v>
      </c>
      <c r="G4120" s="51"/>
      <c r="H4120" s="143"/>
      <c r="I4120" s="143"/>
      <c r="J4120" s="143"/>
      <c r="K4120" s="143"/>
      <c r="L4120" s="51"/>
      <c r="M4120" s="66"/>
      <c r="N4120" s="87" t="s">
        <v>72</v>
      </c>
      <c r="O4120" s="22"/>
      <c r="P4120" s="96" t="str">
        <f>F4120</f>
        <v xml:space="preserve">  </v>
      </c>
    </row>
    <row r="4121" spans="2:16" hidden="1" x14ac:dyDescent="0.25">
      <c r="B4121" s="98"/>
      <c r="C4121" s="66"/>
      <c r="D4121" s="87"/>
      <c r="E4121" s="22"/>
      <c r="F4121" s="22"/>
      <c r="G4121" s="51"/>
      <c r="H4121" s="66"/>
      <c r="I4121" s="87"/>
      <c r="J4121" s="22"/>
      <c r="K4121" s="22"/>
      <c r="L4121" s="51"/>
      <c r="M4121" s="65"/>
      <c r="N4121" s="87"/>
      <c r="O4121" s="22"/>
      <c r="P4121" s="96"/>
    </row>
    <row r="4122" spans="2:16" ht="15.6" hidden="1" x14ac:dyDescent="0.3">
      <c r="B4122" s="62" t="str">
        <f>B4118</f>
        <v xml:space="preserve">  </v>
      </c>
      <c r="C4122" s="66" t="s">
        <v>70</v>
      </c>
      <c r="D4122" s="66"/>
      <c r="E4122" s="22" t="str">
        <f>IFERROR(VLOOKUP(B4122,'Lessor Calculations'!$Z$10:$AB$448,3,FALSE),0)</f>
        <v xml:space="preserve">  </v>
      </c>
      <c r="F4122" s="66"/>
      <c r="G4122" s="51"/>
      <c r="H4122" s="143" t="s">
        <v>37</v>
      </c>
      <c r="I4122" s="143"/>
      <c r="J4122" s="143"/>
      <c r="K4122" s="143"/>
      <c r="L4122" s="51"/>
      <c r="M4122" s="66" t="s">
        <v>70</v>
      </c>
      <c r="N4122" s="66"/>
      <c r="O4122" s="22" t="str">
        <f>E4122</f>
        <v xml:space="preserve">  </v>
      </c>
      <c r="P4122" s="96"/>
    </row>
    <row r="4123" spans="2:16" hidden="1" x14ac:dyDescent="0.25">
      <c r="B4123" s="98"/>
      <c r="C4123" s="66"/>
      <c r="D4123" s="87" t="s">
        <v>82</v>
      </c>
      <c r="E4123" s="66"/>
      <c r="F4123" s="77" t="str">
        <f>E4122</f>
        <v xml:space="preserve">  </v>
      </c>
      <c r="G4123" s="51"/>
      <c r="H4123" s="143"/>
      <c r="I4123" s="143"/>
      <c r="J4123" s="143"/>
      <c r="K4123" s="143"/>
      <c r="L4123" s="51"/>
      <c r="M4123" s="66"/>
      <c r="N4123" s="87" t="s">
        <v>82</v>
      </c>
      <c r="O4123" s="22"/>
      <c r="P4123" s="96" t="str">
        <f>O4122</f>
        <v xml:space="preserve">  </v>
      </c>
    </row>
    <row r="4124" spans="2:16" hidden="1" x14ac:dyDescent="0.25">
      <c r="B4124" s="98"/>
      <c r="C4124" s="66"/>
      <c r="D4124" s="87"/>
      <c r="E4124" s="22"/>
      <c r="F4124" s="22"/>
      <c r="G4124" s="51"/>
      <c r="H4124" s="66"/>
      <c r="I4124" s="87"/>
      <c r="J4124" s="22"/>
      <c r="K4124" s="22"/>
      <c r="L4124" s="51"/>
      <c r="M4124" s="65"/>
      <c r="N4124" s="87"/>
      <c r="O4124" s="22"/>
      <c r="P4124" s="96"/>
    </row>
    <row r="4125" spans="2:16" ht="15.6" hidden="1" x14ac:dyDescent="0.3">
      <c r="B4125" s="62" t="str">
        <f>B4122</f>
        <v xml:space="preserve">  </v>
      </c>
      <c r="C4125" s="144" t="s">
        <v>37</v>
      </c>
      <c r="D4125" s="144"/>
      <c r="E4125" s="144"/>
      <c r="F4125" s="144"/>
      <c r="G4125" s="51"/>
      <c r="H4125" s="87" t="s">
        <v>74</v>
      </c>
      <c r="I4125" s="66"/>
      <c r="J4125" s="22" t="str">
        <f>IFERROR(VLOOKUP(B4125,'Lessor Calculations'!$AE$10:$AG$448,3,FALSE),0)</f>
        <v xml:space="preserve">  </v>
      </c>
      <c r="K4125" s="22"/>
      <c r="L4125" s="51"/>
      <c r="M4125" s="87" t="s">
        <v>74</v>
      </c>
      <c r="N4125" s="66"/>
      <c r="O4125" s="22" t="str">
        <f>J4125</f>
        <v xml:space="preserve">  </v>
      </c>
      <c r="P4125" s="96"/>
    </row>
    <row r="4126" spans="2:16" ht="15.6" hidden="1" x14ac:dyDescent="0.3">
      <c r="B4126" s="74"/>
      <c r="C4126" s="144"/>
      <c r="D4126" s="144"/>
      <c r="E4126" s="144"/>
      <c r="F4126" s="144"/>
      <c r="G4126" s="51"/>
      <c r="H4126" s="52"/>
      <c r="I4126" s="87" t="s">
        <v>79</v>
      </c>
      <c r="J4126" s="22"/>
      <c r="K4126" s="22" t="str">
        <f>J4125</f>
        <v xml:space="preserve">  </v>
      </c>
      <c r="L4126" s="51"/>
      <c r="M4126" s="52"/>
      <c r="N4126" s="87" t="s">
        <v>79</v>
      </c>
      <c r="O4126" s="22"/>
      <c r="P4126" s="96" t="str">
        <f>O4125</f>
        <v xml:space="preserve">  </v>
      </c>
    </row>
    <row r="4127" spans="2:16" ht="15.6" hidden="1" x14ac:dyDescent="0.3">
      <c r="B4127" s="74"/>
      <c r="C4127" s="66"/>
      <c r="D4127" s="87"/>
      <c r="E4127" s="22"/>
      <c r="F4127" s="22"/>
      <c r="G4127" s="51"/>
      <c r="H4127" s="66"/>
      <c r="I4127" s="87"/>
      <c r="J4127" s="22"/>
      <c r="K4127" s="22"/>
      <c r="L4127" s="51"/>
      <c r="M4127" s="65"/>
      <c r="N4127" s="66"/>
      <c r="O4127" s="22"/>
      <c r="P4127" s="96"/>
    </row>
    <row r="4128" spans="2:16" ht="15.6" hidden="1" x14ac:dyDescent="0.3">
      <c r="B4128" s="62" t="str">
        <f>B4125</f>
        <v xml:space="preserve">  </v>
      </c>
      <c r="C4128" s="87" t="s">
        <v>36</v>
      </c>
      <c r="D4128" s="22"/>
      <c r="E4128" s="22" t="str">
        <f>F4129</f>
        <v xml:space="preserve">  </v>
      </c>
      <c r="F4128" s="22"/>
      <c r="G4128" s="51"/>
      <c r="H4128" s="143" t="s">
        <v>37</v>
      </c>
      <c r="I4128" s="143"/>
      <c r="J4128" s="143"/>
      <c r="K4128" s="143"/>
      <c r="L4128" s="51"/>
      <c r="M4128" s="87" t="s">
        <v>36</v>
      </c>
      <c r="N4128" s="22"/>
      <c r="O4128" s="22" t="str">
        <f>E4128</f>
        <v xml:space="preserve">  </v>
      </c>
      <c r="P4128" s="96"/>
    </row>
    <row r="4129" spans="2:16" ht="15.6" hidden="1" x14ac:dyDescent="0.3">
      <c r="B4129" s="75"/>
      <c r="C4129" s="79"/>
      <c r="D4129" s="90" t="s">
        <v>80</v>
      </c>
      <c r="E4129" s="90"/>
      <c r="F4129" s="91" t="str">
        <f>IFERROR(VLOOKUP(B4128,'Lessor Calculations'!$G$10:$W$448,17,FALSE),0)</f>
        <v xml:space="preserve">  </v>
      </c>
      <c r="G4129" s="70"/>
      <c r="H4129" s="146"/>
      <c r="I4129" s="146"/>
      <c r="J4129" s="146"/>
      <c r="K4129" s="146"/>
      <c r="L4129" s="70"/>
      <c r="M4129" s="79"/>
      <c r="N4129" s="90" t="s">
        <v>80</v>
      </c>
      <c r="O4129" s="91"/>
      <c r="P4129" s="94" t="str">
        <f>O4128</f>
        <v xml:space="preserve">  </v>
      </c>
    </row>
    <row r="4130" spans="2:16" ht="15.6" hidden="1" x14ac:dyDescent="0.3">
      <c r="B4130" s="59" t="str">
        <f>IFERROR(IF(EOMONTH(B4125,1)&gt;Questionnaire!$I$8,"  ",EOMONTH(B4125,1)),"  ")</f>
        <v xml:space="preserve">  </v>
      </c>
      <c r="C4130" s="82" t="s">
        <v>36</v>
      </c>
      <c r="D4130" s="83"/>
      <c r="E4130" s="83">
        <f>IFERROR(F4131+F4132,0)</f>
        <v>0</v>
      </c>
      <c r="F4130" s="83"/>
      <c r="G4130" s="61"/>
      <c r="H4130" s="142" t="s">
        <v>37</v>
      </c>
      <c r="I4130" s="142"/>
      <c r="J4130" s="142"/>
      <c r="K4130" s="142"/>
      <c r="L4130" s="61"/>
      <c r="M4130" s="82" t="s">
        <v>36</v>
      </c>
      <c r="N4130" s="83"/>
      <c r="O4130" s="83">
        <f>E4130</f>
        <v>0</v>
      </c>
      <c r="P4130" s="95"/>
    </row>
    <row r="4131" spans="2:16" hidden="1" x14ac:dyDescent="0.25">
      <c r="B4131" s="98"/>
      <c r="C4131" s="87"/>
      <c r="D4131" s="87" t="s">
        <v>71</v>
      </c>
      <c r="E4131" s="87"/>
      <c r="F4131" s="22">
        <f>IFERROR(-VLOOKUP(B4130,'Lessor Calculations'!$G$10:$N$448,8,FALSE),0)</f>
        <v>0</v>
      </c>
      <c r="G4131" s="51"/>
      <c r="H4131" s="143"/>
      <c r="I4131" s="143"/>
      <c r="J4131" s="143"/>
      <c r="K4131" s="143"/>
      <c r="L4131" s="51"/>
      <c r="M4131" s="87"/>
      <c r="N4131" s="87" t="s">
        <v>71</v>
      </c>
      <c r="O4131" s="22"/>
      <c r="P4131" s="96">
        <f>F4131</f>
        <v>0</v>
      </c>
    </row>
    <row r="4132" spans="2:16" hidden="1" x14ac:dyDescent="0.25">
      <c r="B4132" s="98"/>
      <c r="C4132" s="66"/>
      <c r="D4132" s="87" t="s">
        <v>72</v>
      </c>
      <c r="E4132" s="87"/>
      <c r="F4132" s="22" t="str">
        <f>IFERROR(VLOOKUP(B4130,'Lessor Calculations'!$G$10:$M$448,7,FALSE),0)</f>
        <v xml:space="preserve">  </v>
      </c>
      <c r="G4132" s="51"/>
      <c r="H4132" s="143"/>
      <c r="I4132" s="143"/>
      <c r="J4132" s="143"/>
      <c r="K4132" s="143"/>
      <c r="L4132" s="51"/>
      <c r="M4132" s="66"/>
      <c r="N4132" s="87" t="s">
        <v>72</v>
      </c>
      <c r="O4132" s="22"/>
      <c r="P4132" s="96" t="str">
        <f>F4132</f>
        <v xml:space="preserve">  </v>
      </c>
    </row>
    <row r="4133" spans="2:16" hidden="1" x14ac:dyDescent="0.25">
      <c r="B4133" s="98"/>
      <c r="C4133" s="66"/>
      <c r="D4133" s="87"/>
      <c r="E4133" s="22"/>
      <c r="F4133" s="22"/>
      <c r="G4133" s="51"/>
      <c r="H4133" s="66"/>
      <c r="I4133" s="87"/>
      <c r="J4133" s="22"/>
      <c r="K4133" s="22"/>
      <c r="L4133" s="51"/>
      <c r="M4133" s="65"/>
      <c r="N4133" s="87"/>
      <c r="O4133" s="22"/>
      <c r="P4133" s="96"/>
    </row>
    <row r="4134" spans="2:16" ht="15.6" hidden="1" x14ac:dyDescent="0.3">
      <c r="B4134" s="62" t="str">
        <f>B4130</f>
        <v xml:space="preserve">  </v>
      </c>
      <c r="C4134" s="66" t="s">
        <v>70</v>
      </c>
      <c r="D4134" s="66"/>
      <c r="E4134" s="22" t="str">
        <f>IFERROR(VLOOKUP(B4134,'Lessor Calculations'!$Z$10:$AB$448,3,FALSE),0)</f>
        <v xml:space="preserve">  </v>
      </c>
      <c r="F4134" s="66"/>
      <c r="G4134" s="51"/>
      <c r="H4134" s="143" t="s">
        <v>37</v>
      </c>
      <c r="I4134" s="143"/>
      <c r="J4134" s="143"/>
      <c r="K4134" s="143"/>
      <c r="L4134" s="51"/>
      <c r="M4134" s="66" t="s">
        <v>70</v>
      </c>
      <c r="N4134" s="66"/>
      <c r="O4134" s="22" t="str">
        <f>E4134</f>
        <v xml:space="preserve">  </v>
      </c>
      <c r="P4134" s="96"/>
    </row>
    <row r="4135" spans="2:16" hidden="1" x14ac:dyDescent="0.25">
      <c r="B4135" s="98"/>
      <c r="C4135" s="66"/>
      <c r="D4135" s="87" t="s">
        <v>82</v>
      </c>
      <c r="E4135" s="66"/>
      <c r="F4135" s="77" t="str">
        <f>E4134</f>
        <v xml:space="preserve">  </v>
      </c>
      <c r="G4135" s="51"/>
      <c r="H4135" s="143"/>
      <c r="I4135" s="143"/>
      <c r="J4135" s="143"/>
      <c r="K4135" s="143"/>
      <c r="L4135" s="51"/>
      <c r="M4135" s="66"/>
      <c r="N4135" s="87" t="s">
        <v>82</v>
      </c>
      <c r="O4135" s="22"/>
      <c r="P4135" s="96" t="str">
        <f>O4134</f>
        <v xml:space="preserve">  </v>
      </c>
    </row>
    <row r="4136" spans="2:16" hidden="1" x14ac:dyDescent="0.25">
      <c r="B4136" s="98"/>
      <c r="C4136" s="66"/>
      <c r="D4136" s="87"/>
      <c r="E4136" s="22"/>
      <c r="F4136" s="22"/>
      <c r="G4136" s="51"/>
      <c r="H4136" s="66"/>
      <c r="I4136" s="87"/>
      <c r="J4136" s="22"/>
      <c r="K4136" s="22"/>
      <c r="L4136" s="51"/>
      <c r="M4136" s="65"/>
      <c r="N4136" s="87"/>
      <c r="O4136" s="22"/>
      <c r="P4136" s="96"/>
    </row>
    <row r="4137" spans="2:16" ht="15.6" hidden="1" x14ac:dyDescent="0.3">
      <c r="B4137" s="62" t="str">
        <f>B4134</f>
        <v xml:space="preserve">  </v>
      </c>
      <c r="C4137" s="144" t="s">
        <v>37</v>
      </c>
      <c r="D4137" s="144"/>
      <c r="E4137" s="144"/>
      <c r="F4137" s="144"/>
      <c r="G4137" s="51"/>
      <c r="H4137" s="87" t="s">
        <v>74</v>
      </c>
      <c r="I4137" s="66"/>
      <c r="J4137" s="22" t="str">
        <f>IFERROR(VLOOKUP(B4137,'Lessor Calculations'!$AE$10:$AG$448,3,FALSE),0)</f>
        <v xml:space="preserve">  </v>
      </c>
      <c r="K4137" s="22"/>
      <c r="L4137" s="51"/>
      <c r="M4137" s="87" t="s">
        <v>74</v>
      </c>
      <c r="N4137" s="66"/>
      <c r="O4137" s="22" t="str">
        <f>J4137</f>
        <v xml:space="preserve">  </v>
      </c>
      <c r="P4137" s="96"/>
    </row>
    <row r="4138" spans="2:16" ht="15.6" hidden="1" x14ac:dyDescent="0.3">
      <c r="B4138" s="74"/>
      <c r="C4138" s="144"/>
      <c r="D4138" s="144"/>
      <c r="E4138" s="144"/>
      <c r="F4138" s="144"/>
      <c r="G4138" s="51"/>
      <c r="H4138" s="52"/>
      <c r="I4138" s="87" t="s">
        <v>79</v>
      </c>
      <c r="J4138" s="22"/>
      <c r="K4138" s="22" t="str">
        <f>J4137</f>
        <v xml:space="preserve">  </v>
      </c>
      <c r="L4138" s="51"/>
      <c r="M4138" s="52"/>
      <c r="N4138" s="87" t="s">
        <v>79</v>
      </c>
      <c r="O4138" s="22"/>
      <c r="P4138" s="96" t="str">
        <f>O4137</f>
        <v xml:space="preserve">  </v>
      </c>
    </row>
    <row r="4139" spans="2:16" ht="15.6" hidden="1" x14ac:dyDescent="0.3">
      <c r="B4139" s="74"/>
      <c r="C4139" s="66"/>
      <c r="D4139" s="87"/>
      <c r="E4139" s="22"/>
      <c r="F4139" s="22"/>
      <c r="G4139" s="51"/>
      <c r="H4139" s="66"/>
      <c r="I4139" s="87"/>
      <c r="J4139" s="22"/>
      <c r="K4139" s="22"/>
      <c r="L4139" s="51"/>
      <c r="M4139" s="65"/>
      <c r="N4139" s="66"/>
      <c r="O4139" s="22"/>
      <c r="P4139" s="96"/>
    </row>
    <row r="4140" spans="2:16" ht="15.6" hidden="1" x14ac:dyDescent="0.3">
      <c r="B4140" s="62" t="str">
        <f>B4137</f>
        <v xml:space="preserve">  </v>
      </c>
      <c r="C4140" s="87" t="s">
        <v>36</v>
      </c>
      <c r="D4140" s="22"/>
      <c r="E4140" s="22" t="str">
        <f>F4141</f>
        <v xml:space="preserve">  </v>
      </c>
      <c r="F4140" s="22"/>
      <c r="G4140" s="51"/>
      <c r="H4140" s="143" t="s">
        <v>37</v>
      </c>
      <c r="I4140" s="143"/>
      <c r="J4140" s="143"/>
      <c r="K4140" s="143"/>
      <c r="L4140" s="51"/>
      <c r="M4140" s="87" t="s">
        <v>36</v>
      </c>
      <c r="N4140" s="22"/>
      <c r="O4140" s="22" t="str">
        <f>E4140</f>
        <v xml:space="preserve">  </v>
      </c>
      <c r="P4140" s="96"/>
    </row>
    <row r="4141" spans="2:16" ht="15.6" hidden="1" x14ac:dyDescent="0.3">
      <c r="B4141" s="75"/>
      <c r="C4141" s="79"/>
      <c r="D4141" s="90" t="s">
        <v>80</v>
      </c>
      <c r="E4141" s="90"/>
      <c r="F4141" s="91" t="str">
        <f>IFERROR(VLOOKUP(B4140,'Lessor Calculations'!$G$10:$W$448,17,FALSE),0)</f>
        <v xml:space="preserve">  </v>
      </c>
      <c r="G4141" s="70"/>
      <c r="H4141" s="146"/>
      <c r="I4141" s="146"/>
      <c r="J4141" s="146"/>
      <c r="K4141" s="146"/>
      <c r="L4141" s="70"/>
      <c r="M4141" s="79"/>
      <c r="N4141" s="90" t="s">
        <v>80</v>
      </c>
      <c r="O4141" s="91"/>
      <c r="P4141" s="94" t="str">
        <f>O4140</f>
        <v xml:space="preserve">  </v>
      </c>
    </row>
    <row r="4142" spans="2:16" ht="15.6" hidden="1" x14ac:dyDescent="0.3">
      <c r="B4142" s="59" t="str">
        <f>IFERROR(IF(EOMONTH(B4137,1)&gt;Questionnaire!$I$8,"  ",EOMONTH(B4137,1)),"  ")</f>
        <v xml:space="preserve">  </v>
      </c>
      <c r="C4142" s="82" t="s">
        <v>36</v>
      </c>
      <c r="D4142" s="83"/>
      <c r="E4142" s="83">
        <f>IFERROR(F4143+F4144,0)</f>
        <v>0</v>
      </c>
      <c r="F4142" s="83"/>
      <c r="G4142" s="61"/>
      <c r="H4142" s="142" t="s">
        <v>37</v>
      </c>
      <c r="I4142" s="142"/>
      <c r="J4142" s="142"/>
      <c r="K4142" s="142"/>
      <c r="L4142" s="61"/>
      <c r="M4142" s="82" t="s">
        <v>36</v>
      </c>
      <c r="N4142" s="83"/>
      <c r="O4142" s="83">
        <f>E4142</f>
        <v>0</v>
      </c>
      <c r="P4142" s="95"/>
    </row>
    <row r="4143" spans="2:16" hidden="1" x14ac:dyDescent="0.25">
      <c r="B4143" s="98"/>
      <c r="C4143" s="87"/>
      <c r="D4143" s="87" t="s">
        <v>71</v>
      </c>
      <c r="E4143" s="87"/>
      <c r="F4143" s="22">
        <f>IFERROR(-VLOOKUP(B4142,'Lessor Calculations'!$G$10:$N$448,8,FALSE),0)</f>
        <v>0</v>
      </c>
      <c r="G4143" s="51"/>
      <c r="H4143" s="143"/>
      <c r="I4143" s="143"/>
      <c r="J4143" s="143"/>
      <c r="K4143" s="143"/>
      <c r="L4143" s="51"/>
      <c r="M4143" s="87"/>
      <c r="N4143" s="87" t="s">
        <v>71</v>
      </c>
      <c r="O4143" s="22"/>
      <c r="P4143" s="96">
        <f>F4143</f>
        <v>0</v>
      </c>
    </row>
    <row r="4144" spans="2:16" hidden="1" x14ac:dyDescent="0.25">
      <c r="B4144" s="98"/>
      <c r="C4144" s="66"/>
      <c r="D4144" s="87" t="s">
        <v>72</v>
      </c>
      <c r="E4144" s="87"/>
      <c r="F4144" s="22" t="str">
        <f>IFERROR(VLOOKUP(B4142,'Lessor Calculations'!$G$10:$M$448,7,FALSE),0)</f>
        <v xml:space="preserve">  </v>
      </c>
      <c r="G4144" s="51"/>
      <c r="H4144" s="143"/>
      <c r="I4144" s="143"/>
      <c r="J4144" s="143"/>
      <c r="K4144" s="143"/>
      <c r="L4144" s="51"/>
      <c r="M4144" s="66"/>
      <c r="N4144" s="87" t="s">
        <v>72</v>
      </c>
      <c r="O4144" s="22"/>
      <c r="P4144" s="96" t="str">
        <f>F4144</f>
        <v xml:space="preserve">  </v>
      </c>
    </row>
    <row r="4145" spans="2:16" hidden="1" x14ac:dyDescent="0.25">
      <c r="B4145" s="98"/>
      <c r="C4145" s="66"/>
      <c r="D4145" s="87"/>
      <c r="E4145" s="22"/>
      <c r="F4145" s="22"/>
      <c r="G4145" s="51"/>
      <c r="H4145" s="66"/>
      <c r="I4145" s="87"/>
      <c r="J4145" s="22"/>
      <c r="K4145" s="22"/>
      <c r="L4145" s="51"/>
      <c r="M4145" s="65"/>
      <c r="N4145" s="87"/>
      <c r="O4145" s="22"/>
      <c r="P4145" s="96"/>
    </row>
    <row r="4146" spans="2:16" ht="15.6" hidden="1" x14ac:dyDescent="0.3">
      <c r="B4146" s="62" t="str">
        <f>B4142</f>
        <v xml:space="preserve">  </v>
      </c>
      <c r="C4146" s="66" t="s">
        <v>70</v>
      </c>
      <c r="D4146" s="66"/>
      <c r="E4146" s="22" t="str">
        <f>IFERROR(VLOOKUP(B4146,'Lessor Calculations'!$Z$10:$AB$448,3,FALSE),0)</f>
        <v xml:space="preserve">  </v>
      </c>
      <c r="F4146" s="66"/>
      <c r="G4146" s="51"/>
      <c r="H4146" s="143" t="s">
        <v>37</v>
      </c>
      <c r="I4146" s="143"/>
      <c r="J4146" s="143"/>
      <c r="K4146" s="143"/>
      <c r="L4146" s="51"/>
      <c r="M4146" s="66" t="s">
        <v>70</v>
      </c>
      <c r="N4146" s="66"/>
      <c r="O4146" s="22" t="str">
        <f>E4146</f>
        <v xml:space="preserve">  </v>
      </c>
      <c r="P4146" s="96"/>
    </row>
    <row r="4147" spans="2:16" hidden="1" x14ac:dyDescent="0.25">
      <c r="B4147" s="98"/>
      <c r="C4147" s="66"/>
      <c r="D4147" s="87" t="s">
        <v>82</v>
      </c>
      <c r="E4147" s="66"/>
      <c r="F4147" s="77" t="str">
        <f>E4146</f>
        <v xml:space="preserve">  </v>
      </c>
      <c r="G4147" s="51"/>
      <c r="H4147" s="143"/>
      <c r="I4147" s="143"/>
      <c r="J4147" s="143"/>
      <c r="K4147" s="143"/>
      <c r="L4147" s="51"/>
      <c r="M4147" s="66"/>
      <c r="N4147" s="87" t="s">
        <v>82</v>
      </c>
      <c r="O4147" s="22"/>
      <c r="P4147" s="96" t="str">
        <f>O4146</f>
        <v xml:space="preserve">  </v>
      </c>
    </row>
    <row r="4148" spans="2:16" hidden="1" x14ac:dyDescent="0.25">
      <c r="B4148" s="98"/>
      <c r="C4148" s="66"/>
      <c r="D4148" s="87"/>
      <c r="E4148" s="22"/>
      <c r="F4148" s="22"/>
      <c r="G4148" s="51"/>
      <c r="H4148" s="66"/>
      <c r="I4148" s="87"/>
      <c r="J4148" s="22"/>
      <c r="K4148" s="22"/>
      <c r="L4148" s="51"/>
      <c r="M4148" s="65"/>
      <c r="N4148" s="87"/>
      <c r="O4148" s="22"/>
      <c r="P4148" s="96"/>
    </row>
    <row r="4149" spans="2:16" ht="15.6" hidden="1" x14ac:dyDescent="0.3">
      <c r="B4149" s="62" t="str">
        <f>B4146</f>
        <v xml:space="preserve">  </v>
      </c>
      <c r="C4149" s="144" t="s">
        <v>37</v>
      </c>
      <c r="D4149" s="144"/>
      <c r="E4149" s="144"/>
      <c r="F4149" s="144"/>
      <c r="G4149" s="51"/>
      <c r="H4149" s="87" t="s">
        <v>74</v>
      </c>
      <c r="I4149" s="66"/>
      <c r="J4149" s="22" t="str">
        <f>IFERROR(VLOOKUP(B4149,'Lessor Calculations'!$AE$10:$AG$448,3,FALSE),0)</f>
        <v xml:space="preserve">  </v>
      </c>
      <c r="K4149" s="22"/>
      <c r="L4149" s="51"/>
      <c r="M4149" s="87" t="s">
        <v>74</v>
      </c>
      <c r="N4149" s="66"/>
      <c r="O4149" s="22" t="str">
        <f>J4149</f>
        <v xml:space="preserve">  </v>
      </c>
      <c r="P4149" s="96"/>
    </row>
    <row r="4150" spans="2:16" ht="15.6" hidden="1" x14ac:dyDescent="0.3">
      <c r="B4150" s="74"/>
      <c r="C4150" s="144"/>
      <c r="D4150" s="144"/>
      <c r="E4150" s="144"/>
      <c r="F4150" s="144"/>
      <c r="G4150" s="51"/>
      <c r="H4150" s="52"/>
      <c r="I4150" s="87" t="s">
        <v>79</v>
      </c>
      <c r="J4150" s="22"/>
      <c r="K4150" s="22" t="str">
        <f>J4149</f>
        <v xml:space="preserve">  </v>
      </c>
      <c r="L4150" s="51"/>
      <c r="M4150" s="52"/>
      <c r="N4150" s="87" t="s">
        <v>79</v>
      </c>
      <c r="O4150" s="22"/>
      <c r="P4150" s="96" t="str">
        <f>O4149</f>
        <v xml:space="preserve">  </v>
      </c>
    </row>
    <row r="4151" spans="2:16" ht="15.6" hidden="1" x14ac:dyDescent="0.3">
      <c r="B4151" s="74"/>
      <c r="C4151" s="66"/>
      <c r="D4151" s="87"/>
      <c r="E4151" s="22"/>
      <c r="F4151" s="22"/>
      <c r="G4151" s="51"/>
      <c r="H4151" s="66"/>
      <c r="I4151" s="87"/>
      <c r="J4151" s="22"/>
      <c r="K4151" s="22"/>
      <c r="L4151" s="51"/>
      <c r="M4151" s="65"/>
      <c r="N4151" s="66"/>
      <c r="O4151" s="22"/>
      <c r="P4151" s="96"/>
    </row>
    <row r="4152" spans="2:16" ht="15.6" hidden="1" x14ac:dyDescent="0.3">
      <c r="B4152" s="62" t="str">
        <f>B4149</f>
        <v xml:space="preserve">  </v>
      </c>
      <c r="C4152" s="87" t="s">
        <v>36</v>
      </c>
      <c r="D4152" s="22"/>
      <c r="E4152" s="22" t="str">
        <f>F4153</f>
        <v xml:space="preserve">  </v>
      </c>
      <c r="F4152" s="22"/>
      <c r="G4152" s="51"/>
      <c r="H4152" s="143" t="s">
        <v>37</v>
      </c>
      <c r="I4152" s="143"/>
      <c r="J4152" s="143"/>
      <c r="K4152" s="143"/>
      <c r="L4152" s="51"/>
      <c r="M4152" s="87" t="s">
        <v>36</v>
      </c>
      <c r="N4152" s="22"/>
      <c r="O4152" s="22" t="str">
        <f>E4152</f>
        <v xml:space="preserve">  </v>
      </c>
      <c r="P4152" s="96"/>
    </row>
    <row r="4153" spans="2:16" ht="15.6" hidden="1" x14ac:dyDescent="0.3">
      <c r="B4153" s="75"/>
      <c r="C4153" s="79"/>
      <c r="D4153" s="90" t="s">
        <v>80</v>
      </c>
      <c r="E4153" s="90"/>
      <c r="F4153" s="91" t="str">
        <f>IFERROR(VLOOKUP(B4152,'Lessor Calculations'!$G$10:$W$448,17,FALSE),0)</f>
        <v xml:space="preserve">  </v>
      </c>
      <c r="G4153" s="70"/>
      <c r="H4153" s="146"/>
      <c r="I4153" s="146"/>
      <c r="J4153" s="146"/>
      <c r="K4153" s="146"/>
      <c r="L4153" s="70"/>
      <c r="M4153" s="79"/>
      <c r="N4153" s="90" t="s">
        <v>80</v>
      </c>
      <c r="O4153" s="91"/>
      <c r="P4153" s="94" t="str">
        <f>O4152</f>
        <v xml:space="preserve">  </v>
      </c>
    </row>
    <row r="4154" spans="2:16" ht="15.6" hidden="1" x14ac:dyDescent="0.3">
      <c r="B4154" s="59" t="str">
        <f>IFERROR(IF(EOMONTH(B4149,1)&gt;Questionnaire!$I$8,"  ",EOMONTH(B4149,1)),"  ")</f>
        <v xml:space="preserve">  </v>
      </c>
      <c r="C4154" s="82" t="s">
        <v>36</v>
      </c>
      <c r="D4154" s="83"/>
      <c r="E4154" s="83">
        <f>IFERROR(F4155+F4156,0)</f>
        <v>0</v>
      </c>
      <c r="F4154" s="83"/>
      <c r="G4154" s="61"/>
      <c r="H4154" s="142" t="s">
        <v>37</v>
      </c>
      <c r="I4154" s="142"/>
      <c r="J4154" s="142"/>
      <c r="K4154" s="142"/>
      <c r="L4154" s="61"/>
      <c r="M4154" s="82" t="s">
        <v>36</v>
      </c>
      <c r="N4154" s="83"/>
      <c r="O4154" s="83">
        <f>E4154</f>
        <v>0</v>
      </c>
      <c r="P4154" s="95"/>
    </row>
    <row r="4155" spans="2:16" hidden="1" x14ac:dyDescent="0.25">
      <c r="B4155" s="98"/>
      <c r="C4155" s="87"/>
      <c r="D4155" s="87" t="s">
        <v>71</v>
      </c>
      <c r="E4155" s="87"/>
      <c r="F4155" s="22">
        <f>IFERROR(-VLOOKUP(B4154,'Lessor Calculations'!$G$10:$N$448,8,FALSE),0)</f>
        <v>0</v>
      </c>
      <c r="G4155" s="51"/>
      <c r="H4155" s="143"/>
      <c r="I4155" s="143"/>
      <c r="J4155" s="143"/>
      <c r="K4155" s="143"/>
      <c r="L4155" s="51"/>
      <c r="M4155" s="87"/>
      <c r="N4155" s="87" t="s">
        <v>71</v>
      </c>
      <c r="O4155" s="22"/>
      <c r="P4155" s="96">
        <f>F4155</f>
        <v>0</v>
      </c>
    </row>
    <row r="4156" spans="2:16" hidden="1" x14ac:dyDescent="0.25">
      <c r="B4156" s="98"/>
      <c r="C4156" s="66"/>
      <c r="D4156" s="87" t="s">
        <v>72</v>
      </c>
      <c r="E4156" s="87"/>
      <c r="F4156" s="22" t="str">
        <f>IFERROR(VLOOKUP(B4154,'Lessor Calculations'!$G$10:$M$448,7,FALSE),0)</f>
        <v xml:space="preserve">  </v>
      </c>
      <c r="G4156" s="51"/>
      <c r="H4156" s="143"/>
      <c r="I4156" s="143"/>
      <c r="J4156" s="143"/>
      <c r="K4156" s="143"/>
      <c r="L4156" s="51"/>
      <c r="M4156" s="66"/>
      <c r="N4156" s="87" t="s">
        <v>72</v>
      </c>
      <c r="O4156" s="22"/>
      <c r="P4156" s="96" t="str">
        <f>F4156</f>
        <v xml:space="preserve">  </v>
      </c>
    </row>
    <row r="4157" spans="2:16" hidden="1" x14ac:dyDescent="0.25">
      <c r="B4157" s="98"/>
      <c r="C4157" s="66"/>
      <c r="D4157" s="87"/>
      <c r="E4157" s="22"/>
      <c r="F4157" s="22"/>
      <c r="G4157" s="51"/>
      <c r="H4157" s="66"/>
      <c r="I4157" s="87"/>
      <c r="J4157" s="22"/>
      <c r="K4157" s="22"/>
      <c r="L4157" s="51"/>
      <c r="M4157" s="65"/>
      <c r="N4157" s="87"/>
      <c r="O4157" s="22"/>
      <c r="P4157" s="96"/>
    </row>
    <row r="4158" spans="2:16" ht="15.6" hidden="1" x14ac:dyDescent="0.3">
      <c r="B4158" s="62" t="str">
        <f>B4154</f>
        <v xml:space="preserve">  </v>
      </c>
      <c r="C4158" s="66" t="s">
        <v>70</v>
      </c>
      <c r="D4158" s="66"/>
      <c r="E4158" s="22" t="str">
        <f>IFERROR(VLOOKUP(B4158,'Lessor Calculations'!$Z$10:$AB$448,3,FALSE),0)</f>
        <v xml:space="preserve">  </v>
      </c>
      <c r="F4158" s="66"/>
      <c r="G4158" s="51"/>
      <c r="H4158" s="143" t="s">
        <v>37</v>
      </c>
      <c r="I4158" s="143"/>
      <c r="J4158" s="143"/>
      <c r="K4158" s="143"/>
      <c r="L4158" s="51"/>
      <c r="M4158" s="66" t="s">
        <v>70</v>
      </c>
      <c r="N4158" s="66"/>
      <c r="O4158" s="22" t="str">
        <f>E4158</f>
        <v xml:space="preserve">  </v>
      </c>
      <c r="P4158" s="96"/>
    </row>
    <row r="4159" spans="2:16" hidden="1" x14ac:dyDescent="0.25">
      <c r="B4159" s="98"/>
      <c r="C4159" s="66"/>
      <c r="D4159" s="87" t="s">
        <v>82</v>
      </c>
      <c r="E4159" s="66"/>
      <c r="F4159" s="77" t="str">
        <f>E4158</f>
        <v xml:space="preserve">  </v>
      </c>
      <c r="G4159" s="51"/>
      <c r="H4159" s="143"/>
      <c r="I4159" s="143"/>
      <c r="J4159" s="143"/>
      <c r="K4159" s="143"/>
      <c r="L4159" s="51"/>
      <c r="M4159" s="66"/>
      <c r="N4159" s="87" t="s">
        <v>82</v>
      </c>
      <c r="O4159" s="22"/>
      <c r="P4159" s="96" t="str">
        <f>O4158</f>
        <v xml:space="preserve">  </v>
      </c>
    </row>
    <row r="4160" spans="2:16" hidden="1" x14ac:dyDescent="0.25">
      <c r="B4160" s="98"/>
      <c r="C4160" s="66"/>
      <c r="D4160" s="87"/>
      <c r="E4160" s="22"/>
      <c r="F4160" s="22"/>
      <c r="G4160" s="51"/>
      <c r="H4160" s="66"/>
      <c r="I4160" s="87"/>
      <c r="J4160" s="22"/>
      <c r="K4160" s="22"/>
      <c r="L4160" s="51"/>
      <c r="M4160" s="65"/>
      <c r="N4160" s="87"/>
      <c r="O4160" s="22"/>
      <c r="P4160" s="96"/>
    </row>
    <row r="4161" spans="2:16" ht="15.6" hidden="1" x14ac:dyDescent="0.3">
      <c r="B4161" s="62" t="str">
        <f>B4158</f>
        <v xml:space="preserve">  </v>
      </c>
      <c r="C4161" s="144" t="s">
        <v>37</v>
      </c>
      <c r="D4161" s="144"/>
      <c r="E4161" s="144"/>
      <c r="F4161" s="144"/>
      <c r="G4161" s="51"/>
      <c r="H4161" s="87" t="s">
        <v>74</v>
      </c>
      <c r="I4161" s="66"/>
      <c r="J4161" s="22" t="str">
        <f>IFERROR(VLOOKUP(B4161,'Lessor Calculations'!$AE$10:$AG$448,3,FALSE),0)</f>
        <v xml:space="preserve">  </v>
      </c>
      <c r="K4161" s="22"/>
      <c r="L4161" s="51"/>
      <c r="M4161" s="87" t="s">
        <v>74</v>
      </c>
      <c r="N4161" s="66"/>
      <c r="O4161" s="22" t="str">
        <f>J4161</f>
        <v xml:space="preserve">  </v>
      </c>
      <c r="P4161" s="96"/>
    </row>
    <row r="4162" spans="2:16" ht="15.6" hidden="1" x14ac:dyDescent="0.3">
      <c r="B4162" s="74"/>
      <c r="C4162" s="144"/>
      <c r="D4162" s="144"/>
      <c r="E4162" s="144"/>
      <c r="F4162" s="144"/>
      <c r="G4162" s="51"/>
      <c r="H4162" s="52"/>
      <c r="I4162" s="87" t="s">
        <v>79</v>
      </c>
      <c r="J4162" s="22"/>
      <c r="K4162" s="22" t="str">
        <f>J4161</f>
        <v xml:space="preserve">  </v>
      </c>
      <c r="L4162" s="51"/>
      <c r="M4162" s="52"/>
      <c r="N4162" s="87" t="s">
        <v>79</v>
      </c>
      <c r="O4162" s="22"/>
      <c r="P4162" s="96" t="str">
        <f>O4161</f>
        <v xml:space="preserve">  </v>
      </c>
    </row>
    <row r="4163" spans="2:16" ht="15.6" hidden="1" x14ac:dyDescent="0.3">
      <c r="B4163" s="74"/>
      <c r="C4163" s="66"/>
      <c r="D4163" s="87"/>
      <c r="E4163" s="22"/>
      <c r="F4163" s="22"/>
      <c r="G4163" s="51"/>
      <c r="H4163" s="66"/>
      <c r="I4163" s="87"/>
      <c r="J4163" s="22"/>
      <c r="K4163" s="22"/>
      <c r="L4163" s="51"/>
      <c r="M4163" s="65"/>
      <c r="N4163" s="66"/>
      <c r="O4163" s="22"/>
      <c r="P4163" s="96"/>
    </row>
    <row r="4164" spans="2:16" ht="15.6" hidden="1" x14ac:dyDescent="0.3">
      <c r="B4164" s="62" t="str">
        <f>B4161</f>
        <v xml:space="preserve">  </v>
      </c>
      <c r="C4164" s="87" t="s">
        <v>36</v>
      </c>
      <c r="D4164" s="22"/>
      <c r="E4164" s="22" t="str">
        <f>F4165</f>
        <v xml:space="preserve">  </v>
      </c>
      <c r="F4164" s="22"/>
      <c r="G4164" s="51"/>
      <c r="H4164" s="143" t="s">
        <v>37</v>
      </c>
      <c r="I4164" s="143"/>
      <c r="J4164" s="143"/>
      <c r="K4164" s="143"/>
      <c r="L4164" s="51"/>
      <c r="M4164" s="87" t="s">
        <v>36</v>
      </c>
      <c r="N4164" s="22"/>
      <c r="O4164" s="22" t="str">
        <f>E4164</f>
        <v xml:space="preserve">  </v>
      </c>
      <c r="P4164" s="96"/>
    </row>
    <row r="4165" spans="2:16" ht="15.6" hidden="1" x14ac:dyDescent="0.3">
      <c r="B4165" s="75"/>
      <c r="C4165" s="79"/>
      <c r="D4165" s="90" t="s">
        <v>80</v>
      </c>
      <c r="E4165" s="90"/>
      <c r="F4165" s="91" t="str">
        <f>IFERROR(VLOOKUP(B4164,'Lessor Calculations'!$G$10:$W$448,17,FALSE),0)</f>
        <v xml:space="preserve">  </v>
      </c>
      <c r="G4165" s="70"/>
      <c r="H4165" s="146"/>
      <c r="I4165" s="146"/>
      <c r="J4165" s="146"/>
      <c r="K4165" s="146"/>
      <c r="L4165" s="70"/>
      <c r="M4165" s="79"/>
      <c r="N4165" s="90" t="s">
        <v>80</v>
      </c>
      <c r="O4165" s="91"/>
      <c r="P4165" s="94" t="str">
        <f>O4164</f>
        <v xml:space="preserve">  </v>
      </c>
    </row>
    <row r="4166" spans="2:16" ht="15.6" hidden="1" x14ac:dyDescent="0.3">
      <c r="B4166" s="59" t="str">
        <f>IFERROR(IF(EOMONTH(B4161,1)&gt;Questionnaire!$I$8,"  ",EOMONTH(B4161,1)),"  ")</f>
        <v xml:space="preserve">  </v>
      </c>
      <c r="C4166" s="82" t="s">
        <v>36</v>
      </c>
      <c r="D4166" s="83"/>
      <c r="E4166" s="83">
        <f>IFERROR(F4167+F4168,0)</f>
        <v>0</v>
      </c>
      <c r="F4166" s="83"/>
      <c r="G4166" s="61"/>
      <c r="H4166" s="142" t="s">
        <v>37</v>
      </c>
      <c r="I4166" s="142"/>
      <c r="J4166" s="142"/>
      <c r="K4166" s="142"/>
      <c r="L4166" s="61"/>
      <c r="M4166" s="82" t="s">
        <v>36</v>
      </c>
      <c r="N4166" s="83"/>
      <c r="O4166" s="83">
        <f>E4166</f>
        <v>0</v>
      </c>
      <c r="P4166" s="95"/>
    </row>
    <row r="4167" spans="2:16" hidden="1" x14ac:dyDescent="0.25">
      <c r="B4167" s="98"/>
      <c r="C4167" s="87"/>
      <c r="D4167" s="87" t="s">
        <v>71</v>
      </c>
      <c r="E4167" s="87"/>
      <c r="F4167" s="22">
        <f>IFERROR(-VLOOKUP(B4166,'Lessor Calculations'!$G$10:$N$448,8,FALSE),0)</f>
        <v>0</v>
      </c>
      <c r="G4167" s="51"/>
      <c r="H4167" s="143"/>
      <c r="I4167" s="143"/>
      <c r="J4167" s="143"/>
      <c r="K4167" s="143"/>
      <c r="L4167" s="51"/>
      <c r="M4167" s="87"/>
      <c r="N4167" s="87" t="s">
        <v>71</v>
      </c>
      <c r="O4167" s="22"/>
      <c r="P4167" s="96">
        <f>F4167</f>
        <v>0</v>
      </c>
    </row>
    <row r="4168" spans="2:16" hidden="1" x14ac:dyDescent="0.25">
      <c r="B4168" s="98"/>
      <c r="C4168" s="66"/>
      <c r="D4168" s="87" t="s">
        <v>72</v>
      </c>
      <c r="E4168" s="87"/>
      <c r="F4168" s="22" t="str">
        <f>IFERROR(VLOOKUP(B4166,'Lessor Calculations'!$G$10:$M$448,7,FALSE),0)</f>
        <v xml:space="preserve">  </v>
      </c>
      <c r="G4168" s="51"/>
      <c r="H4168" s="143"/>
      <c r="I4168" s="143"/>
      <c r="J4168" s="143"/>
      <c r="K4168" s="143"/>
      <c r="L4168" s="51"/>
      <c r="M4168" s="66"/>
      <c r="N4168" s="87" t="s">
        <v>72</v>
      </c>
      <c r="O4168" s="22"/>
      <c r="P4168" s="96" t="str">
        <f>F4168</f>
        <v xml:space="preserve">  </v>
      </c>
    </row>
    <row r="4169" spans="2:16" hidden="1" x14ac:dyDescent="0.25">
      <c r="B4169" s="98"/>
      <c r="C4169" s="66"/>
      <c r="D4169" s="87"/>
      <c r="E4169" s="22"/>
      <c r="F4169" s="22"/>
      <c r="G4169" s="51"/>
      <c r="H4169" s="66"/>
      <c r="I4169" s="87"/>
      <c r="J4169" s="22"/>
      <c r="K4169" s="22"/>
      <c r="L4169" s="51"/>
      <c r="M4169" s="65"/>
      <c r="N4169" s="87"/>
      <c r="O4169" s="22"/>
      <c r="P4169" s="96"/>
    </row>
    <row r="4170" spans="2:16" ht="15.6" hidden="1" x14ac:dyDescent="0.3">
      <c r="B4170" s="62" t="str">
        <f>B4166</f>
        <v xml:space="preserve">  </v>
      </c>
      <c r="C4170" s="66" t="s">
        <v>70</v>
      </c>
      <c r="D4170" s="66"/>
      <c r="E4170" s="22" t="str">
        <f>IFERROR(VLOOKUP(B4170,'Lessor Calculations'!$Z$10:$AB$448,3,FALSE),0)</f>
        <v xml:space="preserve">  </v>
      </c>
      <c r="F4170" s="66"/>
      <c r="G4170" s="51"/>
      <c r="H4170" s="143" t="s">
        <v>37</v>
      </c>
      <c r="I4170" s="143"/>
      <c r="J4170" s="143"/>
      <c r="K4170" s="143"/>
      <c r="L4170" s="51"/>
      <c r="M4170" s="66" t="s">
        <v>70</v>
      </c>
      <c r="N4170" s="66"/>
      <c r="O4170" s="22" t="str">
        <f>E4170</f>
        <v xml:space="preserve">  </v>
      </c>
      <c r="P4170" s="96"/>
    </row>
    <row r="4171" spans="2:16" hidden="1" x14ac:dyDescent="0.25">
      <c r="B4171" s="98"/>
      <c r="C4171" s="66"/>
      <c r="D4171" s="87" t="s">
        <v>82</v>
      </c>
      <c r="E4171" s="66"/>
      <c r="F4171" s="77" t="str">
        <f>E4170</f>
        <v xml:space="preserve">  </v>
      </c>
      <c r="G4171" s="51"/>
      <c r="H4171" s="143"/>
      <c r="I4171" s="143"/>
      <c r="J4171" s="143"/>
      <c r="K4171" s="143"/>
      <c r="L4171" s="51"/>
      <c r="M4171" s="66"/>
      <c r="N4171" s="87" t="s">
        <v>82</v>
      </c>
      <c r="O4171" s="22"/>
      <c r="P4171" s="96" t="str">
        <f>O4170</f>
        <v xml:space="preserve">  </v>
      </c>
    </row>
    <row r="4172" spans="2:16" hidden="1" x14ac:dyDescent="0.25">
      <c r="B4172" s="98"/>
      <c r="C4172" s="66"/>
      <c r="D4172" s="87"/>
      <c r="E4172" s="22"/>
      <c r="F4172" s="22"/>
      <c r="G4172" s="51"/>
      <c r="H4172" s="66"/>
      <c r="I4172" s="87"/>
      <c r="J4172" s="22"/>
      <c r="K4172" s="22"/>
      <c r="L4172" s="51"/>
      <c r="M4172" s="65"/>
      <c r="N4172" s="87"/>
      <c r="O4172" s="22"/>
      <c r="P4172" s="96"/>
    </row>
    <row r="4173" spans="2:16" ht="15.6" hidden="1" x14ac:dyDescent="0.3">
      <c r="B4173" s="62" t="str">
        <f>B4170</f>
        <v xml:space="preserve">  </v>
      </c>
      <c r="C4173" s="144" t="s">
        <v>37</v>
      </c>
      <c r="D4173" s="144"/>
      <c r="E4173" s="144"/>
      <c r="F4173" s="144"/>
      <c r="G4173" s="51"/>
      <c r="H4173" s="87" t="s">
        <v>74</v>
      </c>
      <c r="I4173" s="66"/>
      <c r="J4173" s="22" t="str">
        <f>IFERROR(VLOOKUP(B4173,'Lessor Calculations'!$AE$10:$AG$448,3,FALSE),0)</f>
        <v xml:space="preserve">  </v>
      </c>
      <c r="K4173" s="22"/>
      <c r="L4173" s="51"/>
      <c r="M4173" s="87" t="s">
        <v>74</v>
      </c>
      <c r="N4173" s="66"/>
      <c r="O4173" s="22" t="str">
        <f>J4173</f>
        <v xml:space="preserve">  </v>
      </c>
      <c r="P4173" s="96"/>
    </row>
    <row r="4174" spans="2:16" ht="15.6" hidden="1" x14ac:dyDescent="0.3">
      <c r="B4174" s="74"/>
      <c r="C4174" s="144"/>
      <c r="D4174" s="144"/>
      <c r="E4174" s="144"/>
      <c r="F4174" s="144"/>
      <c r="G4174" s="51"/>
      <c r="H4174" s="52"/>
      <c r="I4174" s="87" t="s">
        <v>79</v>
      </c>
      <c r="J4174" s="22"/>
      <c r="K4174" s="22" t="str">
        <f>J4173</f>
        <v xml:space="preserve">  </v>
      </c>
      <c r="L4174" s="51"/>
      <c r="M4174" s="52"/>
      <c r="N4174" s="87" t="s">
        <v>79</v>
      </c>
      <c r="O4174" s="22"/>
      <c r="P4174" s="96" t="str">
        <f>O4173</f>
        <v xml:space="preserve">  </v>
      </c>
    </row>
    <row r="4175" spans="2:16" ht="15.6" hidden="1" x14ac:dyDescent="0.3">
      <c r="B4175" s="74"/>
      <c r="C4175" s="66"/>
      <c r="D4175" s="87"/>
      <c r="E4175" s="22"/>
      <c r="F4175" s="22"/>
      <c r="G4175" s="51"/>
      <c r="H4175" s="66"/>
      <c r="I4175" s="87"/>
      <c r="J4175" s="22"/>
      <c r="K4175" s="22"/>
      <c r="L4175" s="51"/>
      <c r="M4175" s="65"/>
      <c r="N4175" s="66"/>
      <c r="O4175" s="22"/>
      <c r="P4175" s="96"/>
    </row>
    <row r="4176" spans="2:16" ht="15.6" hidden="1" x14ac:dyDescent="0.3">
      <c r="B4176" s="62" t="str">
        <f>B4173</f>
        <v xml:space="preserve">  </v>
      </c>
      <c r="C4176" s="87" t="s">
        <v>36</v>
      </c>
      <c r="D4176" s="22"/>
      <c r="E4176" s="22" t="str">
        <f>F4177</f>
        <v xml:space="preserve">  </v>
      </c>
      <c r="F4176" s="22"/>
      <c r="G4176" s="51"/>
      <c r="H4176" s="143" t="s">
        <v>37</v>
      </c>
      <c r="I4176" s="143"/>
      <c r="J4176" s="143"/>
      <c r="K4176" s="143"/>
      <c r="L4176" s="51"/>
      <c r="M4176" s="87" t="s">
        <v>36</v>
      </c>
      <c r="N4176" s="22"/>
      <c r="O4176" s="22" t="str">
        <f>E4176</f>
        <v xml:space="preserve">  </v>
      </c>
      <c r="P4176" s="96"/>
    </row>
    <row r="4177" spans="2:16" ht="15.6" hidden="1" x14ac:dyDescent="0.3">
      <c r="B4177" s="75"/>
      <c r="C4177" s="79"/>
      <c r="D4177" s="90" t="s">
        <v>80</v>
      </c>
      <c r="E4177" s="90"/>
      <c r="F4177" s="91" t="str">
        <f>IFERROR(VLOOKUP(B4176,'Lessor Calculations'!$G$10:$W$448,17,FALSE),0)</f>
        <v xml:space="preserve">  </v>
      </c>
      <c r="G4177" s="70"/>
      <c r="H4177" s="146"/>
      <c r="I4177" s="146"/>
      <c r="J4177" s="146"/>
      <c r="K4177" s="146"/>
      <c r="L4177" s="70"/>
      <c r="M4177" s="79"/>
      <c r="N4177" s="90" t="s">
        <v>80</v>
      </c>
      <c r="O4177" s="91"/>
      <c r="P4177" s="94" t="str">
        <f>O4176</f>
        <v xml:space="preserve">  </v>
      </c>
    </row>
    <row r="4178" spans="2:16" ht="15.6" hidden="1" x14ac:dyDescent="0.3">
      <c r="B4178" s="59" t="str">
        <f>IFERROR(IF(EOMONTH(B4173,1)&gt;Questionnaire!$I$8,"  ",EOMONTH(B4173,1)),"  ")</f>
        <v xml:space="preserve">  </v>
      </c>
      <c r="C4178" s="82" t="s">
        <v>36</v>
      </c>
      <c r="D4178" s="83"/>
      <c r="E4178" s="83">
        <f>IFERROR(F4179+F4180,0)</f>
        <v>0</v>
      </c>
      <c r="F4178" s="83"/>
      <c r="G4178" s="61"/>
      <c r="H4178" s="142" t="s">
        <v>37</v>
      </c>
      <c r="I4178" s="142"/>
      <c r="J4178" s="142"/>
      <c r="K4178" s="142"/>
      <c r="L4178" s="61"/>
      <c r="M4178" s="82" t="s">
        <v>36</v>
      </c>
      <c r="N4178" s="83"/>
      <c r="O4178" s="83">
        <f>E4178</f>
        <v>0</v>
      </c>
      <c r="P4178" s="95"/>
    </row>
    <row r="4179" spans="2:16" hidden="1" x14ac:dyDescent="0.25">
      <c r="B4179" s="98"/>
      <c r="C4179" s="87"/>
      <c r="D4179" s="87" t="s">
        <v>71</v>
      </c>
      <c r="E4179" s="87"/>
      <c r="F4179" s="22">
        <f>IFERROR(-VLOOKUP(B4178,'Lessor Calculations'!$G$10:$N$448,8,FALSE),0)</f>
        <v>0</v>
      </c>
      <c r="G4179" s="51"/>
      <c r="H4179" s="143"/>
      <c r="I4179" s="143"/>
      <c r="J4179" s="143"/>
      <c r="K4179" s="143"/>
      <c r="L4179" s="51"/>
      <c r="M4179" s="87"/>
      <c r="N4179" s="87" t="s">
        <v>71</v>
      </c>
      <c r="O4179" s="22"/>
      <c r="P4179" s="96">
        <f>F4179</f>
        <v>0</v>
      </c>
    </row>
    <row r="4180" spans="2:16" hidden="1" x14ac:dyDescent="0.25">
      <c r="B4180" s="98"/>
      <c r="C4180" s="66"/>
      <c r="D4180" s="87" t="s">
        <v>72</v>
      </c>
      <c r="E4180" s="87"/>
      <c r="F4180" s="22" t="str">
        <f>IFERROR(VLOOKUP(B4178,'Lessor Calculations'!$G$10:$M$448,7,FALSE),0)</f>
        <v xml:space="preserve">  </v>
      </c>
      <c r="G4180" s="51"/>
      <c r="H4180" s="143"/>
      <c r="I4180" s="143"/>
      <c r="J4180" s="143"/>
      <c r="K4180" s="143"/>
      <c r="L4180" s="51"/>
      <c r="M4180" s="66"/>
      <c r="N4180" s="87" t="s">
        <v>72</v>
      </c>
      <c r="O4180" s="22"/>
      <c r="P4180" s="96" t="str">
        <f>F4180</f>
        <v xml:space="preserve">  </v>
      </c>
    </row>
    <row r="4181" spans="2:16" hidden="1" x14ac:dyDescent="0.25">
      <c r="B4181" s="98"/>
      <c r="C4181" s="66"/>
      <c r="D4181" s="87"/>
      <c r="E4181" s="22"/>
      <c r="F4181" s="22"/>
      <c r="G4181" s="51"/>
      <c r="H4181" s="66"/>
      <c r="I4181" s="87"/>
      <c r="J4181" s="22"/>
      <c r="K4181" s="22"/>
      <c r="L4181" s="51"/>
      <c r="M4181" s="65"/>
      <c r="N4181" s="87"/>
      <c r="O4181" s="22"/>
      <c r="P4181" s="96"/>
    </row>
    <row r="4182" spans="2:16" ht="15.6" hidden="1" x14ac:dyDescent="0.3">
      <c r="B4182" s="62" t="str">
        <f>B4178</f>
        <v xml:space="preserve">  </v>
      </c>
      <c r="C4182" s="66" t="s">
        <v>70</v>
      </c>
      <c r="D4182" s="66"/>
      <c r="E4182" s="22" t="str">
        <f>IFERROR(VLOOKUP(B4182,'Lessor Calculations'!$Z$10:$AB$448,3,FALSE),0)</f>
        <v xml:space="preserve">  </v>
      </c>
      <c r="F4182" s="66"/>
      <c r="G4182" s="51"/>
      <c r="H4182" s="143" t="s">
        <v>37</v>
      </c>
      <c r="I4182" s="143"/>
      <c r="J4182" s="143"/>
      <c r="K4182" s="143"/>
      <c r="L4182" s="51"/>
      <c r="M4182" s="66" t="s">
        <v>70</v>
      </c>
      <c r="N4182" s="66"/>
      <c r="O4182" s="22" t="str">
        <f>E4182</f>
        <v xml:space="preserve">  </v>
      </c>
      <c r="P4182" s="96"/>
    </row>
    <row r="4183" spans="2:16" hidden="1" x14ac:dyDescent="0.25">
      <c r="B4183" s="98"/>
      <c r="C4183" s="66"/>
      <c r="D4183" s="87" t="s">
        <v>82</v>
      </c>
      <c r="E4183" s="66"/>
      <c r="F4183" s="77" t="str">
        <f>E4182</f>
        <v xml:space="preserve">  </v>
      </c>
      <c r="G4183" s="51"/>
      <c r="H4183" s="143"/>
      <c r="I4183" s="143"/>
      <c r="J4183" s="143"/>
      <c r="K4183" s="143"/>
      <c r="L4183" s="51"/>
      <c r="M4183" s="66"/>
      <c r="N4183" s="87" t="s">
        <v>82</v>
      </c>
      <c r="O4183" s="22"/>
      <c r="P4183" s="96" t="str">
        <f>O4182</f>
        <v xml:space="preserve">  </v>
      </c>
    </row>
    <row r="4184" spans="2:16" hidden="1" x14ac:dyDescent="0.25">
      <c r="B4184" s="98"/>
      <c r="C4184" s="66"/>
      <c r="D4184" s="87"/>
      <c r="E4184" s="22"/>
      <c r="F4184" s="22"/>
      <c r="G4184" s="51"/>
      <c r="H4184" s="66"/>
      <c r="I4184" s="87"/>
      <c r="J4184" s="22"/>
      <c r="K4184" s="22"/>
      <c r="L4184" s="51"/>
      <c r="M4184" s="65"/>
      <c r="N4184" s="87"/>
      <c r="O4184" s="22"/>
      <c r="P4184" s="96"/>
    </row>
    <row r="4185" spans="2:16" ht="15.6" hidden="1" x14ac:dyDescent="0.3">
      <c r="B4185" s="62" t="str">
        <f>B4182</f>
        <v xml:space="preserve">  </v>
      </c>
      <c r="C4185" s="144" t="s">
        <v>37</v>
      </c>
      <c r="D4185" s="144"/>
      <c r="E4185" s="144"/>
      <c r="F4185" s="144"/>
      <c r="G4185" s="51"/>
      <c r="H4185" s="87" t="s">
        <v>74</v>
      </c>
      <c r="I4185" s="66"/>
      <c r="J4185" s="22" t="str">
        <f>IFERROR(VLOOKUP(B4185,'Lessor Calculations'!$AE$10:$AG$448,3,FALSE),0)</f>
        <v xml:space="preserve">  </v>
      </c>
      <c r="K4185" s="22"/>
      <c r="L4185" s="51"/>
      <c r="M4185" s="87" t="s">
        <v>74</v>
      </c>
      <c r="N4185" s="66"/>
      <c r="O4185" s="22" t="str">
        <f>J4185</f>
        <v xml:space="preserve">  </v>
      </c>
      <c r="P4185" s="96"/>
    </row>
    <row r="4186" spans="2:16" ht="15.6" hidden="1" x14ac:dyDescent="0.3">
      <c r="B4186" s="74"/>
      <c r="C4186" s="144"/>
      <c r="D4186" s="144"/>
      <c r="E4186" s="144"/>
      <c r="F4186" s="144"/>
      <c r="G4186" s="51"/>
      <c r="H4186" s="52"/>
      <c r="I4186" s="87" t="s">
        <v>79</v>
      </c>
      <c r="J4186" s="22"/>
      <c r="K4186" s="22" t="str">
        <f>J4185</f>
        <v xml:space="preserve">  </v>
      </c>
      <c r="L4186" s="51"/>
      <c r="M4186" s="52"/>
      <c r="N4186" s="87" t="s">
        <v>79</v>
      </c>
      <c r="O4186" s="22"/>
      <c r="P4186" s="96" t="str">
        <f>O4185</f>
        <v xml:space="preserve">  </v>
      </c>
    </row>
    <row r="4187" spans="2:16" ht="15.6" hidden="1" x14ac:dyDescent="0.3">
      <c r="B4187" s="74"/>
      <c r="C4187" s="66"/>
      <c r="D4187" s="87"/>
      <c r="E4187" s="22"/>
      <c r="F4187" s="22"/>
      <c r="G4187" s="51"/>
      <c r="H4187" s="66"/>
      <c r="I4187" s="87"/>
      <c r="J4187" s="22"/>
      <c r="K4187" s="22"/>
      <c r="L4187" s="51"/>
      <c r="M4187" s="65"/>
      <c r="N4187" s="66"/>
      <c r="O4187" s="22"/>
      <c r="P4187" s="96"/>
    </row>
    <row r="4188" spans="2:16" ht="15.6" hidden="1" x14ac:dyDescent="0.3">
      <c r="B4188" s="62" t="str">
        <f>B4185</f>
        <v xml:space="preserve">  </v>
      </c>
      <c r="C4188" s="87" t="s">
        <v>36</v>
      </c>
      <c r="D4188" s="22"/>
      <c r="E4188" s="22" t="str">
        <f>F4189</f>
        <v xml:space="preserve">  </v>
      </c>
      <c r="F4188" s="22"/>
      <c r="G4188" s="51"/>
      <c r="H4188" s="143" t="s">
        <v>37</v>
      </c>
      <c r="I4188" s="143"/>
      <c r="J4188" s="143"/>
      <c r="K4188" s="143"/>
      <c r="L4188" s="51"/>
      <c r="M4188" s="87" t="s">
        <v>36</v>
      </c>
      <c r="N4188" s="22"/>
      <c r="O4188" s="22" t="str">
        <f>E4188</f>
        <v xml:space="preserve">  </v>
      </c>
      <c r="P4188" s="96"/>
    </row>
    <row r="4189" spans="2:16" ht="15.6" hidden="1" x14ac:dyDescent="0.3">
      <c r="B4189" s="75"/>
      <c r="C4189" s="79"/>
      <c r="D4189" s="90" t="s">
        <v>80</v>
      </c>
      <c r="E4189" s="90"/>
      <c r="F4189" s="91" t="str">
        <f>IFERROR(VLOOKUP(B4188,'Lessor Calculations'!$G$10:$W$448,17,FALSE),0)</f>
        <v xml:space="preserve">  </v>
      </c>
      <c r="G4189" s="70"/>
      <c r="H4189" s="146"/>
      <c r="I4189" s="146"/>
      <c r="J4189" s="146"/>
      <c r="K4189" s="146"/>
      <c r="L4189" s="70"/>
      <c r="M4189" s="79"/>
      <c r="N4189" s="90" t="s">
        <v>80</v>
      </c>
      <c r="O4189" s="91"/>
      <c r="P4189" s="94" t="str">
        <f>O4188</f>
        <v xml:space="preserve">  </v>
      </c>
    </row>
    <row r="4190" spans="2:16" ht="15.6" hidden="1" x14ac:dyDescent="0.3">
      <c r="B4190" s="59" t="str">
        <f>IFERROR(IF(EOMONTH(B4185,1)&gt;Questionnaire!$I$8,"  ",EOMONTH(B4185,1)),"  ")</f>
        <v xml:space="preserve">  </v>
      </c>
      <c r="C4190" s="82" t="s">
        <v>36</v>
      </c>
      <c r="D4190" s="83"/>
      <c r="E4190" s="83">
        <f>IFERROR(F4191+F4192,0)</f>
        <v>0</v>
      </c>
      <c r="F4190" s="83"/>
      <c r="G4190" s="61"/>
      <c r="H4190" s="142" t="s">
        <v>37</v>
      </c>
      <c r="I4190" s="142"/>
      <c r="J4190" s="142"/>
      <c r="K4190" s="142"/>
      <c r="L4190" s="61"/>
      <c r="M4190" s="82" t="s">
        <v>36</v>
      </c>
      <c r="N4190" s="83"/>
      <c r="O4190" s="83">
        <f>E4190</f>
        <v>0</v>
      </c>
      <c r="P4190" s="95"/>
    </row>
    <row r="4191" spans="2:16" hidden="1" x14ac:dyDescent="0.25">
      <c r="B4191" s="98"/>
      <c r="C4191" s="87"/>
      <c r="D4191" s="87" t="s">
        <v>71</v>
      </c>
      <c r="E4191" s="87"/>
      <c r="F4191" s="22">
        <f>IFERROR(-VLOOKUP(B4190,'Lessor Calculations'!$G$10:$N$448,8,FALSE),0)</f>
        <v>0</v>
      </c>
      <c r="G4191" s="51"/>
      <c r="H4191" s="143"/>
      <c r="I4191" s="143"/>
      <c r="J4191" s="143"/>
      <c r="K4191" s="143"/>
      <c r="L4191" s="51"/>
      <c r="M4191" s="87"/>
      <c r="N4191" s="87" t="s">
        <v>71</v>
      </c>
      <c r="O4191" s="22"/>
      <c r="P4191" s="96">
        <f>F4191</f>
        <v>0</v>
      </c>
    </row>
    <row r="4192" spans="2:16" hidden="1" x14ac:dyDescent="0.25">
      <c r="B4192" s="98"/>
      <c r="C4192" s="66"/>
      <c r="D4192" s="87" t="s">
        <v>72</v>
      </c>
      <c r="E4192" s="87"/>
      <c r="F4192" s="22" t="str">
        <f>IFERROR(VLOOKUP(B4190,'Lessor Calculations'!$G$10:$M$448,7,FALSE),0)</f>
        <v xml:space="preserve">  </v>
      </c>
      <c r="G4192" s="51"/>
      <c r="H4192" s="143"/>
      <c r="I4192" s="143"/>
      <c r="J4192" s="143"/>
      <c r="K4192" s="143"/>
      <c r="L4192" s="51"/>
      <c r="M4192" s="66"/>
      <c r="N4192" s="87" t="s">
        <v>72</v>
      </c>
      <c r="O4192" s="22"/>
      <c r="P4192" s="96" t="str">
        <f>F4192</f>
        <v xml:space="preserve">  </v>
      </c>
    </row>
    <row r="4193" spans="2:16" hidden="1" x14ac:dyDescent="0.25">
      <c r="B4193" s="98"/>
      <c r="C4193" s="66"/>
      <c r="D4193" s="87"/>
      <c r="E4193" s="22"/>
      <c r="F4193" s="22"/>
      <c r="G4193" s="51"/>
      <c r="H4193" s="66"/>
      <c r="I4193" s="87"/>
      <c r="J4193" s="22"/>
      <c r="K4193" s="22"/>
      <c r="L4193" s="51"/>
      <c r="M4193" s="65"/>
      <c r="N4193" s="87"/>
      <c r="O4193" s="22"/>
      <c r="P4193" s="96"/>
    </row>
    <row r="4194" spans="2:16" ht="15.6" hidden="1" x14ac:dyDescent="0.3">
      <c r="B4194" s="62" t="str">
        <f>B4190</f>
        <v xml:space="preserve">  </v>
      </c>
      <c r="C4194" s="66" t="s">
        <v>70</v>
      </c>
      <c r="D4194" s="66"/>
      <c r="E4194" s="22" t="str">
        <f>IFERROR(VLOOKUP(B4194,'Lessor Calculations'!$Z$10:$AB$448,3,FALSE),0)</f>
        <v xml:space="preserve">  </v>
      </c>
      <c r="F4194" s="66"/>
      <c r="G4194" s="51"/>
      <c r="H4194" s="143" t="s">
        <v>37</v>
      </c>
      <c r="I4194" s="143"/>
      <c r="J4194" s="143"/>
      <c r="K4194" s="143"/>
      <c r="L4194" s="51"/>
      <c r="M4194" s="66" t="s">
        <v>70</v>
      </c>
      <c r="N4194" s="66"/>
      <c r="O4194" s="22" t="str">
        <f>E4194</f>
        <v xml:space="preserve">  </v>
      </c>
      <c r="P4194" s="96"/>
    </row>
    <row r="4195" spans="2:16" hidden="1" x14ac:dyDescent="0.25">
      <c r="B4195" s="98"/>
      <c r="C4195" s="66"/>
      <c r="D4195" s="87" t="s">
        <v>82</v>
      </c>
      <c r="E4195" s="66"/>
      <c r="F4195" s="77" t="str">
        <f>E4194</f>
        <v xml:space="preserve">  </v>
      </c>
      <c r="G4195" s="51"/>
      <c r="H4195" s="143"/>
      <c r="I4195" s="143"/>
      <c r="J4195" s="143"/>
      <c r="K4195" s="143"/>
      <c r="L4195" s="51"/>
      <c r="M4195" s="66"/>
      <c r="N4195" s="87" t="s">
        <v>82</v>
      </c>
      <c r="O4195" s="22"/>
      <c r="P4195" s="96" t="str">
        <f>O4194</f>
        <v xml:space="preserve">  </v>
      </c>
    </row>
    <row r="4196" spans="2:16" hidden="1" x14ac:dyDescent="0.25">
      <c r="B4196" s="98"/>
      <c r="C4196" s="66"/>
      <c r="D4196" s="87"/>
      <c r="E4196" s="22"/>
      <c r="F4196" s="22"/>
      <c r="G4196" s="51"/>
      <c r="H4196" s="66"/>
      <c r="I4196" s="87"/>
      <c r="J4196" s="22"/>
      <c r="K4196" s="22"/>
      <c r="L4196" s="51"/>
      <c r="M4196" s="65"/>
      <c r="N4196" s="87"/>
      <c r="O4196" s="22"/>
      <c r="P4196" s="96"/>
    </row>
    <row r="4197" spans="2:16" ht="15.6" hidden="1" x14ac:dyDescent="0.3">
      <c r="B4197" s="62" t="str">
        <f>B4194</f>
        <v xml:space="preserve">  </v>
      </c>
      <c r="C4197" s="144" t="s">
        <v>37</v>
      </c>
      <c r="D4197" s="144"/>
      <c r="E4197" s="144"/>
      <c r="F4197" s="144"/>
      <c r="G4197" s="51"/>
      <c r="H4197" s="87" t="s">
        <v>74</v>
      </c>
      <c r="I4197" s="66"/>
      <c r="J4197" s="22" t="str">
        <f>IFERROR(VLOOKUP(B4197,'Lessor Calculations'!$AE$10:$AG$448,3,FALSE),0)</f>
        <v xml:space="preserve">  </v>
      </c>
      <c r="K4197" s="22"/>
      <c r="L4197" s="51"/>
      <c r="M4197" s="87" t="s">
        <v>74</v>
      </c>
      <c r="N4197" s="66"/>
      <c r="O4197" s="22" t="str">
        <f>J4197</f>
        <v xml:space="preserve">  </v>
      </c>
      <c r="P4197" s="96"/>
    </row>
    <row r="4198" spans="2:16" ht="15.6" hidden="1" x14ac:dyDescent="0.3">
      <c r="B4198" s="74"/>
      <c r="C4198" s="144"/>
      <c r="D4198" s="144"/>
      <c r="E4198" s="144"/>
      <c r="F4198" s="144"/>
      <c r="G4198" s="51"/>
      <c r="H4198" s="52"/>
      <c r="I4198" s="87" t="s">
        <v>79</v>
      </c>
      <c r="J4198" s="22"/>
      <c r="K4198" s="22" t="str">
        <f>J4197</f>
        <v xml:space="preserve">  </v>
      </c>
      <c r="L4198" s="51"/>
      <c r="M4198" s="52"/>
      <c r="N4198" s="87" t="s">
        <v>79</v>
      </c>
      <c r="O4198" s="22"/>
      <c r="P4198" s="96" t="str">
        <f>O4197</f>
        <v xml:space="preserve">  </v>
      </c>
    </row>
    <row r="4199" spans="2:16" ht="15.6" hidden="1" x14ac:dyDescent="0.3">
      <c r="B4199" s="74"/>
      <c r="C4199" s="66"/>
      <c r="D4199" s="87"/>
      <c r="E4199" s="22"/>
      <c r="F4199" s="22"/>
      <c r="G4199" s="51"/>
      <c r="H4199" s="66"/>
      <c r="I4199" s="87"/>
      <c r="J4199" s="22"/>
      <c r="K4199" s="22"/>
      <c r="L4199" s="51"/>
      <c r="M4199" s="65"/>
      <c r="N4199" s="66"/>
      <c r="O4199" s="22"/>
      <c r="P4199" s="96"/>
    </row>
    <row r="4200" spans="2:16" ht="15.6" hidden="1" x14ac:dyDescent="0.3">
      <c r="B4200" s="62" t="str">
        <f>B4197</f>
        <v xml:space="preserve">  </v>
      </c>
      <c r="C4200" s="87" t="s">
        <v>36</v>
      </c>
      <c r="D4200" s="22"/>
      <c r="E4200" s="22" t="str">
        <f>F4201</f>
        <v xml:space="preserve">  </v>
      </c>
      <c r="F4200" s="22"/>
      <c r="G4200" s="51"/>
      <c r="H4200" s="143" t="s">
        <v>37</v>
      </c>
      <c r="I4200" s="143"/>
      <c r="J4200" s="143"/>
      <c r="K4200" s="143"/>
      <c r="L4200" s="51"/>
      <c r="M4200" s="87" t="s">
        <v>36</v>
      </c>
      <c r="N4200" s="22"/>
      <c r="O4200" s="22" t="str">
        <f>E4200</f>
        <v xml:space="preserve">  </v>
      </c>
      <c r="P4200" s="96"/>
    </row>
    <row r="4201" spans="2:16" ht="15.6" hidden="1" x14ac:dyDescent="0.3">
      <c r="B4201" s="75"/>
      <c r="C4201" s="79"/>
      <c r="D4201" s="90" t="s">
        <v>80</v>
      </c>
      <c r="E4201" s="90"/>
      <c r="F4201" s="91" t="str">
        <f>IFERROR(VLOOKUP(B4200,'Lessor Calculations'!$G$10:$W$448,17,FALSE),0)</f>
        <v xml:space="preserve">  </v>
      </c>
      <c r="G4201" s="70"/>
      <c r="H4201" s="146"/>
      <c r="I4201" s="146"/>
      <c r="J4201" s="146"/>
      <c r="K4201" s="146"/>
      <c r="L4201" s="70"/>
      <c r="M4201" s="79"/>
      <c r="N4201" s="90" t="s">
        <v>80</v>
      </c>
      <c r="O4201" s="91"/>
      <c r="P4201" s="94" t="str">
        <f>O4200</f>
        <v xml:space="preserve">  </v>
      </c>
    </row>
    <row r="4202" spans="2:16" ht="15.6" hidden="1" x14ac:dyDescent="0.3">
      <c r="B4202" s="59" t="str">
        <f>IFERROR(IF(EOMONTH(B4197,1)&gt;Questionnaire!$I$8,"  ",EOMONTH(B4197,1)),"  ")</f>
        <v xml:space="preserve">  </v>
      </c>
      <c r="C4202" s="82" t="s">
        <v>36</v>
      </c>
      <c r="D4202" s="83"/>
      <c r="E4202" s="83">
        <f>IFERROR(F4203+F4204,0)</f>
        <v>0</v>
      </c>
      <c r="F4202" s="83"/>
      <c r="G4202" s="61"/>
      <c r="H4202" s="142" t="s">
        <v>37</v>
      </c>
      <c r="I4202" s="142"/>
      <c r="J4202" s="142"/>
      <c r="K4202" s="142"/>
      <c r="L4202" s="61"/>
      <c r="M4202" s="82" t="s">
        <v>36</v>
      </c>
      <c r="N4202" s="83"/>
      <c r="O4202" s="83">
        <f>E4202</f>
        <v>0</v>
      </c>
      <c r="P4202" s="95"/>
    </row>
    <row r="4203" spans="2:16" hidden="1" x14ac:dyDescent="0.25">
      <c r="B4203" s="98"/>
      <c r="C4203" s="87"/>
      <c r="D4203" s="87" t="s">
        <v>71</v>
      </c>
      <c r="E4203" s="87"/>
      <c r="F4203" s="22">
        <f>IFERROR(-VLOOKUP(B4202,'Lessor Calculations'!$G$10:$N$448,8,FALSE),0)</f>
        <v>0</v>
      </c>
      <c r="G4203" s="51"/>
      <c r="H4203" s="143"/>
      <c r="I4203" s="143"/>
      <c r="J4203" s="143"/>
      <c r="K4203" s="143"/>
      <c r="L4203" s="51"/>
      <c r="M4203" s="87"/>
      <c r="N4203" s="87" t="s">
        <v>71</v>
      </c>
      <c r="O4203" s="22"/>
      <c r="P4203" s="96">
        <f>F4203</f>
        <v>0</v>
      </c>
    </row>
    <row r="4204" spans="2:16" hidden="1" x14ac:dyDescent="0.25">
      <c r="B4204" s="98"/>
      <c r="C4204" s="66"/>
      <c r="D4204" s="87" t="s">
        <v>72</v>
      </c>
      <c r="E4204" s="87"/>
      <c r="F4204" s="22" t="str">
        <f>IFERROR(VLOOKUP(B4202,'Lessor Calculations'!$G$10:$M$448,7,FALSE),0)</f>
        <v xml:space="preserve">  </v>
      </c>
      <c r="G4204" s="51"/>
      <c r="H4204" s="143"/>
      <c r="I4204" s="143"/>
      <c r="J4204" s="143"/>
      <c r="K4204" s="143"/>
      <c r="L4204" s="51"/>
      <c r="M4204" s="66"/>
      <c r="N4204" s="87" t="s">
        <v>72</v>
      </c>
      <c r="O4204" s="22"/>
      <c r="P4204" s="96" t="str">
        <f>F4204</f>
        <v xml:space="preserve">  </v>
      </c>
    </row>
    <row r="4205" spans="2:16" hidden="1" x14ac:dyDescent="0.25">
      <c r="B4205" s="98"/>
      <c r="C4205" s="66"/>
      <c r="D4205" s="87"/>
      <c r="E4205" s="22"/>
      <c r="F4205" s="22"/>
      <c r="G4205" s="51"/>
      <c r="H4205" s="66"/>
      <c r="I4205" s="87"/>
      <c r="J4205" s="22"/>
      <c r="K4205" s="22"/>
      <c r="L4205" s="51"/>
      <c r="M4205" s="65"/>
      <c r="N4205" s="87"/>
      <c r="O4205" s="22"/>
      <c r="P4205" s="96"/>
    </row>
    <row r="4206" spans="2:16" ht="15.6" hidden="1" x14ac:dyDescent="0.3">
      <c r="B4206" s="62" t="str">
        <f>B4202</f>
        <v xml:space="preserve">  </v>
      </c>
      <c r="C4206" s="66" t="s">
        <v>70</v>
      </c>
      <c r="D4206" s="66"/>
      <c r="E4206" s="22" t="str">
        <f>IFERROR(VLOOKUP(B4206,'Lessor Calculations'!$Z$10:$AB$448,3,FALSE),0)</f>
        <v xml:space="preserve">  </v>
      </c>
      <c r="F4206" s="66"/>
      <c r="G4206" s="51"/>
      <c r="H4206" s="143" t="s">
        <v>37</v>
      </c>
      <c r="I4206" s="143"/>
      <c r="J4206" s="143"/>
      <c r="K4206" s="143"/>
      <c r="L4206" s="51"/>
      <c r="M4206" s="66" t="s">
        <v>70</v>
      </c>
      <c r="N4206" s="66"/>
      <c r="O4206" s="22" t="str">
        <f>E4206</f>
        <v xml:space="preserve">  </v>
      </c>
      <c r="P4206" s="96"/>
    </row>
    <row r="4207" spans="2:16" hidden="1" x14ac:dyDescent="0.25">
      <c r="B4207" s="98"/>
      <c r="C4207" s="66"/>
      <c r="D4207" s="87" t="s">
        <v>82</v>
      </c>
      <c r="E4207" s="66"/>
      <c r="F4207" s="77" t="str">
        <f>E4206</f>
        <v xml:space="preserve">  </v>
      </c>
      <c r="G4207" s="51"/>
      <c r="H4207" s="143"/>
      <c r="I4207" s="143"/>
      <c r="J4207" s="143"/>
      <c r="K4207" s="143"/>
      <c r="L4207" s="51"/>
      <c r="M4207" s="66"/>
      <c r="N4207" s="87" t="s">
        <v>82</v>
      </c>
      <c r="O4207" s="22"/>
      <c r="P4207" s="96" t="str">
        <f>O4206</f>
        <v xml:space="preserve">  </v>
      </c>
    </row>
    <row r="4208" spans="2:16" hidden="1" x14ac:dyDescent="0.25">
      <c r="B4208" s="98"/>
      <c r="C4208" s="66"/>
      <c r="D4208" s="87"/>
      <c r="E4208" s="22"/>
      <c r="F4208" s="22"/>
      <c r="G4208" s="51"/>
      <c r="H4208" s="66"/>
      <c r="I4208" s="87"/>
      <c r="J4208" s="22"/>
      <c r="K4208" s="22"/>
      <c r="L4208" s="51"/>
      <c r="M4208" s="65"/>
      <c r="N4208" s="87"/>
      <c r="O4208" s="22"/>
      <c r="P4208" s="96"/>
    </row>
    <row r="4209" spans="2:16" ht="15.6" hidden="1" x14ac:dyDescent="0.3">
      <c r="B4209" s="62" t="str">
        <f>B4206</f>
        <v xml:space="preserve">  </v>
      </c>
      <c r="C4209" s="144" t="s">
        <v>37</v>
      </c>
      <c r="D4209" s="144"/>
      <c r="E4209" s="144"/>
      <c r="F4209" s="144"/>
      <c r="G4209" s="51"/>
      <c r="H4209" s="87" t="s">
        <v>74</v>
      </c>
      <c r="I4209" s="66"/>
      <c r="J4209" s="22" t="str">
        <f>IFERROR(VLOOKUP(B4209,'Lessor Calculations'!$AE$10:$AG$448,3,FALSE),0)</f>
        <v xml:space="preserve">  </v>
      </c>
      <c r="K4209" s="22"/>
      <c r="L4209" s="51"/>
      <c r="M4209" s="87" t="s">
        <v>74</v>
      </c>
      <c r="N4209" s="66"/>
      <c r="O4209" s="22" t="str">
        <f>J4209</f>
        <v xml:space="preserve">  </v>
      </c>
      <c r="P4209" s="96"/>
    </row>
    <row r="4210" spans="2:16" ht="15.6" hidden="1" x14ac:dyDescent="0.3">
      <c r="B4210" s="74"/>
      <c r="C4210" s="144"/>
      <c r="D4210" s="144"/>
      <c r="E4210" s="144"/>
      <c r="F4210" s="144"/>
      <c r="G4210" s="51"/>
      <c r="H4210" s="52"/>
      <c r="I4210" s="87" t="s">
        <v>79</v>
      </c>
      <c r="J4210" s="22"/>
      <c r="K4210" s="22" t="str">
        <f>J4209</f>
        <v xml:space="preserve">  </v>
      </c>
      <c r="L4210" s="51"/>
      <c r="M4210" s="52"/>
      <c r="N4210" s="87" t="s">
        <v>79</v>
      </c>
      <c r="O4210" s="22"/>
      <c r="P4210" s="96" t="str">
        <f>O4209</f>
        <v xml:space="preserve">  </v>
      </c>
    </row>
    <row r="4211" spans="2:16" ht="15.6" hidden="1" x14ac:dyDescent="0.3">
      <c r="B4211" s="74"/>
      <c r="C4211" s="66"/>
      <c r="D4211" s="87"/>
      <c r="E4211" s="22"/>
      <c r="F4211" s="22"/>
      <c r="G4211" s="51"/>
      <c r="H4211" s="66"/>
      <c r="I4211" s="87"/>
      <c r="J4211" s="22"/>
      <c r="K4211" s="22"/>
      <c r="L4211" s="51"/>
      <c r="M4211" s="65"/>
      <c r="N4211" s="66"/>
      <c r="O4211" s="22"/>
      <c r="P4211" s="96"/>
    </row>
    <row r="4212" spans="2:16" ht="15.6" hidden="1" x14ac:dyDescent="0.3">
      <c r="B4212" s="62" t="str">
        <f>B4209</f>
        <v xml:space="preserve">  </v>
      </c>
      <c r="C4212" s="87" t="s">
        <v>36</v>
      </c>
      <c r="D4212" s="22"/>
      <c r="E4212" s="22" t="str">
        <f>F4213</f>
        <v xml:space="preserve">  </v>
      </c>
      <c r="F4212" s="22"/>
      <c r="G4212" s="51"/>
      <c r="H4212" s="143" t="s">
        <v>37</v>
      </c>
      <c r="I4212" s="143"/>
      <c r="J4212" s="143"/>
      <c r="K4212" s="143"/>
      <c r="L4212" s="51"/>
      <c r="M4212" s="87" t="s">
        <v>36</v>
      </c>
      <c r="N4212" s="22"/>
      <c r="O4212" s="22" t="str">
        <f>E4212</f>
        <v xml:space="preserve">  </v>
      </c>
      <c r="P4212" s="96"/>
    </row>
    <row r="4213" spans="2:16" ht="15.6" hidden="1" x14ac:dyDescent="0.3">
      <c r="B4213" s="75"/>
      <c r="C4213" s="79"/>
      <c r="D4213" s="90" t="s">
        <v>80</v>
      </c>
      <c r="E4213" s="90"/>
      <c r="F4213" s="91" t="str">
        <f>IFERROR(VLOOKUP(B4212,'Lessor Calculations'!$G$10:$W$448,17,FALSE),0)</f>
        <v xml:space="preserve">  </v>
      </c>
      <c r="G4213" s="70"/>
      <c r="H4213" s="146"/>
      <c r="I4213" s="146"/>
      <c r="J4213" s="146"/>
      <c r="K4213" s="146"/>
      <c r="L4213" s="70"/>
      <c r="M4213" s="79"/>
      <c r="N4213" s="90" t="s">
        <v>80</v>
      </c>
      <c r="O4213" s="91"/>
      <c r="P4213" s="94" t="str">
        <f>O4212</f>
        <v xml:space="preserve">  </v>
      </c>
    </row>
    <row r="4214" spans="2:16" ht="15.6" hidden="1" x14ac:dyDescent="0.3">
      <c r="B4214" s="59" t="str">
        <f>IFERROR(IF(EOMONTH(B4209,1)&gt;Questionnaire!$I$8,"  ",EOMONTH(B4209,1)),"  ")</f>
        <v xml:space="preserve">  </v>
      </c>
      <c r="C4214" s="82" t="s">
        <v>36</v>
      </c>
      <c r="D4214" s="83"/>
      <c r="E4214" s="83">
        <f>IFERROR(F4215+F4216,0)</f>
        <v>0</v>
      </c>
      <c r="F4214" s="83"/>
      <c r="G4214" s="61"/>
      <c r="H4214" s="142" t="s">
        <v>37</v>
      </c>
      <c r="I4214" s="142"/>
      <c r="J4214" s="142"/>
      <c r="K4214" s="142"/>
      <c r="L4214" s="61"/>
      <c r="M4214" s="82" t="s">
        <v>36</v>
      </c>
      <c r="N4214" s="83"/>
      <c r="O4214" s="83">
        <f>E4214</f>
        <v>0</v>
      </c>
      <c r="P4214" s="95"/>
    </row>
    <row r="4215" spans="2:16" hidden="1" x14ac:dyDescent="0.25">
      <c r="B4215" s="98"/>
      <c r="C4215" s="87"/>
      <c r="D4215" s="87" t="s">
        <v>71</v>
      </c>
      <c r="E4215" s="87"/>
      <c r="F4215" s="22">
        <f>IFERROR(-VLOOKUP(B4214,'Lessor Calculations'!$G$10:$N$448,8,FALSE),0)</f>
        <v>0</v>
      </c>
      <c r="G4215" s="51"/>
      <c r="H4215" s="143"/>
      <c r="I4215" s="143"/>
      <c r="J4215" s="143"/>
      <c r="K4215" s="143"/>
      <c r="L4215" s="51"/>
      <c r="M4215" s="87"/>
      <c r="N4215" s="87" t="s">
        <v>71</v>
      </c>
      <c r="O4215" s="22"/>
      <c r="P4215" s="96">
        <f>F4215</f>
        <v>0</v>
      </c>
    </row>
    <row r="4216" spans="2:16" hidden="1" x14ac:dyDescent="0.25">
      <c r="B4216" s="98"/>
      <c r="C4216" s="66"/>
      <c r="D4216" s="87" t="s">
        <v>72</v>
      </c>
      <c r="E4216" s="87"/>
      <c r="F4216" s="22" t="str">
        <f>IFERROR(VLOOKUP(B4214,'Lessor Calculations'!$G$10:$M$448,7,FALSE),0)</f>
        <v xml:space="preserve">  </v>
      </c>
      <c r="G4216" s="51"/>
      <c r="H4216" s="143"/>
      <c r="I4216" s="143"/>
      <c r="J4216" s="143"/>
      <c r="K4216" s="143"/>
      <c r="L4216" s="51"/>
      <c r="M4216" s="66"/>
      <c r="N4216" s="87" t="s">
        <v>72</v>
      </c>
      <c r="O4216" s="22"/>
      <c r="P4216" s="96" t="str">
        <f>F4216</f>
        <v xml:space="preserve">  </v>
      </c>
    </row>
    <row r="4217" spans="2:16" hidden="1" x14ac:dyDescent="0.25">
      <c r="B4217" s="98"/>
      <c r="C4217" s="66"/>
      <c r="D4217" s="87"/>
      <c r="E4217" s="22"/>
      <c r="F4217" s="22"/>
      <c r="G4217" s="51"/>
      <c r="H4217" s="66"/>
      <c r="I4217" s="87"/>
      <c r="J4217" s="22"/>
      <c r="K4217" s="22"/>
      <c r="L4217" s="51"/>
      <c r="M4217" s="65"/>
      <c r="N4217" s="87"/>
      <c r="O4217" s="22"/>
      <c r="P4217" s="96"/>
    </row>
    <row r="4218" spans="2:16" ht="15.6" hidden="1" x14ac:dyDescent="0.3">
      <c r="B4218" s="62" t="str">
        <f>B4214</f>
        <v xml:space="preserve">  </v>
      </c>
      <c r="C4218" s="66" t="s">
        <v>70</v>
      </c>
      <c r="D4218" s="66"/>
      <c r="E4218" s="22" t="str">
        <f>IFERROR(VLOOKUP(B4218,'Lessor Calculations'!$Z$10:$AB$448,3,FALSE),0)</f>
        <v xml:space="preserve">  </v>
      </c>
      <c r="F4218" s="66"/>
      <c r="G4218" s="51"/>
      <c r="H4218" s="143" t="s">
        <v>37</v>
      </c>
      <c r="I4218" s="143"/>
      <c r="J4218" s="143"/>
      <c r="K4218" s="143"/>
      <c r="L4218" s="51"/>
      <c r="M4218" s="66" t="s">
        <v>70</v>
      </c>
      <c r="N4218" s="66"/>
      <c r="O4218" s="22" t="str">
        <f>E4218</f>
        <v xml:space="preserve">  </v>
      </c>
      <c r="P4218" s="96"/>
    </row>
    <row r="4219" spans="2:16" hidden="1" x14ac:dyDescent="0.25">
      <c r="B4219" s="98"/>
      <c r="C4219" s="66"/>
      <c r="D4219" s="87" t="s">
        <v>82</v>
      </c>
      <c r="E4219" s="66"/>
      <c r="F4219" s="77" t="str">
        <f>E4218</f>
        <v xml:space="preserve">  </v>
      </c>
      <c r="G4219" s="51"/>
      <c r="H4219" s="143"/>
      <c r="I4219" s="143"/>
      <c r="J4219" s="143"/>
      <c r="K4219" s="143"/>
      <c r="L4219" s="51"/>
      <c r="M4219" s="66"/>
      <c r="N4219" s="87" t="s">
        <v>82</v>
      </c>
      <c r="O4219" s="22"/>
      <c r="P4219" s="96" t="str">
        <f>O4218</f>
        <v xml:space="preserve">  </v>
      </c>
    </row>
    <row r="4220" spans="2:16" hidden="1" x14ac:dyDescent="0.25">
      <c r="B4220" s="98"/>
      <c r="C4220" s="66"/>
      <c r="D4220" s="87"/>
      <c r="E4220" s="22"/>
      <c r="F4220" s="22"/>
      <c r="G4220" s="51"/>
      <c r="H4220" s="66"/>
      <c r="I4220" s="87"/>
      <c r="J4220" s="22"/>
      <c r="K4220" s="22"/>
      <c r="L4220" s="51"/>
      <c r="M4220" s="65"/>
      <c r="N4220" s="87"/>
      <c r="O4220" s="22"/>
      <c r="P4220" s="96"/>
    </row>
    <row r="4221" spans="2:16" ht="15.6" hidden="1" x14ac:dyDescent="0.3">
      <c r="B4221" s="62" t="str">
        <f>B4218</f>
        <v xml:space="preserve">  </v>
      </c>
      <c r="C4221" s="144" t="s">
        <v>37</v>
      </c>
      <c r="D4221" s="144"/>
      <c r="E4221" s="144"/>
      <c r="F4221" s="144"/>
      <c r="G4221" s="51"/>
      <c r="H4221" s="87" t="s">
        <v>74</v>
      </c>
      <c r="I4221" s="66"/>
      <c r="J4221" s="22" t="str">
        <f>IFERROR(VLOOKUP(B4221,'Lessor Calculations'!$AE$10:$AG$448,3,FALSE),0)</f>
        <v xml:space="preserve">  </v>
      </c>
      <c r="K4221" s="22"/>
      <c r="L4221" s="51"/>
      <c r="M4221" s="87" t="s">
        <v>74</v>
      </c>
      <c r="N4221" s="66"/>
      <c r="O4221" s="22" t="str">
        <f>J4221</f>
        <v xml:space="preserve">  </v>
      </c>
      <c r="P4221" s="96"/>
    </row>
    <row r="4222" spans="2:16" ht="15.6" hidden="1" x14ac:dyDescent="0.3">
      <c r="B4222" s="74"/>
      <c r="C4222" s="144"/>
      <c r="D4222" s="144"/>
      <c r="E4222" s="144"/>
      <c r="F4222" s="144"/>
      <c r="G4222" s="51"/>
      <c r="H4222" s="52"/>
      <c r="I4222" s="87" t="s">
        <v>79</v>
      </c>
      <c r="J4222" s="22"/>
      <c r="K4222" s="22" t="str">
        <f>J4221</f>
        <v xml:space="preserve">  </v>
      </c>
      <c r="L4222" s="51"/>
      <c r="M4222" s="52"/>
      <c r="N4222" s="87" t="s">
        <v>79</v>
      </c>
      <c r="O4222" s="22"/>
      <c r="P4222" s="96" t="str">
        <f>O4221</f>
        <v xml:space="preserve">  </v>
      </c>
    </row>
    <row r="4223" spans="2:16" ht="15.6" hidden="1" x14ac:dyDescent="0.3">
      <c r="B4223" s="74"/>
      <c r="C4223" s="66"/>
      <c r="D4223" s="87"/>
      <c r="E4223" s="22"/>
      <c r="F4223" s="22"/>
      <c r="G4223" s="51"/>
      <c r="H4223" s="66"/>
      <c r="I4223" s="87"/>
      <c r="J4223" s="22"/>
      <c r="K4223" s="22"/>
      <c r="L4223" s="51"/>
      <c r="M4223" s="65"/>
      <c r="N4223" s="66"/>
      <c r="O4223" s="22"/>
      <c r="P4223" s="96"/>
    </row>
    <row r="4224" spans="2:16" ht="15.6" hidden="1" x14ac:dyDescent="0.3">
      <c r="B4224" s="62" t="str">
        <f>B4221</f>
        <v xml:space="preserve">  </v>
      </c>
      <c r="C4224" s="87" t="s">
        <v>36</v>
      </c>
      <c r="D4224" s="22"/>
      <c r="E4224" s="22" t="str">
        <f>F4225</f>
        <v xml:space="preserve">  </v>
      </c>
      <c r="F4224" s="22"/>
      <c r="G4224" s="51"/>
      <c r="H4224" s="143" t="s">
        <v>37</v>
      </c>
      <c r="I4224" s="143"/>
      <c r="J4224" s="143"/>
      <c r="K4224" s="143"/>
      <c r="L4224" s="51"/>
      <c r="M4224" s="87" t="s">
        <v>36</v>
      </c>
      <c r="N4224" s="22"/>
      <c r="O4224" s="22" t="str">
        <f>E4224</f>
        <v xml:space="preserve">  </v>
      </c>
      <c r="P4224" s="96"/>
    </row>
    <row r="4225" spans="2:16" ht="15.6" hidden="1" x14ac:dyDescent="0.3">
      <c r="B4225" s="75"/>
      <c r="C4225" s="79"/>
      <c r="D4225" s="90" t="s">
        <v>80</v>
      </c>
      <c r="E4225" s="90"/>
      <c r="F4225" s="91" t="str">
        <f>IFERROR(VLOOKUP(B4224,'Lessor Calculations'!$G$10:$W$448,17,FALSE),0)</f>
        <v xml:space="preserve">  </v>
      </c>
      <c r="G4225" s="70"/>
      <c r="H4225" s="146"/>
      <c r="I4225" s="146"/>
      <c r="J4225" s="146"/>
      <c r="K4225" s="146"/>
      <c r="L4225" s="70"/>
      <c r="M4225" s="79"/>
      <c r="N4225" s="90" t="s">
        <v>80</v>
      </c>
      <c r="O4225" s="91"/>
      <c r="P4225" s="94" t="str">
        <f>O4224</f>
        <v xml:space="preserve">  </v>
      </c>
    </row>
    <row r="4226" spans="2:16" ht="15.6" hidden="1" x14ac:dyDescent="0.3">
      <c r="B4226" s="59" t="str">
        <f>IFERROR(IF(EOMONTH(B4221,1)&gt;Questionnaire!$I$8,"  ",EOMONTH(B4221,1)),"  ")</f>
        <v xml:space="preserve">  </v>
      </c>
      <c r="C4226" s="82" t="s">
        <v>36</v>
      </c>
      <c r="D4226" s="83"/>
      <c r="E4226" s="83">
        <f>IFERROR(F4227+F4228,0)</f>
        <v>0</v>
      </c>
      <c r="F4226" s="83"/>
      <c r="G4226" s="61"/>
      <c r="H4226" s="142" t="s">
        <v>37</v>
      </c>
      <c r="I4226" s="142"/>
      <c r="J4226" s="142"/>
      <c r="K4226" s="142"/>
      <c r="L4226" s="61"/>
      <c r="M4226" s="82" t="s">
        <v>36</v>
      </c>
      <c r="N4226" s="83"/>
      <c r="O4226" s="83">
        <f>E4226</f>
        <v>0</v>
      </c>
      <c r="P4226" s="95"/>
    </row>
    <row r="4227" spans="2:16" hidden="1" x14ac:dyDescent="0.25">
      <c r="B4227" s="98"/>
      <c r="C4227" s="87"/>
      <c r="D4227" s="87" t="s">
        <v>71</v>
      </c>
      <c r="E4227" s="87"/>
      <c r="F4227" s="22">
        <f>IFERROR(-VLOOKUP(B4226,'Lessor Calculations'!$G$10:$N$448,8,FALSE),0)</f>
        <v>0</v>
      </c>
      <c r="G4227" s="51"/>
      <c r="H4227" s="143"/>
      <c r="I4227" s="143"/>
      <c r="J4227" s="143"/>
      <c r="K4227" s="143"/>
      <c r="L4227" s="51"/>
      <c r="M4227" s="87"/>
      <c r="N4227" s="87" t="s">
        <v>71</v>
      </c>
      <c r="O4227" s="22"/>
      <c r="P4227" s="96">
        <f>F4227</f>
        <v>0</v>
      </c>
    </row>
    <row r="4228" spans="2:16" hidden="1" x14ac:dyDescent="0.25">
      <c r="B4228" s="98"/>
      <c r="C4228" s="66"/>
      <c r="D4228" s="87" t="s">
        <v>72</v>
      </c>
      <c r="E4228" s="87"/>
      <c r="F4228" s="22" t="str">
        <f>IFERROR(VLOOKUP(B4226,'Lessor Calculations'!$G$10:$M$448,7,FALSE),0)</f>
        <v xml:space="preserve">  </v>
      </c>
      <c r="G4228" s="51"/>
      <c r="H4228" s="143"/>
      <c r="I4228" s="143"/>
      <c r="J4228" s="143"/>
      <c r="K4228" s="143"/>
      <c r="L4228" s="51"/>
      <c r="M4228" s="66"/>
      <c r="N4228" s="87" t="s">
        <v>72</v>
      </c>
      <c r="O4228" s="22"/>
      <c r="P4228" s="96" t="str">
        <f>F4228</f>
        <v xml:space="preserve">  </v>
      </c>
    </row>
    <row r="4229" spans="2:16" hidden="1" x14ac:dyDescent="0.25">
      <c r="B4229" s="98"/>
      <c r="C4229" s="66"/>
      <c r="D4229" s="87"/>
      <c r="E4229" s="22"/>
      <c r="F4229" s="22"/>
      <c r="G4229" s="51"/>
      <c r="H4229" s="66"/>
      <c r="I4229" s="87"/>
      <c r="J4229" s="22"/>
      <c r="K4229" s="22"/>
      <c r="L4229" s="51"/>
      <c r="M4229" s="65"/>
      <c r="N4229" s="87"/>
      <c r="O4229" s="22"/>
      <c r="P4229" s="96"/>
    </row>
    <row r="4230" spans="2:16" ht="15.6" hidden="1" x14ac:dyDescent="0.3">
      <c r="B4230" s="62" t="str">
        <f>B4226</f>
        <v xml:space="preserve">  </v>
      </c>
      <c r="C4230" s="66" t="s">
        <v>70</v>
      </c>
      <c r="D4230" s="66"/>
      <c r="E4230" s="22" t="str">
        <f>IFERROR(VLOOKUP(B4230,'Lessor Calculations'!$Z$10:$AB$448,3,FALSE),0)</f>
        <v xml:space="preserve">  </v>
      </c>
      <c r="F4230" s="66"/>
      <c r="G4230" s="51"/>
      <c r="H4230" s="143" t="s">
        <v>37</v>
      </c>
      <c r="I4230" s="143"/>
      <c r="J4230" s="143"/>
      <c r="K4230" s="143"/>
      <c r="L4230" s="51"/>
      <c r="M4230" s="66" t="s">
        <v>70</v>
      </c>
      <c r="N4230" s="66"/>
      <c r="O4230" s="22" t="str">
        <f>E4230</f>
        <v xml:space="preserve">  </v>
      </c>
      <c r="P4230" s="96"/>
    </row>
    <row r="4231" spans="2:16" hidden="1" x14ac:dyDescent="0.25">
      <c r="B4231" s="98"/>
      <c r="C4231" s="66"/>
      <c r="D4231" s="87" t="s">
        <v>82</v>
      </c>
      <c r="E4231" s="66"/>
      <c r="F4231" s="77" t="str">
        <f>E4230</f>
        <v xml:space="preserve">  </v>
      </c>
      <c r="G4231" s="51"/>
      <c r="H4231" s="143"/>
      <c r="I4231" s="143"/>
      <c r="J4231" s="143"/>
      <c r="K4231" s="143"/>
      <c r="L4231" s="51"/>
      <c r="M4231" s="66"/>
      <c r="N4231" s="87" t="s">
        <v>82</v>
      </c>
      <c r="O4231" s="22"/>
      <c r="P4231" s="96" t="str">
        <f>O4230</f>
        <v xml:space="preserve">  </v>
      </c>
    </row>
    <row r="4232" spans="2:16" hidden="1" x14ac:dyDescent="0.25">
      <c r="B4232" s="98"/>
      <c r="C4232" s="66"/>
      <c r="D4232" s="87"/>
      <c r="E4232" s="22"/>
      <c r="F4232" s="22"/>
      <c r="G4232" s="51"/>
      <c r="H4232" s="66"/>
      <c r="I4232" s="87"/>
      <c r="J4232" s="22"/>
      <c r="K4232" s="22"/>
      <c r="L4232" s="51"/>
      <c r="M4232" s="65"/>
      <c r="N4232" s="87"/>
      <c r="O4232" s="22"/>
      <c r="P4232" s="96"/>
    </row>
    <row r="4233" spans="2:16" ht="15.6" hidden="1" x14ac:dyDescent="0.3">
      <c r="B4233" s="62" t="str">
        <f>B4230</f>
        <v xml:space="preserve">  </v>
      </c>
      <c r="C4233" s="144" t="s">
        <v>37</v>
      </c>
      <c r="D4233" s="144"/>
      <c r="E4233" s="144"/>
      <c r="F4233" s="144"/>
      <c r="G4233" s="51"/>
      <c r="H4233" s="87" t="s">
        <v>74</v>
      </c>
      <c r="I4233" s="66"/>
      <c r="J4233" s="22" t="str">
        <f>IFERROR(VLOOKUP(B4233,'Lessor Calculations'!$AE$10:$AG$448,3,FALSE),0)</f>
        <v xml:space="preserve">  </v>
      </c>
      <c r="K4233" s="22"/>
      <c r="L4233" s="51"/>
      <c r="M4233" s="87" t="s">
        <v>74</v>
      </c>
      <c r="N4233" s="66"/>
      <c r="O4233" s="22" t="str">
        <f>J4233</f>
        <v xml:space="preserve">  </v>
      </c>
      <c r="P4233" s="96"/>
    </row>
    <row r="4234" spans="2:16" ht="15.6" hidden="1" x14ac:dyDescent="0.3">
      <c r="B4234" s="74"/>
      <c r="C4234" s="144"/>
      <c r="D4234" s="144"/>
      <c r="E4234" s="144"/>
      <c r="F4234" s="144"/>
      <c r="G4234" s="51"/>
      <c r="H4234" s="52"/>
      <c r="I4234" s="87" t="s">
        <v>79</v>
      </c>
      <c r="J4234" s="22"/>
      <c r="K4234" s="22" t="str">
        <f>J4233</f>
        <v xml:space="preserve">  </v>
      </c>
      <c r="L4234" s="51"/>
      <c r="M4234" s="52"/>
      <c r="N4234" s="87" t="s">
        <v>79</v>
      </c>
      <c r="O4234" s="22"/>
      <c r="P4234" s="96" t="str">
        <f>O4233</f>
        <v xml:space="preserve">  </v>
      </c>
    </row>
    <row r="4235" spans="2:16" ht="15.6" hidden="1" x14ac:dyDescent="0.3">
      <c r="B4235" s="74"/>
      <c r="C4235" s="66"/>
      <c r="D4235" s="87"/>
      <c r="E4235" s="22"/>
      <c r="F4235" s="22"/>
      <c r="G4235" s="51"/>
      <c r="H4235" s="66"/>
      <c r="I4235" s="87"/>
      <c r="J4235" s="22"/>
      <c r="K4235" s="22"/>
      <c r="L4235" s="51"/>
      <c r="M4235" s="65"/>
      <c r="N4235" s="66"/>
      <c r="O4235" s="22"/>
      <c r="P4235" s="96"/>
    </row>
    <row r="4236" spans="2:16" ht="15.6" hidden="1" x14ac:dyDescent="0.3">
      <c r="B4236" s="62" t="str">
        <f>B4233</f>
        <v xml:space="preserve">  </v>
      </c>
      <c r="C4236" s="87" t="s">
        <v>36</v>
      </c>
      <c r="D4236" s="22"/>
      <c r="E4236" s="22" t="str">
        <f>F4237</f>
        <v xml:space="preserve">  </v>
      </c>
      <c r="F4236" s="22"/>
      <c r="G4236" s="51"/>
      <c r="H4236" s="143" t="s">
        <v>37</v>
      </c>
      <c r="I4236" s="143"/>
      <c r="J4236" s="143"/>
      <c r="K4236" s="143"/>
      <c r="L4236" s="51"/>
      <c r="M4236" s="87" t="s">
        <v>36</v>
      </c>
      <c r="N4236" s="22"/>
      <c r="O4236" s="22" t="str">
        <f>E4236</f>
        <v xml:space="preserve">  </v>
      </c>
      <c r="P4236" s="96"/>
    </row>
    <row r="4237" spans="2:16" ht="15.6" hidden="1" x14ac:dyDescent="0.3">
      <c r="B4237" s="75"/>
      <c r="C4237" s="79"/>
      <c r="D4237" s="90" t="s">
        <v>80</v>
      </c>
      <c r="E4237" s="90"/>
      <c r="F4237" s="91" t="str">
        <f>IFERROR(VLOOKUP(B4236,'Lessor Calculations'!$G$10:$W$448,17,FALSE),0)</f>
        <v xml:space="preserve">  </v>
      </c>
      <c r="G4237" s="70"/>
      <c r="H4237" s="146"/>
      <c r="I4237" s="146"/>
      <c r="J4237" s="146"/>
      <c r="K4237" s="146"/>
      <c r="L4237" s="70"/>
      <c r="M4237" s="79"/>
      <c r="N4237" s="90" t="s">
        <v>80</v>
      </c>
      <c r="O4237" s="91"/>
      <c r="P4237" s="94" t="str">
        <f>O4236</f>
        <v xml:space="preserve">  </v>
      </c>
    </row>
    <row r="4238" spans="2:16" ht="15.6" hidden="1" x14ac:dyDescent="0.3">
      <c r="B4238" s="59" t="str">
        <f>IFERROR(IF(EOMONTH(B4233,1)&gt;Questionnaire!$I$8,"  ",EOMONTH(B4233,1)),"  ")</f>
        <v xml:space="preserve">  </v>
      </c>
      <c r="C4238" s="82" t="s">
        <v>36</v>
      </c>
      <c r="D4238" s="83"/>
      <c r="E4238" s="83">
        <f>IFERROR(F4239+F4240,0)</f>
        <v>0</v>
      </c>
      <c r="F4238" s="83"/>
      <c r="G4238" s="61"/>
      <c r="H4238" s="142" t="s">
        <v>37</v>
      </c>
      <c r="I4238" s="142"/>
      <c r="J4238" s="142"/>
      <c r="K4238" s="142"/>
      <c r="L4238" s="61"/>
      <c r="M4238" s="82" t="s">
        <v>36</v>
      </c>
      <c r="N4238" s="83"/>
      <c r="O4238" s="83">
        <f>E4238</f>
        <v>0</v>
      </c>
      <c r="P4238" s="95"/>
    </row>
    <row r="4239" spans="2:16" hidden="1" x14ac:dyDescent="0.25">
      <c r="B4239" s="98"/>
      <c r="C4239" s="87"/>
      <c r="D4239" s="87" t="s">
        <v>71</v>
      </c>
      <c r="E4239" s="87"/>
      <c r="F4239" s="22">
        <f>IFERROR(-VLOOKUP(B4238,'Lessor Calculations'!$G$10:$N$448,8,FALSE),0)</f>
        <v>0</v>
      </c>
      <c r="G4239" s="51"/>
      <c r="H4239" s="143"/>
      <c r="I4239" s="143"/>
      <c r="J4239" s="143"/>
      <c r="K4239" s="143"/>
      <c r="L4239" s="51"/>
      <c r="M4239" s="87"/>
      <c r="N4239" s="87" t="s">
        <v>71</v>
      </c>
      <c r="O4239" s="22"/>
      <c r="P4239" s="96">
        <f>F4239</f>
        <v>0</v>
      </c>
    </row>
    <row r="4240" spans="2:16" hidden="1" x14ac:dyDescent="0.25">
      <c r="B4240" s="98"/>
      <c r="C4240" s="66"/>
      <c r="D4240" s="87" t="s">
        <v>72</v>
      </c>
      <c r="E4240" s="87"/>
      <c r="F4240" s="22" t="str">
        <f>IFERROR(VLOOKUP(B4238,'Lessor Calculations'!$G$10:$M$448,7,FALSE),0)</f>
        <v xml:space="preserve">  </v>
      </c>
      <c r="G4240" s="51"/>
      <c r="H4240" s="143"/>
      <c r="I4240" s="143"/>
      <c r="J4240" s="143"/>
      <c r="K4240" s="143"/>
      <c r="L4240" s="51"/>
      <c r="M4240" s="66"/>
      <c r="N4240" s="87" t="s">
        <v>72</v>
      </c>
      <c r="O4240" s="22"/>
      <c r="P4240" s="96" t="str">
        <f>F4240</f>
        <v xml:space="preserve">  </v>
      </c>
    </row>
    <row r="4241" spans="2:16" hidden="1" x14ac:dyDescent="0.25">
      <c r="B4241" s="98"/>
      <c r="C4241" s="66"/>
      <c r="D4241" s="87"/>
      <c r="E4241" s="22"/>
      <c r="F4241" s="22"/>
      <c r="G4241" s="51"/>
      <c r="H4241" s="66"/>
      <c r="I4241" s="87"/>
      <c r="J4241" s="22"/>
      <c r="K4241" s="22"/>
      <c r="L4241" s="51"/>
      <c r="M4241" s="65"/>
      <c r="N4241" s="87"/>
      <c r="O4241" s="22"/>
      <c r="P4241" s="96"/>
    </row>
    <row r="4242" spans="2:16" ht="15.6" hidden="1" x14ac:dyDescent="0.3">
      <c r="B4242" s="62" t="str">
        <f>B4238</f>
        <v xml:space="preserve">  </v>
      </c>
      <c r="C4242" s="66" t="s">
        <v>70</v>
      </c>
      <c r="D4242" s="66"/>
      <c r="E4242" s="22" t="str">
        <f>IFERROR(VLOOKUP(B4242,'Lessor Calculations'!$Z$10:$AB$448,3,FALSE),0)</f>
        <v xml:space="preserve">  </v>
      </c>
      <c r="F4242" s="66"/>
      <c r="G4242" s="51"/>
      <c r="H4242" s="143" t="s">
        <v>37</v>
      </c>
      <c r="I4242" s="143"/>
      <c r="J4242" s="143"/>
      <c r="K4242" s="143"/>
      <c r="L4242" s="51"/>
      <c r="M4242" s="66" t="s">
        <v>70</v>
      </c>
      <c r="N4242" s="66"/>
      <c r="O4242" s="22" t="str">
        <f>E4242</f>
        <v xml:space="preserve">  </v>
      </c>
      <c r="P4242" s="96"/>
    </row>
    <row r="4243" spans="2:16" hidden="1" x14ac:dyDescent="0.25">
      <c r="B4243" s="98"/>
      <c r="C4243" s="66"/>
      <c r="D4243" s="87" t="s">
        <v>82</v>
      </c>
      <c r="E4243" s="66"/>
      <c r="F4243" s="77" t="str">
        <f>E4242</f>
        <v xml:space="preserve">  </v>
      </c>
      <c r="G4243" s="51"/>
      <c r="H4243" s="143"/>
      <c r="I4243" s="143"/>
      <c r="J4243" s="143"/>
      <c r="K4243" s="143"/>
      <c r="L4243" s="51"/>
      <c r="M4243" s="66"/>
      <c r="N4243" s="87" t="s">
        <v>82</v>
      </c>
      <c r="O4243" s="22"/>
      <c r="P4243" s="96" t="str">
        <f>O4242</f>
        <v xml:space="preserve">  </v>
      </c>
    </row>
    <row r="4244" spans="2:16" hidden="1" x14ac:dyDescent="0.25">
      <c r="B4244" s="98"/>
      <c r="C4244" s="66"/>
      <c r="D4244" s="87"/>
      <c r="E4244" s="22"/>
      <c r="F4244" s="22"/>
      <c r="G4244" s="51"/>
      <c r="H4244" s="66"/>
      <c r="I4244" s="87"/>
      <c r="J4244" s="22"/>
      <c r="K4244" s="22"/>
      <c r="L4244" s="51"/>
      <c r="M4244" s="65"/>
      <c r="N4244" s="87"/>
      <c r="O4244" s="22"/>
      <c r="P4244" s="96"/>
    </row>
    <row r="4245" spans="2:16" ht="15.6" hidden="1" x14ac:dyDescent="0.3">
      <c r="B4245" s="62" t="str">
        <f>B4242</f>
        <v xml:space="preserve">  </v>
      </c>
      <c r="C4245" s="144" t="s">
        <v>37</v>
      </c>
      <c r="D4245" s="144"/>
      <c r="E4245" s="144"/>
      <c r="F4245" s="144"/>
      <c r="G4245" s="51"/>
      <c r="H4245" s="87" t="s">
        <v>74</v>
      </c>
      <c r="I4245" s="66"/>
      <c r="J4245" s="22" t="str">
        <f>IFERROR(VLOOKUP(B4245,'Lessor Calculations'!$AE$10:$AG$448,3,FALSE),0)</f>
        <v xml:space="preserve">  </v>
      </c>
      <c r="K4245" s="22"/>
      <c r="L4245" s="51"/>
      <c r="M4245" s="87" t="s">
        <v>74</v>
      </c>
      <c r="N4245" s="66"/>
      <c r="O4245" s="22" t="str">
        <f>J4245</f>
        <v xml:space="preserve">  </v>
      </c>
      <c r="P4245" s="96"/>
    </row>
    <row r="4246" spans="2:16" ht="15.6" hidden="1" x14ac:dyDescent="0.3">
      <c r="B4246" s="74"/>
      <c r="C4246" s="144"/>
      <c r="D4246" s="144"/>
      <c r="E4246" s="144"/>
      <c r="F4246" s="144"/>
      <c r="G4246" s="51"/>
      <c r="H4246" s="52"/>
      <c r="I4246" s="87" t="s">
        <v>79</v>
      </c>
      <c r="J4246" s="22"/>
      <c r="K4246" s="22" t="str">
        <f>J4245</f>
        <v xml:space="preserve">  </v>
      </c>
      <c r="L4246" s="51"/>
      <c r="M4246" s="52"/>
      <c r="N4246" s="87" t="s">
        <v>79</v>
      </c>
      <c r="O4246" s="22"/>
      <c r="P4246" s="96" t="str">
        <f>O4245</f>
        <v xml:space="preserve">  </v>
      </c>
    </row>
    <row r="4247" spans="2:16" ht="15.6" hidden="1" x14ac:dyDescent="0.3">
      <c r="B4247" s="74"/>
      <c r="C4247" s="66"/>
      <c r="D4247" s="87"/>
      <c r="E4247" s="22"/>
      <c r="F4247" s="22"/>
      <c r="G4247" s="51"/>
      <c r="H4247" s="66"/>
      <c r="I4247" s="87"/>
      <c r="J4247" s="22"/>
      <c r="K4247" s="22"/>
      <c r="L4247" s="51"/>
      <c r="M4247" s="65"/>
      <c r="N4247" s="66"/>
      <c r="O4247" s="22"/>
      <c r="P4247" s="96"/>
    </row>
    <row r="4248" spans="2:16" ht="15.6" hidden="1" x14ac:dyDescent="0.3">
      <c r="B4248" s="62" t="str">
        <f>B4245</f>
        <v xml:space="preserve">  </v>
      </c>
      <c r="C4248" s="87" t="s">
        <v>36</v>
      </c>
      <c r="D4248" s="22"/>
      <c r="E4248" s="22" t="str">
        <f>F4249</f>
        <v xml:space="preserve">  </v>
      </c>
      <c r="F4248" s="22"/>
      <c r="G4248" s="51"/>
      <c r="H4248" s="143" t="s">
        <v>37</v>
      </c>
      <c r="I4248" s="143"/>
      <c r="J4248" s="143"/>
      <c r="K4248" s="143"/>
      <c r="L4248" s="51"/>
      <c r="M4248" s="87" t="s">
        <v>36</v>
      </c>
      <c r="N4248" s="22"/>
      <c r="O4248" s="22" t="str">
        <f>E4248</f>
        <v xml:space="preserve">  </v>
      </c>
      <c r="P4248" s="96"/>
    </row>
    <row r="4249" spans="2:16" ht="15.6" hidden="1" x14ac:dyDescent="0.3">
      <c r="B4249" s="75"/>
      <c r="C4249" s="79"/>
      <c r="D4249" s="90" t="s">
        <v>80</v>
      </c>
      <c r="E4249" s="90"/>
      <c r="F4249" s="91" t="str">
        <f>IFERROR(VLOOKUP(B4248,'Lessor Calculations'!$G$10:$W$448,17,FALSE),0)</f>
        <v xml:space="preserve">  </v>
      </c>
      <c r="G4249" s="70"/>
      <c r="H4249" s="146"/>
      <c r="I4249" s="146"/>
      <c r="J4249" s="146"/>
      <c r="K4249" s="146"/>
      <c r="L4249" s="70"/>
      <c r="M4249" s="79"/>
      <c r="N4249" s="90" t="s">
        <v>80</v>
      </c>
      <c r="O4249" s="91"/>
      <c r="P4249" s="94" t="str">
        <f>O4248</f>
        <v xml:space="preserve">  </v>
      </c>
    </row>
    <row r="4250" spans="2:16" ht="15.6" hidden="1" x14ac:dyDescent="0.3">
      <c r="B4250" s="59" t="str">
        <f>IFERROR(IF(EOMONTH(B4245,1)&gt;Questionnaire!$I$8,"  ",EOMONTH(B4245,1)),"  ")</f>
        <v xml:space="preserve">  </v>
      </c>
      <c r="C4250" s="82" t="s">
        <v>36</v>
      </c>
      <c r="D4250" s="83"/>
      <c r="E4250" s="83">
        <f>IFERROR(F4251+F4252,0)</f>
        <v>0</v>
      </c>
      <c r="F4250" s="83"/>
      <c r="G4250" s="61"/>
      <c r="H4250" s="142" t="s">
        <v>37</v>
      </c>
      <c r="I4250" s="142"/>
      <c r="J4250" s="142"/>
      <c r="K4250" s="142"/>
      <c r="L4250" s="61"/>
      <c r="M4250" s="82" t="s">
        <v>36</v>
      </c>
      <c r="N4250" s="83"/>
      <c r="O4250" s="83">
        <f>E4250</f>
        <v>0</v>
      </c>
      <c r="P4250" s="95"/>
    </row>
    <row r="4251" spans="2:16" hidden="1" x14ac:dyDescent="0.25">
      <c r="B4251" s="98"/>
      <c r="C4251" s="87"/>
      <c r="D4251" s="87" t="s">
        <v>71</v>
      </c>
      <c r="E4251" s="87"/>
      <c r="F4251" s="22">
        <f>IFERROR(-VLOOKUP(B4250,'Lessor Calculations'!$G$10:$N$448,8,FALSE),0)</f>
        <v>0</v>
      </c>
      <c r="G4251" s="51"/>
      <c r="H4251" s="143"/>
      <c r="I4251" s="143"/>
      <c r="J4251" s="143"/>
      <c r="K4251" s="143"/>
      <c r="L4251" s="51"/>
      <c r="M4251" s="87"/>
      <c r="N4251" s="87" t="s">
        <v>71</v>
      </c>
      <c r="O4251" s="22"/>
      <c r="P4251" s="96">
        <f>F4251</f>
        <v>0</v>
      </c>
    </row>
    <row r="4252" spans="2:16" hidden="1" x14ac:dyDescent="0.25">
      <c r="B4252" s="98"/>
      <c r="C4252" s="66"/>
      <c r="D4252" s="87" t="s">
        <v>72</v>
      </c>
      <c r="E4252" s="87"/>
      <c r="F4252" s="22" t="str">
        <f>IFERROR(VLOOKUP(B4250,'Lessor Calculations'!$G$10:$M$448,7,FALSE),0)</f>
        <v xml:space="preserve">  </v>
      </c>
      <c r="G4252" s="51"/>
      <c r="H4252" s="143"/>
      <c r="I4252" s="143"/>
      <c r="J4252" s="143"/>
      <c r="K4252" s="143"/>
      <c r="L4252" s="51"/>
      <c r="M4252" s="66"/>
      <c r="N4252" s="87" t="s">
        <v>72</v>
      </c>
      <c r="O4252" s="22"/>
      <c r="P4252" s="96" t="str">
        <f>F4252</f>
        <v xml:space="preserve">  </v>
      </c>
    </row>
    <row r="4253" spans="2:16" hidden="1" x14ac:dyDescent="0.25">
      <c r="B4253" s="98"/>
      <c r="C4253" s="66"/>
      <c r="D4253" s="87"/>
      <c r="E4253" s="22"/>
      <c r="F4253" s="22"/>
      <c r="G4253" s="51"/>
      <c r="H4253" s="66"/>
      <c r="I4253" s="87"/>
      <c r="J4253" s="22"/>
      <c r="K4253" s="22"/>
      <c r="L4253" s="51"/>
      <c r="M4253" s="65"/>
      <c r="N4253" s="87"/>
      <c r="O4253" s="22"/>
      <c r="P4253" s="96"/>
    </row>
    <row r="4254" spans="2:16" ht="15.6" hidden="1" x14ac:dyDescent="0.3">
      <c r="B4254" s="62" t="str">
        <f>B4250</f>
        <v xml:space="preserve">  </v>
      </c>
      <c r="C4254" s="66" t="s">
        <v>70</v>
      </c>
      <c r="D4254" s="66"/>
      <c r="E4254" s="22" t="str">
        <f>IFERROR(VLOOKUP(B4254,'Lessor Calculations'!$Z$10:$AB$448,3,FALSE),0)</f>
        <v xml:space="preserve">  </v>
      </c>
      <c r="F4254" s="66"/>
      <c r="G4254" s="51"/>
      <c r="H4254" s="143" t="s">
        <v>37</v>
      </c>
      <c r="I4254" s="143"/>
      <c r="J4254" s="143"/>
      <c r="K4254" s="143"/>
      <c r="L4254" s="51"/>
      <c r="M4254" s="66" t="s">
        <v>70</v>
      </c>
      <c r="N4254" s="66"/>
      <c r="O4254" s="22" t="str">
        <f>E4254</f>
        <v xml:space="preserve">  </v>
      </c>
      <c r="P4254" s="96"/>
    </row>
    <row r="4255" spans="2:16" hidden="1" x14ac:dyDescent="0.25">
      <c r="B4255" s="98"/>
      <c r="C4255" s="66"/>
      <c r="D4255" s="87" t="s">
        <v>82</v>
      </c>
      <c r="E4255" s="66"/>
      <c r="F4255" s="77" t="str">
        <f>E4254</f>
        <v xml:space="preserve">  </v>
      </c>
      <c r="G4255" s="51"/>
      <c r="H4255" s="143"/>
      <c r="I4255" s="143"/>
      <c r="J4255" s="143"/>
      <c r="K4255" s="143"/>
      <c r="L4255" s="51"/>
      <c r="M4255" s="66"/>
      <c r="N4255" s="87" t="s">
        <v>82</v>
      </c>
      <c r="O4255" s="22"/>
      <c r="P4255" s="96" t="str">
        <f>O4254</f>
        <v xml:space="preserve">  </v>
      </c>
    </row>
    <row r="4256" spans="2:16" hidden="1" x14ac:dyDescent="0.25">
      <c r="B4256" s="98"/>
      <c r="C4256" s="66"/>
      <c r="D4256" s="87"/>
      <c r="E4256" s="22"/>
      <c r="F4256" s="22"/>
      <c r="G4256" s="51"/>
      <c r="H4256" s="66"/>
      <c r="I4256" s="87"/>
      <c r="J4256" s="22"/>
      <c r="K4256" s="22"/>
      <c r="L4256" s="51"/>
      <c r="M4256" s="65"/>
      <c r="N4256" s="87"/>
      <c r="O4256" s="22"/>
      <c r="P4256" s="96"/>
    </row>
    <row r="4257" spans="2:16" ht="15.6" hidden="1" x14ac:dyDescent="0.3">
      <c r="B4257" s="62" t="str">
        <f>B4254</f>
        <v xml:space="preserve">  </v>
      </c>
      <c r="C4257" s="144" t="s">
        <v>37</v>
      </c>
      <c r="D4257" s="144"/>
      <c r="E4257" s="144"/>
      <c r="F4257" s="144"/>
      <c r="G4257" s="51"/>
      <c r="H4257" s="87" t="s">
        <v>74</v>
      </c>
      <c r="I4257" s="66"/>
      <c r="J4257" s="22" t="str">
        <f>IFERROR(VLOOKUP(B4257,'Lessor Calculations'!$AE$10:$AG$448,3,FALSE),0)</f>
        <v xml:space="preserve">  </v>
      </c>
      <c r="K4257" s="22"/>
      <c r="L4257" s="51"/>
      <c r="M4257" s="87" t="s">
        <v>74</v>
      </c>
      <c r="N4257" s="66"/>
      <c r="O4257" s="22" t="str">
        <f>J4257</f>
        <v xml:space="preserve">  </v>
      </c>
      <c r="P4257" s="96"/>
    </row>
    <row r="4258" spans="2:16" ht="15.6" hidden="1" x14ac:dyDescent="0.3">
      <c r="B4258" s="74"/>
      <c r="C4258" s="144"/>
      <c r="D4258" s="144"/>
      <c r="E4258" s="144"/>
      <c r="F4258" s="144"/>
      <c r="G4258" s="51"/>
      <c r="H4258" s="52"/>
      <c r="I4258" s="87" t="s">
        <v>79</v>
      </c>
      <c r="J4258" s="22"/>
      <c r="K4258" s="22" t="str">
        <f>J4257</f>
        <v xml:space="preserve">  </v>
      </c>
      <c r="L4258" s="51"/>
      <c r="M4258" s="52"/>
      <c r="N4258" s="87" t="s">
        <v>79</v>
      </c>
      <c r="O4258" s="22"/>
      <c r="P4258" s="96" t="str">
        <f>O4257</f>
        <v xml:space="preserve">  </v>
      </c>
    </row>
    <row r="4259" spans="2:16" ht="15.6" hidden="1" x14ac:dyDescent="0.3">
      <c r="B4259" s="74"/>
      <c r="C4259" s="66"/>
      <c r="D4259" s="87"/>
      <c r="E4259" s="22"/>
      <c r="F4259" s="22"/>
      <c r="G4259" s="51"/>
      <c r="H4259" s="66"/>
      <c r="I4259" s="87"/>
      <c r="J4259" s="22"/>
      <c r="K4259" s="22"/>
      <c r="L4259" s="51"/>
      <c r="M4259" s="65"/>
      <c r="N4259" s="66"/>
      <c r="O4259" s="22"/>
      <c r="P4259" s="96"/>
    </row>
    <row r="4260" spans="2:16" ht="15.6" hidden="1" x14ac:dyDescent="0.3">
      <c r="B4260" s="62" t="str">
        <f>B4257</f>
        <v xml:space="preserve">  </v>
      </c>
      <c r="C4260" s="87" t="s">
        <v>36</v>
      </c>
      <c r="D4260" s="22"/>
      <c r="E4260" s="22" t="str">
        <f>F4261</f>
        <v xml:space="preserve">  </v>
      </c>
      <c r="F4260" s="22"/>
      <c r="G4260" s="51"/>
      <c r="H4260" s="143" t="s">
        <v>37</v>
      </c>
      <c r="I4260" s="143"/>
      <c r="J4260" s="143"/>
      <c r="K4260" s="143"/>
      <c r="L4260" s="51"/>
      <c r="M4260" s="87" t="s">
        <v>36</v>
      </c>
      <c r="N4260" s="22"/>
      <c r="O4260" s="22" t="str">
        <f>E4260</f>
        <v xml:space="preserve">  </v>
      </c>
      <c r="P4260" s="96"/>
    </row>
    <row r="4261" spans="2:16" ht="15.6" hidden="1" x14ac:dyDescent="0.3">
      <c r="B4261" s="75"/>
      <c r="C4261" s="79"/>
      <c r="D4261" s="90" t="s">
        <v>80</v>
      </c>
      <c r="E4261" s="90"/>
      <c r="F4261" s="91" t="str">
        <f>IFERROR(VLOOKUP(B4260,'Lessor Calculations'!$G$10:$W$448,17,FALSE),0)</f>
        <v xml:space="preserve">  </v>
      </c>
      <c r="G4261" s="70"/>
      <c r="H4261" s="146"/>
      <c r="I4261" s="146"/>
      <c r="J4261" s="146"/>
      <c r="K4261" s="146"/>
      <c r="L4261" s="70"/>
      <c r="M4261" s="79"/>
      <c r="N4261" s="90" t="s">
        <v>80</v>
      </c>
      <c r="O4261" s="91"/>
      <c r="P4261" s="94" t="str">
        <f>O4260</f>
        <v xml:space="preserve">  </v>
      </c>
    </row>
    <row r="4262" spans="2:16" ht="15.6" hidden="1" x14ac:dyDescent="0.3">
      <c r="B4262" s="59" t="str">
        <f>IFERROR(IF(EOMONTH(B4257,1)&gt;Questionnaire!$I$8,"  ",EOMONTH(B4257,1)),"  ")</f>
        <v xml:space="preserve">  </v>
      </c>
      <c r="C4262" s="82" t="s">
        <v>36</v>
      </c>
      <c r="D4262" s="83"/>
      <c r="E4262" s="83">
        <f>IFERROR(F4263+F4264,0)</f>
        <v>0</v>
      </c>
      <c r="F4262" s="83"/>
      <c r="G4262" s="61"/>
      <c r="H4262" s="142" t="s">
        <v>37</v>
      </c>
      <c r="I4262" s="142"/>
      <c r="J4262" s="142"/>
      <c r="K4262" s="142"/>
      <c r="L4262" s="61"/>
      <c r="M4262" s="82" t="s">
        <v>36</v>
      </c>
      <c r="N4262" s="83"/>
      <c r="O4262" s="83">
        <f>E4262</f>
        <v>0</v>
      </c>
      <c r="P4262" s="95"/>
    </row>
    <row r="4263" spans="2:16" hidden="1" x14ac:dyDescent="0.25">
      <c r="B4263" s="98"/>
      <c r="C4263" s="87"/>
      <c r="D4263" s="87" t="s">
        <v>71</v>
      </c>
      <c r="E4263" s="87"/>
      <c r="F4263" s="22">
        <f>IFERROR(-VLOOKUP(B4262,'Lessor Calculations'!$G$10:$N$448,8,FALSE),0)</f>
        <v>0</v>
      </c>
      <c r="G4263" s="51"/>
      <c r="H4263" s="143"/>
      <c r="I4263" s="143"/>
      <c r="J4263" s="143"/>
      <c r="K4263" s="143"/>
      <c r="L4263" s="51"/>
      <c r="M4263" s="87"/>
      <c r="N4263" s="87" t="s">
        <v>71</v>
      </c>
      <c r="O4263" s="22"/>
      <c r="P4263" s="96">
        <f>F4263</f>
        <v>0</v>
      </c>
    </row>
    <row r="4264" spans="2:16" hidden="1" x14ac:dyDescent="0.25">
      <c r="B4264" s="98"/>
      <c r="C4264" s="66"/>
      <c r="D4264" s="87" t="s">
        <v>72</v>
      </c>
      <c r="E4264" s="87"/>
      <c r="F4264" s="22" t="str">
        <f>IFERROR(VLOOKUP(B4262,'Lessor Calculations'!$G$10:$M$448,7,FALSE),0)</f>
        <v xml:space="preserve">  </v>
      </c>
      <c r="G4264" s="51"/>
      <c r="H4264" s="143"/>
      <c r="I4264" s="143"/>
      <c r="J4264" s="143"/>
      <c r="K4264" s="143"/>
      <c r="L4264" s="51"/>
      <c r="M4264" s="66"/>
      <c r="N4264" s="87" t="s">
        <v>72</v>
      </c>
      <c r="O4264" s="22"/>
      <c r="P4264" s="96" t="str">
        <f>F4264</f>
        <v xml:space="preserve">  </v>
      </c>
    </row>
    <row r="4265" spans="2:16" hidden="1" x14ac:dyDescent="0.25">
      <c r="B4265" s="98"/>
      <c r="C4265" s="66"/>
      <c r="D4265" s="87"/>
      <c r="E4265" s="22"/>
      <c r="F4265" s="22"/>
      <c r="G4265" s="51"/>
      <c r="H4265" s="66"/>
      <c r="I4265" s="87"/>
      <c r="J4265" s="22"/>
      <c r="K4265" s="22"/>
      <c r="L4265" s="51"/>
      <c r="M4265" s="65"/>
      <c r="N4265" s="87"/>
      <c r="O4265" s="22"/>
      <c r="P4265" s="96"/>
    </row>
    <row r="4266" spans="2:16" ht="15.6" hidden="1" x14ac:dyDescent="0.3">
      <c r="B4266" s="62" t="str">
        <f>B4262</f>
        <v xml:space="preserve">  </v>
      </c>
      <c r="C4266" s="66" t="s">
        <v>70</v>
      </c>
      <c r="D4266" s="66"/>
      <c r="E4266" s="22" t="str">
        <f>IFERROR(VLOOKUP(B4266,'Lessor Calculations'!$Z$10:$AB$448,3,FALSE),0)</f>
        <v xml:space="preserve">  </v>
      </c>
      <c r="F4266" s="66"/>
      <c r="G4266" s="51"/>
      <c r="H4266" s="143" t="s">
        <v>37</v>
      </c>
      <c r="I4266" s="143"/>
      <c r="J4266" s="143"/>
      <c r="K4266" s="143"/>
      <c r="L4266" s="51"/>
      <c r="M4266" s="66" t="s">
        <v>70</v>
      </c>
      <c r="N4266" s="66"/>
      <c r="O4266" s="22" t="str">
        <f>E4266</f>
        <v xml:space="preserve">  </v>
      </c>
      <c r="P4266" s="96"/>
    </row>
    <row r="4267" spans="2:16" hidden="1" x14ac:dyDescent="0.25">
      <c r="B4267" s="98"/>
      <c r="C4267" s="66"/>
      <c r="D4267" s="87" t="s">
        <v>82</v>
      </c>
      <c r="E4267" s="66"/>
      <c r="F4267" s="77" t="str">
        <f>E4266</f>
        <v xml:space="preserve">  </v>
      </c>
      <c r="G4267" s="51"/>
      <c r="H4267" s="143"/>
      <c r="I4267" s="143"/>
      <c r="J4267" s="143"/>
      <c r="K4267" s="143"/>
      <c r="L4267" s="51"/>
      <c r="M4267" s="66"/>
      <c r="N4267" s="87" t="s">
        <v>82</v>
      </c>
      <c r="O4267" s="22"/>
      <c r="P4267" s="96" t="str">
        <f>O4266</f>
        <v xml:space="preserve">  </v>
      </c>
    </row>
    <row r="4268" spans="2:16" hidden="1" x14ac:dyDescent="0.25">
      <c r="B4268" s="98"/>
      <c r="C4268" s="66"/>
      <c r="D4268" s="87"/>
      <c r="E4268" s="22"/>
      <c r="F4268" s="22"/>
      <c r="G4268" s="51"/>
      <c r="H4268" s="66"/>
      <c r="I4268" s="87"/>
      <c r="J4268" s="22"/>
      <c r="K4268" s="22"/>
      <c r="L4268" s="51"/>
      <c r="M4268" s="65"/>
      <c r="N4268" s="87"/>
      <c r="O4268" s="22"/>
      <c r="P4268" s="96"/>
    </row>
    <row r="4269" spans="2:16" ht="15.6" hidden="1" x14ac:dyDescent="0.3">
      <c r="B4269" s="62" t="str">
        <f>B4266</f>
        <v xml:space="preserve">  </v>
      </c>
      <c r="C4269" s="144" t="s">
        <v>37</v>
      </c>
      <c r="D4269" s="144"/>
      <c r="E4269" s="144"/>
      <c r="F4269" s="144"/>
      <c r="G4269" s="51"/>
      <c r="H4269" s="87" t="s">
        <v>74</v>
      </c>
      <c r="I4269" s="66"/>
      <c r="J4269" s="22" t="str">
        <f>IFERROR(VLOOKUP(B4269,'Lessor Calculations'!$AE$10:$AG$448,3,FALSE),0)</f>
        <v xml:space="preserve">  </v>
      </c>
      <c r="K4269" s="22"/>
      <c r="L4269" s="51"/>
      <c r="M4269" s="87" t="s">
        <v>74</v>
      </c>
      <c r="N4269" s="66"/>
      <c r="O4269" s="22" t="str">
        <f>J4269</f>
        <v xml:space="preserve">  </v>
      </c>
      <c r="P4269" s="96"/>
    </row>
    <row r="4270" spans="2:16" ht="15.6" hidden="1" x14ac:dyDescent="0.3">
      <c r="B4270" s="74"/>
      <c r="C4270" s="144"/>
      <c r="D4270" s="144"/>
      <c r="E4270" s="144"/>
      <c r="F4270" s="144"/>
      <c r="G4270" s="51"/>
      <c r="H4270" s="52"/>
      <c r="I4270" s="87" t="s">
        <v>79</v>
      </c>
      <c r="J4270" s="22"/>
      <c r="K4270" s="22" t="str">
        <f>J4269</f>
        <v xml:space="preserve">  </v>
      </c>
      <c r="L4270" s="51"/>
      <c r="M4270" s="52"/>
      <c r="N4270" s="87" t="s">
        <v>79</v>
      </c>
      <c r="O4270" s="22"/>
      <c r="P4270" s="96" t="str">
        <f>O4269</f>
        <v xml:space="preserve">  </v>
      </c>
    </row>
    <row r="4271" spans="2:16" ht="15.6" hidden="1" x14ac:dyDescent="0.3">
      <c r="B4271" s="74"/>
      <c r="C4271" s="66"/>
      <c r="D4271" s="87"/>
      <c r="E4271" s="22"/>
      <c r="F4271" s="22"/>
      <c r="G4271" s="51"/>
      <c r="H4271" s="66"/>
      <c r="I4271" s="87"/>
      <c r="J4271" s="22"/>
      <c r="K4271" s="22"/>
      <c r="L4271" s="51"/>
      <c r="M4271" s="65"/>
      <c r="N4271" s="66"/>
      <c r="O4271" s="22"/>
      <c r="P4271" s="96"/>
    </row>
    <row r="4272" spans="2:16" ht="15.6" hidden="1" x14ac:dyDescent="0.3">
      <c r="B4272" s="62" t="str">
        <f>B4269</f>
        <v xml:space="preserve">  </v>
      </c>
      <c r="C4272" s="87" t="s">
        <v>36</v>
      </c>
      <c r="D4272" s="22"/>
      <c r="E4272" s="22" t="str">
        <f>F4273</f>
        <v xml:space="preserve">  </v>
      </c>
      <c r="F4272" s="22"/>
      <c r="G4272" s="51"/>
      <c r="H4272" s="143" t="s">
        <v>37</v>
      </c>
      <c r="I4272" s="143"/>
      <c r="J4272" s="143"/>
      <c r="K4272" s="143"/>
      <c r="L4272" s="51"/>
      <c r="M4272" s="87" t="s">
        <v>36</v>
      </c>
      <c r="N4272" s="22"/>
      <c r="O4272" s="22" t="str">
        <f>E4272</f>
        <v xml:space="preserve">  </v>
      </c>
      <c r="P4272" s="96"/>
    </row>
    <row r="4273" spans="2:16" ht="15.6" hidden="1" x14ac:dyDescent="0.3">
      <c r="B4273" s="75"/>
      <c r="C4273" s="79"/>
      <c r="D4273" s="90" t="s">
        <v>80</v>
      </c>
      <c r="E4273" s="90"/>
      <c r="F4273" s="91" t="str">
        <f>IFERROR(VLOOKUP(B4272,'Lessor Calculations'!$G$10:$W$448,17,FALSE),0)</f>
        <v xml:space="preserve">  </v>
      </c>
      <c r="G4273" s="70"/>
      <c r="H4273" s="146"/>
      <c r="I4273" s="146"/>
      <c r="J4273" s="146"/>
      <c r="K4273" s="146"/>
      <c r="L4273" s="70"/>
      <c r="M4273" s="79"/>
      <c r="N4273" s="90" t="s">
        <v>80</v>
      </c>
      <c r="O4273" s="91"/>
      <c r="P4273" s="94" t="str">
        <f>O4272</f>
        <v xml:space="preserve">  </v>
      </c>
    </row>
    <row r="4274" spans="2:16" ht="15.6" hidden="1" x14ac:dyDescent="0.3">
      <c r="B4274" s="59" t="str">
        <f>IFERROR(IF(EOMONTH(B4269,1)&gt;Questionnaire!$I$8,"  ",EOMONTH(B4269,1)),"  ")</f>
        <v xml:space="preserve">  </v>
      </c>
      <c r="C4274" s="82" t="s">
        <v>36</v>
      </c>
      <c r="D4274" s="83"/>
      <c r="E4274" s="83">
        <f>IFERROR(F4275+F4276,0)</f>
        <v>0</v>
      </c>
      <c r="F4274" s="83"/>
      <c r="G4274" s="61"/>
      <c r="H4274" s="142" t="s">
        <v>37</v>
      </c>
      <c r="I4274" s="142"/>
      <c r="J4274" s="142"/>
      <c r="K4274" s="142"/>
      <c r="L4274" s="61"/>
      <c r="M4274" s="82" t="s">
        <v>36</v>
      </c>
      <c r="N4274" s="83"/>
      <c r="O4274" s="83">
        <f>E4274</f>
        <v>0</v>
      </c>
      <c r="P4274" s="95"/>
    </row>
    <row r="4275" spans="2:16" hidden="1" x14ac:dyDescent="0.25">
      <c r="B4275" s="98"/>
      <c r="C4275" s="87"/>
      <c r="D4275" s="87" t="s">
        <v>71</v>
      </c>
      <c r="E4275" s="87"/>
      <c r="F4275" s="22">
        <f>IFERROR(-VLOOKUP(B4274,'Lessor Calculations'!$G$10:$N$448,8,FALSE),0)</f>
        <v>0</v>
      </c>
      <c r="G4275" s="51"/>
      <c r="H4275" s="143"/>
      <c r="I4275" s="143"/>
      <c r="J4275" s="143"/>
      <c r="K4275" s="143"/>
      <c r="L4275" s="51"/>
      <c r="M4275" s="87"/>
      <c r="N4275" s="87" t="s">
        <v>71</v>
      </c>
      <c r="O4275" s="22"/>
      <c r="P4275" s="96">
        <f>F4275</f>
        <v>0</v>
      </c>
    </row>
    <row r="4276" spans="2:16" hidden="1" x14ac:dyDescent="0.25">
      <c r="B4276" s="98"/>
      <c r="C4276" s="66"/>
      <c r="D4276" s="87" t="s">
        <v>72</v>
      </c>
      <c r="E4276" s="87"/>
      <c r="F4276" s="22" t="str">
        <f>IFERROR(VLOOKUP(B4274,'Lessor Calculations'!$G$10:$M$448,7,FALSE),0)</f>
        <v xml:space="preserve">  </v>
      </c>
      <c r="G4276" s="51"/>
      <c r="H4276" s="143"/>
      <c r="I4276" s="143"/>
      <c r="J4276" s="143"/>
      <c r="K4276" s="143"/>
      <c r="L4276" s="51"/>
      <c r="M4276" s="66"/>
      <c r="N4276" s="87" t="s">
        <v>72</v>
      </c>
      <c r="O4276" s="22"/>
      <c r="P4276" s="96" t="str">
        <f>F4276</f>
        <v xml:space="preserve">  </v>
      </c>
    </row>
    <row r="4277" spans="2:16" hidden="1" x14ac:dyDescent="0.25">
      <c r="B4277" s="98"/>
      <c r="C4277" s="66"/>
      <c r="D4277" s="87"/>
      <c r="E4277" s="22"/>
      <c r="F4277" s="22"/>
      <c r="G4277" s="51"/>
      <c r="H4277" s="66"/>
      <c r="I4277" s="87"/>
      <c r="J4277" s="22"/>
      <c r="K4277" s="22"/>
      <c r="L4277" s="51"/>
      <c r="M4277" s="65"/>
      <c r="N4277" s="87"/>
      <c r="O4277" s="22"/>
      <c r="P4277" s="96"/>
    </row>
    <row r="4278" spans="2:16" ht="15.6" hidden="1" x14ac:dyDescent="0.3">
      <c r="B4278" s="62" t="str">
        <f>B4274</f>
        <v xml:space="preserve">  </v>
      </c>
      <c r="C4278" s="66" t="s">
        <v>70</v>
      </c>
      <c r="D4278" s="66"/>
      <c r="E4278" s="22" t="str">
        <f>IFERROR(VLOOKUP(B4278,'Lessor Calculations'!$Z$10:$AB$448,3,FALSE),0)</f>
        <v xml:space="preserve">  </v>
      </c>
      <c r="F4278" s="66"/>
      <c r="G4278" s="51"/>
      <c r="H4278" s="143" t="s">
        <v>37</v>
      </c>
      <c r="I4278" s="143"/>
      <c r="J4278" s="143"/>
      <c r="K4278" s="143"/>
      <c r="L4278" s="51"/>
      <c r="M4278" s="66" t="s">
        <v>70</v>
      </c>
      <c r="N4278" s="66"/>
      <c r="O4278" s="22" t="str">
        <f>E4278</f>
        <v xml:space="preserve">  </v>
      </c>
      <c r="P4278" s="96"/>
    </row>
    <row r="4279" spans="2:16" hidden="1" x14ac:dyDescent="0.25">
      <c r="B4279" s="98"/>
      <c r="C4279" s="66"/>
      <c r="D4279" s="87" t="s">
        <v>82</v>
      </c>
      <c r="E4279" s="66"/>
      <c r="F4279" s="77" t="str">
        <f>E4278</f>
        <v xml:space="preserve">  </v>
      </c>
      <c r="G4279" s="51"/>
      <c r="H4279" s="143"/>
      <c r="I4279" s="143"/>
      <c r="J4279" s="143"/>
      <c r="K4279" s="143"/>
      <c r="L4279" s="51"/>
      <c r="M4279" s="66"/>
      <c r="N4279" s="87" t="s">
        <v>82</v>
      </c>
      <c r="O4279" s="22"/>
      <c r="P4279" s="96" t="str">
        <f>O4278</f>
        <v xml:space="preserve">  </v>
      </c>
    </row>
    <row r="4280" spans="2:16" hidden="1" x14ac:dyDescent="0.25">
      <c r="B4280" s="98"/>
      <c r="C4280" s="66"/>
      <c r="D4280" s="87"/>
      <c r="E4280" s="22"/>
      <c r="F4280" s="22"/>
      <c r="G4280" s="51"/>
      <c r="H4280" s="66"/>
      <c r="I4280" s="87"/>
      <c r="J4280" s="22"/>
      <c r="K4280" s="22"/>
      <c r="L4280" s="51"/>
      <c r="M4280" s="65"/>
      <c r="N4280" s="87"/>
      <c r="O4280" s="22"/>
      <c r="P4280" s="96"/>
    </row>
    <row r="4281" spans="2:16" ht="15.6" hidden="1" x14ac:dyDescent="0.3">
      <c r="B4281" s="62" t="str">
        <f>B4278</f>
        <v xml:space="preserve">  </v>
      </c>
      <c r="C4281" s="144" t="s">
        <v>37</v>
      </c>
      <c r="D4281" s="144"/>
      <c r="E4281" s="144"/>
      <c r="F4281" s="144"/>
      <c r="G4281" s="51"/>
      <c r="H4281" s="87" t="s">
        <v>74</v>
      </c>
      <c r="I4281" s="66"/>
      <c r="J4281" s="22" t="str">
        <f>IFERROR(VLOOKUP(B4281,'Lessor Calculations'!$AE$10:$AG$448,3,FALSE),0)</f>
        <v xml:space="preserve">  </v>
      </c>
      <c r="K4281" s="22"/>
      <c r="L4281" s="51"/>
      <c r="M4281" s="87" t="s">
        <v>74</v>
      </c>
      <c r="N4281" s="66"/>
      <c r="O4281" s="22" t="str">
        <f>J4281</f>
        <v xml:space="preserve">  </v>
      </c>
      <c r="P4281" s="96"/>
    </row>
    <row r="4282" spans="2:16" ht="15.6" hidden="1" x14ac:dyDescent="0.3">
      <c r="B4282" s="74"/>
      <c r="C4282" s="144"/>
      <c r="D4282" s="144"/>
      <c r="E4282" s="144"/>
      <c r="F4282" s="144"/>
      <c r="G4282" s="51"/>
      <c r="H4282" s="52"/>
      <c r="I4282" s="87" t="s">
        <v>79</v>
      </c>
      <c r="J4282" s="22"/>
      <c r="K4282" s="22" t="str">
        <f>J4281</f>
        <v xml:space="preserve">  </v>
      </c>
      <c r="L4282" s="51"/>
      <c r="M4282" s="52"/>
      <c r="N4282" s="87" t="s">
        <v>79</v>
      </c>
      <c r="O4282" s="22"/>
      <c r="P4282" s="96" t="str">
        <f>O4281</f>
        <v xml:space="preserve">  </v>
      </c>
    </row>
    <row r="4283" spans="2:16" ht="15.6" hidden="1" x14ac:dyDescent="0.3">
      <c r="B4283" s="74"/>
      <c r="C4283" s="66"/>
      <c r="D4283" s="87"/>
      <c r="E4283" s="22"/>
      <c r="F4283" s="22"/>
      <c r="G4283" s="51"/>
      <c r="H4283" s="66"/>
      <c r="I4283" s="87"/>
      <c r="J4283" s="22"/>
      <c r="K4283" s="22"/>
      <c r="L4283" s="51"/>
      <c r="M4283" s="65"/>
      <c r="N4283" s="66"/>
      <c r="O4283" s="22"/>
      <c r="P4283" s="96"/>
    </row>
    <row r="4284" spans="2:16" ht="15.6" hidden="1" x14ac:dyDescent="0.3">
      <c r="B4284" s="62" t="str">
        <f>B4281</f>
        <v xml:space="preserve">  </v>
      </c>
      <c r="C4284" s="87" t="s">
        <v>36</v>
      </c>
      <c r="D4284" s="22"/>
      <c r="E4284" s="22" t="str">
        <f>F4285</f>
        <v xml:space="preserve">  </v>
      </c>
      <c r="F4284" s="22"/>
      <c r="G4284" s="51"/>
      <c r="H4284" s="143" t="s">
        <v>37</v>
      </c>
      <c r="I4284" s="143"/>
      <c r="J4284" s="143"/>
      <c r="K4284" s="143"/>
      <c r="L4284" s="51"/>
      <c r="M4284" s="87" t="s">
        <v>36</v>
      </c>
      <c r="N4284" s="22"/>
      <c r="O4284" s="22" t="str">
        <f>E4284</f>
        <v xml:space="preserve">  </v>
      </c>
      <c r="P4284" s="96"/>
    </row>
    <row r="4285" spans="2:16" ht="15.6" hidden="1" x14ac:dyDescent="0.3">
      <c r="B4285" s="75"/>
      <c r="C4285" s="79"/>
      <c r="D4285" s="90" t="s">
        <v>80</v>
      </c>
      <c r="E4285" s="90"/>
      <c r="F4285" s="91" t="str">
        <f>IFERROR(VLOOKUP(B4284,'Lessor Calculations'!$G$10:$W$448,17,FALSE),0)</f>
        <v xml:space="preserve">  </v>
      </c>
      <c r="G4285" s="70"/>
      <c r="H4285" s="146"/>
      <c r="I4285" s="146"/>
      <c r="J4285" s="146"/>
      <c r="K4285" s="146"/>
      <c r="L4285" s="70"/>
      <c r="M4285" s="79"/>
      <c r="N4285" s="90" t="s">
        <v>80</v>
      </c>
      <c r="O4285" s="91"/>
      <c r="P4285" s="94" t="str">
        <f>O4284</f>
        <v xml:space="preserve">  </v>
      </c>
    </row>
    <row r="4286" spans="2:16" ht="15.6" hidden="1" x14ac:dyDescent="0.3">
      <c r="B4286" s="59" t="str">
        <f>IFERROR(IF(EOMONTH(B4281,1)&gt;Questionnaire!$I$8,"  ",EOMONTH(B4281,1)),"  ")</f>
        <v xml:space="preserve">  </v>
      </c>
      <c r="C4286" s="82" t="s">
        <v>36</v>
      </c>
      <c r="D4286" s="83"/>
      <c r="E4286" s="83">
        <f>IFERROR(F4287+F4288,0)</f>
        <v>0</v>
      </c>
      <c r="F4286" s="83"/>
      <c r="G4286" s="61"/>
      <c r="H4286" s="142" t="s">
        <v>37</v>
      </c>
      <c r="I4286" s="142"/>
      <c r="J4286" s="142"/>
      <c r="K4286" s="142"/>
      <c r="L4286" s="61"/>
      <c r="M4286" s="82" t="s">
        <v>36</v>
      </c>
      <c r="N4286" s="83"/>
      <c r="O4286" s="83">
        <f>E4286</f>
        <v>0</v>
      </c>
      <c r="P4286" s="95"/>
    </row>
    <row r="4287" spans="2:16" hidden="1" x14ac:dyDescent="0.25">
      <c r="B4287" s="98"/>
      <c r="C4287" s="87"/>
      <c r="D4287" s="87" t="s">
        <v>71</v>
      </c>
      <c r="E4287" s="87"/>
      <c r="F4287" s="22">
        <f>IFERROR(-VLOOKUP(B4286,'Lessor Calculations'!$G$10:$N$448,8,FALSE),0)</f>
        <v>0</v>
      </c>
      <c r="G4287" s="51"/>
      <c r="H4287" s="143"/>
      <c r="I4287" s="143"/>
      <c r="J4287" s="143"/>
      <c r="K4287" s="143"/>
      <c r="L4287" s="51"/>
      <c r="M4287" s="87"/>
      <c r="N4287" s="87" t="s">
        <v>71</v>
      </c>
      <c r="O4287" s="22"/>
      <c r="P4287" s="96">
        <f>F4287</f>
        <v>0</v>
      </c>
    </row>
    <row r="4288" spans="2:16" hidden="1" x14ac:dyDescent="0.25">
      <c r="B4288" s="98"/>
      <c r="C4288" s="66"/>
      <c r="D4288" s="87" t="s">
        <v>72</v>
      </c>
      <c r="E4288" s="87"/>
      <c r="F4288" s="22" t="str">
        <f>IFERROR(VLOOKUP(B4286,'Lessor Calculations'!$G$10:$M$448,7,FALSE),0)</f>
        <v xml:space="preserve">  </v>
      </c>
      <c r="G4288" s="51"/>
      <c r="H4288" s="143"/>
      <c r="I4288" s="143"/>
      <c r="J4288" s="143"/>
      <c r="K4288" s="143"/>
      <c r="L4288" s="51"/>
      <c r="M4288" s="66"/>
      <c r="N4288" s="87" t="s">
        <v>72</v>
      </c>
      <c r="O4288" s="22"/>
      <c r="P4288" s="96" t="str">
        <f>F4288</f>
        <v xml:space="preserve">  </v>
      </c>
    </row>
    <row r="4289" spans="2:16" hidden="1" x14ac:dyDescent="0.25">
      <c r="B4289" s="98"/>
      <c r="C4289" s="66"/>
      <c r="D4289" s="87"/>
      <c r="E4289" s="22"/>
      <c r="F4289" s="22"/>
      <c r="G4289" s="51"/>
      <c r="H4289" s="66"/>
      <c r="I4289" s="87"/>
      <c r="J4289" s="22"/>
      <c r="K4289" s="22"/>
      <c r="L4289" s="51"/>
      <c r="M4289" s="65"/>
      <c r="N4289" s="87"/>
      <c r="O4289" s="22"/>
      <c r="P4289" s="96"/>
    </row>
    <row r="4290" spans="2:16" ht="15.6" hidden="1" x14ac:dyDescent="0.3">
      <c r="B4290" s="62" t="str">
        <f>B4286</f>
        <v xml:space="preserve">  </v>
      </c>
      <c r="C4290" s="66" t="s">
        <v>70</v>
      </c>
      <c r="D4290" s="66"/>
      <c r="E4290" s="22" t="str">
        <f>IFERROR(VLOOKUP(B4290,'Lessor Calculations'!$Z$10:$AB$448,3,FALSE),0)</f>
        <v xml:space="preserve">  </v>
      </c>
      <c r="F4290" s="66"/>
      <c r="G4290" s="51"/>
      <c r="H4290" s="143" t="s">
        <v>37</v>
      </c>
      <c r="I4290" s="143"/>
      <c r="J4290" s="143"/>
      <c r="K4290" s="143"/>
      <c r="L4290" s="51"/>
      <c r="M4290" s="66" t="s">
        <v>70</v>
      </c>
      <c r="N4290" s="66"/>
      <c r="O4290" s="22" t="str">
        <f>E4290</f>
        <v xml:space="preserve">  </v>
      </c>
      <c r="P4290" s="96"/>
    </row>
    <row r="4291" spans="2:16" hidden="1" x14ac:dyDescent="0.25">
      <c r="B4291" s="98"/>
      <c r="C4291" s="66"/>
      <c r="D4291" s="87" t="s">
        <v>82</v>
      </c>
      <c r="E4291" s="66"/>
      <c r="F4291" s="77" t="str">
        <f>E4290</f>
        <v xml:space="preserve">  </v>
      </c>
      <c r="G4291" s="51"/>
      <c r="H4291" s="143"/>
      <c r="I4291" s="143"/>
      <c r="J4291" s="143"/>
      <c r="K4291" s="143"/>
      <c r="L4291" s="51"/>
      <c r="M4291" s="66"/>
      <c r="N4291" s="87" t="s">
        <v>82</v>
      </c>
      <c r="O4291" s="22"/>
      <c r="P4291" s="96" t="str">
        <f>O4290</f>
        <v xml:space="preserve">  </v>
      </c>
    </row>
    <row r="4292" spans="2:16" hidden="1" x14ac:dyDescent="0.25">
      <c r="B4292" s="98"/>
      <c r="C4292" s="66"/>
      <c r="D4292" s="87"/>
      <c r="E4292" s="22"/>
      <c r="F4292" s="22"/>
      <c r="G4292" s="51"/>
      <c r="H4292" s="66"/>
      <c r="I4292" s="87"/>
      <c r="J4292" s="22"/>
      <c r="K4292" s="22"/>
      <c r="L4292" s="51"/>
      <c r="M4292" s="65"/>
      <c r="N4292" s="87"/>
      <c r="O4292" s="22"/>
      <c r="P4292" s="96"/>
    </row>
    <row r="4293" spans="2:16" ht="15.6" hidden="1" x14ac:dyDescent="0.3">
      <c r="B4293" s="62" t="str">
        <f>B4290</f>
        <v xml:space="preserve">  </v>
      </c>
      <c r="C4293" s="144" t="s">
        <v>37</v>
      </c>
      <c r="D4293" s="144"/>
      <c r="E4293" s="144"/>
      <c r="F4293" s="144"/>
      <c r="G4293" s="51"/>
      <c r="H4293" s="87" t="s">
        <v>74</v>
      </c>
      <c r="I4293" s="66"/>
      <c r="J4293" s="22" t="str">
        <f>IFERROR(VLOOKUP(B4293,'Lessor Calculations'!$AE$10:$AG$448,3,FALSE),0)</f>
        <v xml:space="preserve">  </v>
      </c>
      <c r="K4293" s="22"/>
      <c r="L4293" s="51"/>
      <c r="M4293" s="87" t="s">
        <v>74</v>
      </c>
      <c r="N4293" s="66"/>
      <c r="O4293" s="22" t="str">
        <f>J4293</f>
        <v xml:space="preserve">  </v>
      </c>
      <c r="P4293" s="96"/>
    </row>
    <row r="4294" spans="2:16" ht="15.6" hidden="1" x14ac:dyDescent="0.3">
      <c r="B4294" s="74"/>
      <c r="C4294" s="144"/>
      <c r="D4294" s="144"/>
      <c r="E4294" s="144"/>
      <c r="F4294" s="144"/>
      <c r="G4294" s="51"/>
      <c r="H4294" s="52"/>
      <c r="I4294" s="87" t="s">
        <v>79</v>
      </c>
      <c r="J4294" s="22"/>
      <c r="K4294" s="22" t="str">
        <f>J4293</f>
        <v xml:space="preserve">  </v>
      </c>
      <c r="L4294" s="51"/>
      <c r="M4294" s="52"/>
      <c r="N4294" s="87" t="s">
        <v>79</v>
      </c>
      <c r="O4294" s="22"/>
      <c r="P4294" s="96" t="str">
        <f>O4293</f>
        <v xml:space="preserve">  </v>
      </c>
    </row>
    <row r="4295" spans="2:16" ht="15.6" hidden="1" x14ac:dyDescent="0.3">
      <c r="B4295" s="74"/>
      <c r="C4295" s="66"/>
      <c r="D4295" s="87"/>
      <c r="E4295" s="22"/>
      <c r="F4295" s="22"/>
      <c r="G4295" s="51"/>
      <c r="H4295" s="66"/>
      <c r="I4295" s="87"/>
      <c r="J4295" s="22"/>
      <c r="K4295" s="22"/>
      <c r="L4295" s="51"/>
      <c r="M4295" s="65"/>
      <c r="N4295" s="66"/>
      <c r="O4295" s="22"/>
      <c r="P4295" s="96"/>
    </row>
    <row r="4296" spans="2:16" ht="15.6" hidden="1" x14ac:dyDescent="0.3">
      <c r="B4296" s="62" t="str">
        <f>B4293</f>
        <v xml:space="preserve">  </v>
      </c>
      <c r="C4296" s="87" t="s">
        <v>36</v>
      </c>
      <c r="D4296" s="22"/>
      <c r="E4296" s="22" t="str">
        <f>F4297</f>
        <v xml:space="preserve">  </v>
      </c>
      <c r="F4296" s="22"/>
      <c r="G4296" s="51"/>
      <c r="H4296" s="143" t="s">
        <v>37</v>
      </c>
      <c r="I4296" s="143"/>
      <c r="J4296" s="143"/>
      <c r="K4296" s="143"/>
      <c r="L4296" s="51"/>
      <c r="M4296" s="87" t="s">
        <v>36</v>
      </c>
      <c r="N4296" s="22"/>
      <c r="O4296" s="22" t="str">
        <f>E4296</f>
        <v xml:space="preserve">  </v>
      </c>
      <c r="P4296" s="96"/>
    </row>
    <row r="4297" spans="2:16" ht="15.6" hidden="1" x14ac:dyDescent="0.3">
      <c r="B4297" s="75"/>
      <c r="C4297" s="79"/>
      <c r="D4297" s="90" t="s">
        <v>80</v>
      </c>
      <c r="E4297" s="90"/>
      <c r="F4297" s="91" t="str">
        <f>IFERROR(VLOOKUP(B4296,'Lessor Calculations'!$G$10:$W$448,17,FALSE),0)</f>
        <v xml:space="preserve">  </v>
      </c>
      <c r="G4297" s="70"/>
      <c r="H4297" s="146"/>
      <c r="I4297" s="146"/>
      <c r="J4297" s="146"/>
      <c r="K4297" s="146"/>
      <c r="L4297" s="70"/>
      <c r="M4297" s="79"/>
      <c r="N4297" s="90" t="s">
        <v>80</v>
      </c>
      <c r="O4297" s="91"/>
      <c r="P4297" s="94" t="str">
        <f>O4296</f>
        <v xml:space="preserve">  </v>
      </c>
    </row>
    <row r="4298" spans="2:16" ht="15.6" hidden="1" x14ac:dyDescent="0.3">
      <c r="B4298" s="59" t="str">
        <f>IFERROR(IF(EOMONTH(B4293,1)&gt;Questionnaire!$I$8,"  ",EOMONTH(B4293,1)),"  ")</f>
        <v xml:space="preserve">  </v>
      </c>
      <c r="C4298" s="82" t="s">
        <v>36</v>
      </c>
      <c r="D4298" s="83"/>
      <c r="E4298" s="83">
        <f>IFERROR(F4299+F4300,0)</f>
        <v>0</v>
      </c>
      <c r="F4298" s="83"/>
      <c r="G4298" s="61"/>
      <c r="H4298" s="142" t="s">
        <v>37</v>
      </c>
      <c r="I4298" s="142"/>
      <c r="J4298" s="142"/>
      <c r="K4298" s="142"/>
      <c r="L4298" s="61"/>
      <c r="M4298" s="82" t="s">
        <v>36</v>
      </c>
      <c r="N4298" s="83"/>
      <c r="O4298" s="83">
        <f>E4298</f>
        <v>0</v>
      </c>
      <c r="P4298" s="95"/>
    </row>
    <row r="4299" spans="2:16" hidden="1" x14ac:dyDescent="0.25">
      <c r="B4299" s="98"/>
      <c r="C4299" s="87"/>
      <c r="D4299" s="87" t="s">
        <v>71</v>
      </c>
      <c r="E4299" s="87"/>
      <c r="F4299" s="22">
        <f>IFERROR(-VLOOKUP(B4298,'Lessor Calculations'!$G$10:$N$448,8,FALSE),0)</f>
        <v>0</v>
      </c>
      <c r="G4299" s="51"/>
      <c r="H4299" s="143"/>
      <c r="I4299" s="143"/>
      <c r="J4299" s="143"/>
      <c r="K4299" s="143"/>
      <c r="L4299" s="51"/>
      <c r="M4299" s="87"/>
      <c r="N4299" s="87" t="s">
        <v>71</v>
      </c>
      <c r="O4299" s="22"/>
      <c r="P4299" s="96">
        <f>F4299</f>
        <v>0</v>
      </c>
    </row>
    <row r="4300" spans="2:16" hidden="1" x14ac:dyDescent="0.25">
      <c r="B4300" s="98"/>
      <c r="C4300" s="66"/>
      <c r="D4300" s="87" t="s">
        <v>72</v>
      </c>
      <c r="E4300" s="87"/>
      <c r="F4300" s="22" t="str">
        <f>IFERROR(VLOOKUP(B4298,'Lessor Calculations'!$G$10:$M$448,7,FALSE),0)</f>
        <v xml:space="preserve">  </v>
      </c>
      <c r="G4300" s="51"/>
      <c r="H4300" s="143"/>
      <c r="I4300" s="143"/>
      <c r="J4300" s="143"/>
      <c r="K4300" s="143"/>
      <c r="L4300" s="51"/>
      <c r="M4300" s="66"/>
      <c r="N4300" s="87" t="s">
        <v>72</v>
      </c>
      <c r="O4300" s="22"/>
      <c r="P4300" s="96" t="str">
        <f>F4300</f>
        <v xml:space="preserve">  </v>
      </c>
    </row>
    <row r="4301" spans="2:16" hidden="1" x14ac:dyDescent="0.25">
      <c r="B4301" s="98"/>
      <c r="C4301" s="66"/>
      <c r="D4301" s="87"/>
      <c r="E4301" s="22"/>
      <c r="F4301" s="22"/>
      <c r="G4301" s="51"/>
      <c r="H4301" s="66"/>
      <c r="I4301" s="87"/>
      <c r="J4301" s="22"/>
      <c r="K4301" s="22"/>
      <c r="L4301" s="51"/>
      <c r="M4301" s="65"/>
      <c r="N4301" s="87"/>
      <c r="O4301" s="22"/>
      <c r="P4301" s="96"/>
    </row>
    <row r="4302" spans="2:16" ht="15.6" hidden="1" x14ac:dyDescent="0.3">
      <c r="B4302" s="62" t="str">
        <f>B4298</f>
        <v xml:space="preserve">  </v>
      </c>
      <c r="C4302" s="66" t="s">
        <v>70</v>
      </c>
      <c r="D4302" s="66"/>
      <c r="E4302" s="22" t="str">
        <f>IFERROR(VLOOKUP(B4302,'Lessor Calculations'!$Z$10:$AB$448,3,FALSE),0)</f>
        <v xml:space="preserve">  </v>
      </c>
      <c r="F4302" s="66"/>
      <c r="G4302" s="51"/>
      <c r="H4302" s="143" t="s">
        <v>37</v>
      </c>
      <c r="I4302" s="143"/>
      <c r="J4302" s="143"/>
      <c r="K4302" s="143"/>
      <c r="L4302" s="51"/>
      <c r="M4302" s="66" t="s">
        <v>70</v>
      </c>
      <c r="N4302" s="66"/>
      <c r="O4302" s="22" t="str">
        <f>E4302</f>
        <v xml:space="preserve">  </v>
      </c>
      <c r="P4302" s="96"/>
    </row>
    <row r="4303" spans="2:16" hidden="1" x14ac:dyDescent="0.25">
      <c r="B4303" s="98"/>
      <c r="C4303" s="66"/>
      <c r="D4303" s="87" t="s">
        <v>82</v>
      </c>
      <c r="E4303" s="66"/>
      <c r="F4303" s="77" t="str">
        <f>E4302</f>
        <v xml:space="preserve">  </v>
      </c>
      <c r="G4303" s="51"/>
      <c r="H4303" s="143"/>
      <c r="I4303" s="143"/>
      <c r="J4303" s="143"/>
      <c r="K4303" s="143"/>
      <c r="L4303" s="51"/>
      <c r="M4303" s="66"/>
      <c r="N4303" s="87" t="s">
        <v>82</v>
      </c>
      <c r="O4303" s="22"/>
      <c r="P4303" s="96" t="str">
        <f>O4302</f>
        <v xml:space="preserve">  </v>
      </c>
    </row>
    <row r="4304" spans="2:16" hidden="1" x14ac:dyDescent="0.25">
      <c r="B4304" s="98"/>
      <c r="C4304" s="66"/>
      <c r="D4304" s="87"/>
      <c r="E4304" s="22"/>
      <c r="F4304" s="22"/>
      <c r="G4304" s="51"/>
      <c r="H4304" s="66"/>
      <c r="I4304" s="87"/>
      <c r="J4304" s="22"/>
      <c r="K4304" s="22"/>
      <c r="L4304" s="51"/>
      <c r="M4304" s="65"/>
      <c r="N4304" s="87"/>
      <c r="O4304" s="22"/>
      <c r="P4304" s="96"/>
    </row>
    <row r="4305" spans="2:16" ht="15.6" hidden="1" x14ac:dyDescent="0.3">
      <c r="B4305" s="62" t="str">
        <f>B4302</f>
        <v xml:space="preserve">  </v>
      </c>
      <c r="C4305" s="144" t="s">
        <v>37</v>
      </c>
      <c r="D4305" s="144"/>
      <c r="E4305" s="144"/>
      <c r="F4305" s="144"/>
      <c r="G4305" s="51"/>
      <c r="H4305" s="87" t="s">
        <v>74</v>
      </c>
      <c r="I4305" s="66"/>
      <c r="J4305" s="22" t="str">
        <f>IFERROR(VLOOKUP(B4305,'Lessor Calculations'!$AE$10:$AG$448,3,FALSE),0)</f>
        <v xml:space="preserve">  </v>
      </c>
      <c r="K4305" s="22"/>
      <c r="L4305" s="51"/>
      <c r="M4305" s="87" t="s">
        <v>74</v>
      </c>
      <c r="N4305" s="66"/>
      <c r="O4305" s="22" t="str">
        <f>J4305</f>
        <v xml:space="preserve">  </v>
      </c>
      <c r="P4305" s="96"/>
    </row>
    <row r="4306" spans="2:16" ht="15.6" hidden="1" x14ac:dyDescent="0.3">
      <c r="B4306" s="74"/>
      <c r="C4306" s="144"/>
      <c r="D4306" s="144"/>
      <c r="E4306" s="144"/>
      <c r="F4306" s="144"/>
      <c r="G4306" s="51"/>
      <c r="H4306" s="52"/>
      <c r="I4306" s="87" t="s">
        <v>79</v>
      </c>
      <c r="J4306" s="22"/>
      <c r="K4306" s="22" t="str">
        <f>J4305</f>
        <v xml:space="preserve">  </v>
      </c>
      <c r="L4306" s="51"/>
      <c r="M4306" s="52"/>
      <c r="N4306" s="87" t="s">
        <v>79</v>
      </c>
      <c r="O4306" s="22"/>
      <c r="P4306" s="96" t="str">
        <f>O4305</f>
        <v xml:space="preserve">  </v>
      </c>
    </row>
    <row r="4307" spans="2:16" ht="15.6" hidden="1" x14ac:dyDescent="0.3">
      <c r="B4307" s="74"/>
      <c r="C4307" s="66"/>
      <c r="D4307" s="87"/>
      <c r="E4307" s="22"/>
      <c r="F4307" s="22"/>
      <c r="G4307" s="51"/>
      <c r="H4307" s="66"/>
      <c r="I4307" s="87"/>
      <c r="J4307" s="22"/>
      <c r="K4307" s="22"/>
      <c r="L4307" s="51"/>
      <c r="M4307" s="65"/>
      <c r="N4307" s="66"/>
      <c r="O4307" s="22"/>
      <c r="P4307" s="96"/>
    </row>
    <row r="4308" spans="2:16" ht="15.6" hidden="1" x14ac:dyDescent="0.3">
      <c r="B4308" s="62" t="str">
        <f>B4305</f>
        <v xml:space="preserve">  </v>
      </c>
      <c r="C4308" s="87" t="s">
        <v>36</v>
      </c>
      <c r="D4308" s="22"/>
      <c r="E4308" s="22" t="str">
        <f>F4309</f>
        <v xml:space="preserve">  </v>
      </c>
      <c r="F4308" s="22"/>
      <c r="G4308" s="51"/>
      <c r="H4308" s="143" t="s">
        <v>37</v>
      </c>
      <c r="I4308" s="143"/>
      <c r="J4308" s="143"/>
      <c r="K4308" s="143"/>
      <c r="L4308" s="51"/>
      <c r="M4308" s="87" t="s">
        <v>36</v>
      </c>
      <c r="N4308" s="22"/>
      <c r="O4308" s="22" t="str">
        <f>E4308</f>
        <v xml:space="preserve">  </v>
      </c>
      <c r="P4308" s="96"/>
    </row>
    <row r="4309" spans="2:16" ht="15.6" hidden="1" x14ac:dyDescent="0.3">
      <c r="B4309" s="75"/>
      <c r="C4309" s="79"/>
      <c r="D4309" s="90" t="s">
        <v>80</v>
      </c>
      <c r="E4309" s="90"/>
      <c r="F4309" s="91" t="str">
        <f>IFERROR(VLOOKUP(B4308,'Lessor Calculations'!$G$10:$W$448,17,FALSE),0)</f>
        <v xml:space="preserve">  </v>
      </c>
      <c r="G4309" s="70"/>
      <c r="H4309" s="146"/>
      <c r="I4309" s="146"/>
      <c r="J4309" s="146"/>
      <c r="K4309" s="146"/>
      <c r="L4309" s="70"/>
      <c r="M4309" s="79"/>
      <c r="N4309" s="90" t="s">
        <v>80</v>
      </c>
      <c r="O4309" s="91"/>
      <c r="P4309" s="94" t="str">
        <f>O4308</f>
        <v xml:space="preserve">  </v>
      </c>
    </row>
    <row r="4310" spans="2:16" ht="15.6" hidden="1" x14ac:dyDescent="0.3">
      <c r="B4310" s="59" t="str">
        <f>IFERROR(IF(EOMONTH(B4305,1)&gt;Questionnaire!$I$8,"  ",EOMONTH(B4305,1)),"  ")</f>
        <v xml:space="preserve">  </v>
      </c>
      <c r="C4310" s="82" t="s">
        <v>36</v>
      </c>
      <c r="D4310" s="83"/>
      <c r="E4310" s="83">
        <f>IFERROR(F4311+F4312,0)</f>
        <v>0</v>
      </c>
      <c r="F4310" s="83"/>
      <c r="G4310" s="61"/>
      <c r="H4310" s="142" t="s">
        <v>37</v>
      </c>
      <c r="I4310" s="142"/>
      <c r="J4310" s="142"/>
      <c r="K4310" s="142"/>
      <c r="L4310" s="61"/>
      <c r="M4310" s="82" t="s">
        <v>36</v>
      </c>
      <c r="N4310" s="83"/>
      <c r="O4310" s="83">
        <f>E4310</f>
        <v>0</v>
      </c>
      <c r="P4310" s="95"/>
    </row>
    <row r="4311" spans="2:16" hidden="1" x14ac:dyDescent="0.25">
      <c r="B4311" s="98"/>
      <c r="C4311" s="87"/>
      <c r="D4311" s="87" t="s">
        <v>71</v>
      </c>
      <c r="E4311" s="87"/>
      <c r="F4311" s="22">
        <f>IFERROR(-VLOOKUP(B4310,'Lessor Calculations'!$G$10:$N$448,8,FALSE),0)</f>
        <v>0</v>
      </c>
      <c r="G4311" s="51"/>
      <c r="H4311" s="143"/>
      <c r="I4311" s="143"/>
      <c r="J4311" s="143"/>
      <c r="K4311" s="143"/>
      <c r="L4311" s="51"/>
      <c r="M4311" s="87"/>
      <c r="N4311" s="87" t="s">
        <v>71</v>
      </c>
      <c r="O4311" s="22"/>
      <c r="P4311" s="96">
        <f>F4311</f>
        <v>0</v>
      </c>
    </row>
    <row r="4312" spans="2:16" hidden="1" x14ac:dyDescent="0.25">
      <c r="B4312" s="98"/>
      <c r="C4312" s="66"/>
      <c r="D4312" s="87" t="s">
        <v>72</v>
      </c>
      <c r="E4312" s="87"/>
      <c r="F4312" s="22" t="str">
        <f>IFERROR(VLOOKUP(B4310,'Lessor Calculations'!$G$10:$M$448,7,FALSE),0)</f>
        <v xml:space="preserve">  </v>
      </c>
      <c r="G4312" s="51"/>
      <c r="H4312" s="143"/>
      <c r="I4312" s="143"/>
      <c r="J4312" s="143"/>
      <c r="K4312" s="143"/>
      <c r="L4312" s="51"/>
      <c r="M4312" s="66"/>
      <c r="N4312" s="87" t="s">
        <v>72</v>
      </c>
      <c r="O4312" s="22"/>
      <c r="P4312" s="96" t="str">
        <f>F4312</f>
        <v xml:space="preserve">  </v>
      </c>
    </row>
    <row r="4313" spans="2:16" hidden="1" x14ac:dyDescent="0.25">
      <c r="B4313" s="98"/>
      <c r="C4313" s="66"/>
      <c r="D4313" s="87"/>
      <c r="E4313" s="22"/>
      <c r="F4313" s="22"/>
      <c r="G4313" s="51"/>
      <c r="H4313" s="66"/>
      <c r="I4313" s="87"/>
      <c r="J4313" s="22"/>
      <c r="K4313" s="22"/>
      <c r="L4313" s="51"/>
      <c r="M4313" s="65"/>
      <c r="N4313" s="87"/>
      <c r="O4313" s="22"/>
      <c r="P4313" s="96"/>
    </row>
    <row r="4314" spans="2:16" ht="15.6" hidden="1" x14ac:dyDescent="0.3">
      <c r="B4314" s="62" t="str">
        <f>B4310</f>
        <v xml:space="preserve">  </v>
      </c>
      <c r="C4314" s="66" t="s">
        <v>70</v>
      </c>
      <c r="D4314" s="66"/>
      <c r="E4314" s="22" t="str">
        <f>IFERROR(VLOOKUP(B4314,'Lessor Calculations'!$Z$10:$AB$448,3,FALSE),0)</f>
        <v xml:space="preserve">  </v>
      </c>
      <c r="F4314" s="66"/>
      <c r="G4314" s="51"/>
      <c r="H4314" s="143" t="s">
        <v>37</v>
      </c>
      <c r="I4314" s="143"/>
      <c r="J4314" s="143"/>
      <c r="K4314" s="143"/>
      <c r="L4314" s="51"/>
      <c r="M4314" s="66" t="s">
        <v>70</v>
      </c>
      <c r="N4314" s="66"/>
      <c r="O4314" s="22" t="str">
        <f>E4314</f>
        <v xml:space="preserve">  </v>
      </c>
      <c r="P4314" s="96"/>
    </row>
    <row r="4315" spans="2:16" hidden="1" x14ac:dyDescent="0.25">
      <c r="B4315" s="98"/>
      <c r="C4315" s="66"/>
      <c r="D4315" s="87" t="s">
        <v>82</v>
      </c>
      <c r="E4315" s="66"/>
      <c r="F4315" s="77" t="str">
        <f>E4314</f>
        <v xml:space="preserve">  </v>
      </c>
      <c r="G4315" s="51"/>
      <c r="H4315" s="143"/>
      <c r="I4315" s="143"/>
      <c r="J4315" s="143"/>
      <c r="K4315" s="143"/>
      <c r="L4315" s="51"/>
      <c r="M4315" s="66"/>
      <c r="N4315" s="87" t="s">
        <v>82</v>
      </c>
      <c r="O4315" s="22"/>
      <c r="P4315" s="96" t="str">
        <f>O4314</f>
        <v xml:space="preserve">  </v>
      </c>
    </row>
    <row r="4316" spans="2:16" hidden="1" x14ac:dyDescent="0.25">
      <c r="B4316" s="98"/>
      <c r="C4316" s="66"/>
      <c r="D4316" s="87"/>
      <c r="E4316" s="22"/>
      <c r="F4316" s="22"/>
      <c r="G4316" s="51"/>
      <c r="H4316" s="66"/>
      <c r="I4316" s="87"/>
      <c r="J4316" s="22"/>
      <c r="K4316" s="22"/>
      <c r="L4316" s="51"/>
      <c r="M4316" s="65"/>
      <c r="N4316" s="87"/>
      <c r="O4316" s="22"/>
      <c r="P4316" s="96"/>
    </row>
    <row r="4317" spans="2:16" ht="15.6" hidden="1" x14ac:dyDescent="0.3">
      <c r="B4317" s="62" t="str">
        <f>B4314</f>
        <v xml:space="preserve">  </v>
      </c>
      <c r="C4317" s="144" t="s">
        <v>37</v>
      </c>
      <c r="D4317" s="144"/>
      <c r="E4317" s="144"/>
      <c r="F4317" s="144"/>
      <c r="G4317" s="51"/>
      <c r="H4317" s="87" t="s">
        <v>74</v>
      </c>
      <c r="I4317" s="66"/>
      <c r="J4317" s="22" t="str">
        <f>IFERROR(VLOOKUP(B4317,'Lessor Calculations'!$AE$10:$AG$448,3,FALSE),0)</f>
        <v xml:space="preserve">  </v>
      </c>
      <c r="K4317" s="22"/>
      <c r="L4317" s="51"/>
      <c r="M4317" s="87" t="s">
        <v>74</v>
      </c>
      <c r="N4317" s="66"/>
      <c r="O4317" s="22" t="str">
        <f>J4317</f>
        <v xml:space="preserve">  </v>
      </c>
      <c r="P4317" s="96"/>
    </row>
    <row r="4318" spans="2:16" ht="15.6" hidden="1" x14ac:dyDescent="0.3">
      <c r="B4318" s="74"/>
      <c r="C4318" s="144"/>
      <c r="D4318" s="144"/>
      <c r="E4318" s="144"/>
      <c r="F4318" s="144"/>
      <c r="G4318" s="51"/>
      <c r="H4318" s="52"/>
      <c r="I4318" s="87" t="s">
        <v>79</v>
      </c>
      <c r="J4318" s="22"/>
      <c r="K4318" s="22" t="str">
        <f>J4317</f>
        <v xml:space="preserve">  </v>
      </c>
      <c r="L4318" s="51"/>
      <c r="M4318" s="52"/>
      <c r="N4318" s="87" t="s">
        <v>79</v>
      </c>
      <c r="O4318" s="22"/>
      <c r="P4318" s="96" t="str">
        <f>O4317</f>
        <v xml:space="preserve">  </v>
      </c>
    </row>
    <row r="4319" spans="2:16" ht="15.6" hidden="1" x14ac:dyDescent="0.3">
      <c r="B4319" s="74"/>
      <c r="C4319" s="66"/>
      <c r="D4319" s="87"/>
      <c r="E4319" s="22"/>
      <c r="F4319" s="22"/>
      <c r="G4319" s="51"/>
      <c r="H4319" s="66"/>
      <c r="I4319" s="87"/>
      <c r="J4319" s="22"/>
      <c r="K4319" s="22"/>
      <c r="L4319" s="51"/>
      <c r="M4319" s="65"/>
      <c r="N4319" s="66"/>
      <c r="O4319" s="22"/>
      <c r="P4319" s="96"/>
    </row>
    <row r="4320" spans="2:16" ht="15.6" hidden="1" x14ac:dyDescent="0.3">
      <c r="B4320" s="62" t="str">
        <f>B4317</f>
        <v xml:space="preserve">  </v>
      </c>
      <c r="C4320" s="87" t="s">
        <v>36</v>
      </c>
      <c r="D4320" s="22"/>
      <c r="E4320" s="22" t="str">
        <f>F4321</f>
        <v xml:space="preserve">  </v>
      </c>
      <c r="F4320" s="22"/>
      <c r="G4320" s="51"/>
      <c r="H4320" s="143" t="s">
        <v>37</v>
      </c>
      <c r="I4320" s="143"/>
      <c r="J4320" s="143"/>
      <c r="K4320" s="143"/>
      <c r="L4320" s="51"/>
      <c r="M4320" s="87" t="s">
        <v>36</v>
      </c>
      <c r="N4320" s="22"/>
      <c r="O4320" s="22" t="str">
        <f>E4320</f>
        <v xml:space="preserve">  </v>
      </c>
      <c r="P4320" s="96"/>
    </row>
    <row r="4321" spans="2:16" ht="15.6" hidden="1" x14ac:dyDescent="0.3">
      <c r="B4321" s="75"/>
      <c r="C4321" s="79"/>
      <c r="D4321" s="90" t="s">
        <v>80</v>
      </c>
      <c r="E4321" s="90"/>
      <c r="F4321" s="91" t="str">
        <f>IFERROR(VLOOKUP(B4320,'Lessor Calculations'!$G$10:$W$448,17,FALSE),0)</f>
        <v xml:space="preserve">  </v>
      </c>
      <c r="G4321" s="70"/>
      <c r="H4321" s="146"/>
      <c r="I4321" s="146"/>
      <c r="J4321" s="146"/>
      <c r="K4321" s="146"/>
      <c r="L4321" s="70"/>
      <c r="M4321" s="79"/>
      <c r="N4321" s="90" t="s">
        <v>80</v>
      </c>
      <c r="O4321" s="91"/>
      <c r="P4321" s="94" t="str">
        <f>O4320</f>
        <v xml:space="preserve">  </v>
      </c>
    </row>
    <row r="4322" spans="2:16" ht="15.6" hidden="1" x14ac:dyDescent="0.3">
      <c r="B4322" s="59" t="str">
        <f>IFERROR(IF(EOMONTH(B4317,1)&gt;Questionnaire!$I$8,"  ",EOMONTH(B4317,1)),"  ")</f>
        <v xml:space="preserve">  </v>
      </c>
      <c r="C4322" s="82" t="s">
        <v>36</v>
      </c>
      <c r="D4322" s="83"/>
      <c r="E4322" s="83">
        <f>IFERROR(F4323+F4324,0)</f>
        <v>0</v>
      </c>
      <c r="F4322" s="83"/>
      <c r="G4322" s="61"/>
      <c r="H4322" s="142" t="s">
        <v>37</v>
      </c>
      <c r="I4322" s="142"/>
      <c r="J4322" s="142"/>
      <c r="K4322" s="142"/>
      <c r="L4322" s="61"/>
      <c r="M4322" s="82" t="s">
        <v>36</v>
      </c>
      <c r="N4322" s="83"/>
      <c r="O4322" s="83">
        <f>E4322</f>
        <v>0</v>
      </c>
      <c r="P4322" s="95"/>
    </row>
    <row r="4323" spans="2:16" hidden="1" x14ac:dyDescent="0.25">
      <c r="B4323" s="98"/>
      <c r="C4323" s="87"/>
      <c r="D4323" s="87" t="s">
        <v>71</v>
      </c>
      <c r="E4323" s="87"/>
      <c r="F4323" s="22">
        <f>IFERROR(-VLOOKUP(B4322,'Lessor Calculations'!$G$10:$N$448,8,FALSE),0)</f>
        <v>0</v>
      </c>
      <c r="G4323" s="51"/>
      <c r="H4323" s="143"/>
      <c r="I4323" s="143"/>
      <c r="J4323" s="143"/>
      <c r="K4323" s="143"/>
      <c r="L4323" s="51"/>
      <c r="M4323" s="87"/>
      <c r="N4323" s="87" t="s">
        <v>71</v>
      </c>
      <c r="O4323" s="22"/>
      <c r="P4323" s="96">
        <f>F4323</f>
        <v>0</v>
      </c>
    </row>
    <row r="4324" spans="2:16" hidden="1" x14ac:dyDescent="0.25">
      <c r="B4324" s="98"/>
      <c r="C4324" s="66"/>
      <c r="D4324" s="87" t="s">
        <v>72</v>
      </c>
      <c r="E4324" s="87"/>
      <c r="F4324" s="22" t="str">
        <f>IFERROR(VLOOKUP(B4322,'Lessor Calculations'!$G$10:$M$448,7,FALSE),0)</f>
        <v xml:space="preserve">  </v>
      </c>
      <c r="G4324" s="51"/>
      <c r="H4324" s="143"/>
      <c r="I4324" s="143"/>
      <c r="J4324" s="143"/>
      <c r="K4324" s="143"/>
      <c r="L4324" s="51"/>
      <c r="M4324" s="66"/>
      <c r="N4324" s="87" t="s">
        <v>72</v>
      </c>
      <c r="O4324" s="22"/>
      <c r="P4324" s="96" t="str">
        <f>F4324</f>
        <v xml:space="preserve">  </v>
      </c>
    </row>
    <row r="4325" spans="2:16" hidden="1" x14ac:dyDescent="0.25">
      <c r="B4325" s="98"/>
      <c r="C4325" s="66"/>
      <c r="D4325" s="87"/>
      <c r="E4325" s="22"/>
      <c r="F4325" s="22"/>
      <c r="G4325" s="51"/>
      <c r="H4325" s="66"/>
      <c r="I4325" s="87"/>
      <c r="J4325" s="22"/>
      <c r="K4325" s="22"/>
      <c r="L4325" s="51"/>
      <c r="M4325" s="65"/>
      <c r="N4325" s="87"/>
      <c r="O4325" s="22"/>
      <c r="P4325" s="96"/>
    </row>
    <row r="4326" spans="2:16" ht="15.6" hidden="1" x14ac:dyDescent="0.3">
      <c r="B4326" s="62" t="str">
        <f>B4322</f>
        <v xml:space="preserve">  </v>
      </c>
      <c r="C4326" s="66" t="s">
        <v>70</v>
      </c>
      <c r="D4326" s="66"/>
      <c r="E4326" s="22" t="str">
        <f>IFERROR(VLOOKUP(B4326,'Lessor Calculations'!$Z$10:$AB$448,3,FALSE),0)</f>
        <v xml:space="preserve">  </v>
      </c>
      <c r="F4326" s="66"/>
      <c r="G4326" s="51"/>
      <c r="H4326" s="143" t="s">
        <v>37</v>
      </c>
      <c r="I4326" s="143"/>
      <c r="J4326" s="143"/>
      <c r="K4326" s="143"/>
      <c r="L4326" s="51"/>
      <c r="M4326" s="66" t="s">
        <v>70</v>
      </c>
      <c r="N4326" s="66"/>
      <c r="O4326" s="22" t="str">
        <f>E4326</f>
        <v xml:space="preserve">  </v>
      </c>
      <c r="P4326" s="96"/>
    </row>
    <row r="4327" spans="2:16" hidden="1" x14ac:dyDescent="0.25">
      <c r="B4327" s="98"/>
      <c r="C4327" s="66"/>
      <c r="D4327" s="87" t="s">
        <v>82</v>
      </c>
      <c r="E4327" s="66"/>
      <c r="F4327" s="77" t="str">
        <f>E4326</f>
        <v xml:space="preserve">  </v>
      </c>
      <c r="G4327" s="51"/>
      <c r="H4327" s="143"/>
      <c r="I4327" s="143"/>
      <c r="J4327" s="143"/>
      <c r="K4327" s="143"/>
      <c r="L4327" s="51"/>
      <c r="M4327" s="66"/>
      <c r="N4327" s="87" t="s">
        <v>82</v>
      </c>
      <c r="O4327" s="22"/>
      <c r="P4327" s="96" t="str">
        <f>O4326</f>
        <v xml:space="preserve">  </v>
      </c>
    </row>
    <row r="4328" spans="2:16" hidden="1" x14ac:dyDescent="0.25">
      <c r="B4328" s="98"/>
      <c r="C4328" s="66"/>
      <c r="D4328" s="87"/>
      <c r="E4328" s="22"/>
      <c r="F4328" s="22"/>
      <c r="G4328" s="51"/>
      <c r="H4328" s="66"/>
      <c r="I4328" s="87"/>
      <c r="J4328" s="22"/>
      <c r="K4328" s="22"/>
      <c r="L4328" s="51"/>
      <c r="M4328" s="65"/>
      <c r="N4328" s="87"/>
      <c r="O4328" s="22"/>
      <c r="P4328" s="96"/>
    </row>
    <row r="4329" spans="2:16" ht="15.6" hidden="1" x14ac:dyDescent="0.3">
      <c r="B4329" s="62" t="str">
        <f>B4326</f>
        <v xml:space="preserve">  </v>
      </c>
      <c r="C4329" s="144" t="s">
        <v>37</v>
      </c>
      <c r="D4329" s="144"/>
      <c r="E4329" s="144"/>
      <c r="F4329" s="144"/>
      <c r="G4329" s="51"/>
      <c r="H4329" s="87" t="s">
        <v>74</v>
      </c>
      <c r="I4329" s="66"/>
      <c r="J4329" s="22" t="str">
        <f>IFERROR(VLOOKUP(B4329,'Lessor Calculations'!$AE$10:$AG$448,3,FALSE),0)</f>
        <v xml:space="preserve">  </v>
      </c>
      <c r="K4329" s="22"/>
      <c r="L4329" s="51"/>
      <c r="M4329" s="87" t="s">
        <v>74</v>
      </c>
      <c r="N4329" s="66"/>
      <c r="O4329" s="22" t="str">
        <f>J4329</f>
        <v xml:space="preserve">  </v>
      </c>
      <c r="P4329" s="96"/>
    </row>
    <row r="4330" spans="2:16" ht="15.6" hidden="1" x14ac:dyDescent="0.3">
      <c r="B4330" s="74"/>
      <c r="C4330" s="144"/>
      <c r="D4330" s="144"/>
      <c r="E4330" s="144"/>
      <c r="F4330" s="144"/>
      <c r="G4330" s="51"/>
      <c r="H4330" s="52"/>
      <c r="I4330" s="87" t="s">
        <v>79</v>
      </c>
      <c r="J4330" s="22"/>
      <c r="K4330" s="22" t="str">
        <f>J4329</f>
        <v xml:space="preserve">  </v>
      </c>
      <c r="L4330" s="51"/>
      <c r="M4330" s="52"/>
      <c r="N4330" s="87" t="s">
        <v>79</v>
      </c>
      <c r="O4330" s="22"/>
      <c r="P4330" s="96" t="str">
        <f>O4329</f>
        <v xml:space="preserve">  </v>
      </c>
    </row>
    <row r="4331" spans="2:16" ht="15.6" hidden="1" x14ac:dyDescent="0.3">
      <c r="B4331" s="74"/>
      <c r="C4331" s="66"/>
      <c r="D4331" s="87"/>
      <c r="E4331" s="22"/>
      <c r="F4331" s="22"/>
      <c r="G4331" s="51"/>
      <c r="H4331" s="66"/>
      <c r="I4331" s="87"/>
      <c r="J4331" s="22"/>
      <c r="K4331" s="22"/>
      <c r="L4331" s="51"/>
      <c r="M4331" s="65"/>
      <c r="N4331" s="66"/>
      <c r="O4331" s="22"/>
      <c r="P4331" s="96"/>
    </row>
    <row r="4332" spans="2:16" ht="15.6" hidden="1" x14ac:dyDescent="0.3">
      <c r="B4332" s="62" t="str">
        <f>B4329</f>
        <v xml:space="preserve">  </v>
      </c>
      <c r="C4332" s="87" t="s">
        <v>36</v>
      </c>
      <c r="D4332" s="22"/>
      <c r="E4332" s="22" t="str">
        <f>F4333</f>
        <v xml:space="preserve">  </v>
      </c>
      <c r="F4332" s="22"/>
      <c r="G4332" s="51"/>
      <c r="H4332" s="143" t="s">
        <v>37</v>
      </c>
      <c r="I4332" s="143"/>
      <c r="J4332" s="143"/>
      <c r="K4332" s="143"/>
      <c r="L4332" s="51"/>
      <c r="M4332" s="87" t="s">
        <v>36</v>
      </c>
      <c r="N4332" s="22"/>
      <c r="O4332" s="22" t="str">
        <f>E4332</f>
        <v xml:space="preserve">  </v>
      </c>
      <c r="P4332" s="96"/>
    </row>
    <row r="4333" spans="2:16" ht="15.6" hidden="1" x14ac:dyDescent="0.3">
      <c r="B4333" s="75"/>
      <c r="C4333" s="79"/>
      <c r="D4333" s="90" t="s">
        <v>80</v>
      </c>
      <c r="E4333" s="90"/>
      <c r="F4333" s="91" t="str">
        <f>IFERROR(VLOOKUP(B4332,'Lessor Calculations'!$G$10:$W$448,17,FALSE),0)</f>
        <v xml:space="preserve">  </v>
      </c>
      <c r="G4333" s="70"/>
      <c r="H4333" s="146"/>
      <c r="I4333" s="146"/>
      <c r="J4333" s="146"/>
      <c r="K4333" s="146"/>
      <c r="L4333" s="70"/>
      <c r="M4333" s="79"/>
      <c r="N4333" s="90" t="s">
        <v>80</v>
      </c>
      <c r="O4333" s="91"/>
      <c r="P4333" s="94" t="str">
        <f>O4332</f>
        <v xml:space="preserve">  </v>
      </c>
    </row>
    <row r="4334" spans="2:16" ht="15.6" hidden="1" x14ac:dyDescent="0.3">
      <c r="B4334" s="59" t="str">
        <f>IFERROR(IF(EOMONTH(B4329,1)&gt;Questionnaire!$I$8,"  ",EOMONTH(B4329,1)),"  ")</f>
        <v xml:space="preserve">  </v>
      </c>
      <c r="C4334" s="82" t="s">
        <v>36</v>
      </c>
      <c r="D4334" s="83"/>
      <c r="E4334" s="83">
        <f>IFERROR(F4335+F4336,0)</f>
        <v>0</v>
      </c>
      <c r="F4334" s="83"/>
      <c r="G4334" s="61"/>
      <c r="H4334" s="142" t="s">
        <v>37</v>
      </c>
      <c r="I4334" s="142"/>
      <c r="J4334" s="142"/>
      <c r="K4334" s="142"/>
      <c r="L4334" s="61"/>
      <c r="M4334" s="82" t="s">
        <v>36</v>
      </c>
      <c r="N4334" s="83"/>
      <c r="O4334" s="83">
        <f>E4334</f>
        <v>0</v>
      </c>
      <c r="P4334" s="95"/>
    </row>
    <row r="4335" spans="2:16" hidden="1" x14ac:dyDescent="0.25">
      <c r="B4335" s="98"/>
      <c r="C4335" s="87"/>
      <c r="D4335" s="87" t="s">
        <v>71</v>
      </c>
      <c r="E4335" s="87"/>
      <c r="F4335" s="22">
        <f>IFERROR(-VLOOKUP(B4334,'Lessor Calculations'!$G$10:$N$448,8,FALSE),0)</f>
        <v>0</v>
      </c>
      <c r="G4335" s="51"/>
      <c r="H4335" s="143"/>
      <c r="I4335" s="143"/>
      <c r="J4335" s="143"/>
      <c r="K4335" s="143"/>
      <c r="L4335" s="51"/>
      <c r="M4335" s="87"/>
      <c r="N4335" s="87" t="s">
        <v>71</v>
      </c>
      <c r="O4335" s="22"/>
      <c r="P4335" s="96">
        <f>F4335</f>
        <v>0</v>
      </c>
    </row>
    <row r="4336" spans="2:16" hidden="1" x14ac:dyDescent="0.25">
      <c r="B4336" s="98"/>
      <c r="C4336" s="66"/>
      <c r="D4336" s="87" t="s">
        <v>72</v>
      </c>
      <c r="E4336" s="87"/>
      <c r="F4336" s="22" t="str">
        <f>IFERROR(VLOOKUP(B4334,'Lessor Calculations'!$G$10:$M$448,7,FALSE),0)</f>
        <v xml:space="preserve">  </v>
      </c>
      <c r="G4336" s="51"/>
      <c r="H4336" s="143"/>
      <c r="I4336" s="143"/>
      <c r="J4336" s="143"/>
      <c r="K4336" s="143"/>
      <c r="L4336" s="51"/>
      <c r="M4336" s="66"/>
      <c r="N4336" s="87" t="s">
        <v>72</v>
      </c>
      <c r="O4336" s="22"/>
      <c r="P4336" s="96" t="str">
        <f>F4336</f>
        <v xml:space="preserve">  </v>
      </c>
    </row>
    <row r="4337" spans="2:16" hidden="1" x14ac:dyDescent="0.25">
      <c r="B4337" s="98"/>
      <c r="C4337" s="66"/>
      <c r="D4337" s="87"/>
      <c r="E4337" s="22"/>
      <c r="F4337" s="22"/>
      <c r="G4337" s="51"/>
      <c r="H4337" s="66"/>
      <c r="I4337" s="87"/>
      <c r="J4337" s="22"/>
      <c r="K4337" s="22"/>
      <c r="L4337" s="51"/>
      <c r="M4337" s="65"/>
      <c r="N4337" s="87"/>
      <c r="O4337" s="22"/>
      <c r="P4337" s="96"/>
    </row>
    <row r="4338" spans="2:16" ht="15.6" hidden="1" x14ac:dyDescent="0.3">
      <c r="B4338" s="62" t="str">
        <f>B4334</f>
        <v xml:space="preserve">  </v>
      </c>
      <c r="C4338" s="66" t="s">
        <v>70</v>
      </c>
      <c r="D4338" s="66"/>
      <c r="E4338" s="22" t="str">
        <f>IFERROR(VLOOKUP(B4338,'Lessor Calculations'!$Z$10:$AB$448,3,FALSE),0)</f>
        <v xml:space="preserve">  </v>
      </c>
      <c r="F4338" s="66"/>
      <c r="G4338" s="51"/>
      <c r="H4338" s="143" t="s">
        <v>37</v>
      </c>
      <c r="I4338" s="143"/>
      <c r="J4338" s="143"/>
      <c r="K4338" s="143"/>
      <c r="L4338" s="51"/>
      <c r="M4338" s="66" t="s">
        <v>70</v>
      </c>
      <c r="N4338" s="66"/>
      <c r="O4338" s="22" t="str">
        <f>E4338</f>
        <v xml:space="preserve">  </v>
      </c>
      <c r="P4338" s="96"/>
    </row>
    <row r="4339" spans="2:16" hidden="1" x14ac:dyDescent="0.25">
      <c r="B4339" s="98"/>
      <c r="C4339" s="66"/>
      <c r="D4339" s="87" t="s">
        <v>82</v>
      </c>
      <c r="E4339" s="66"/>
      <c r="F4339" s="77" t="str">
        <f>E4338</f>
        <v xml:space="preserve">  </v>
      </c>
      <c r="G4339" s="51"/>
      <c r="H4339" s="143"/>
      <c r="I4339" s="143"/>
      <c r="J4339" s="143"/>
      <c r="K4339" s="143"/>
      <c r="L4339" s="51"/>
      <c r="M4339" s="66"/>
      <c r="N4339" s="87" t="s">
        <v>82</v>
      </c>
      <c r="O4339" s="22"/>
      <c r="P4339" s="96" t="str">
        <f>O4338</f>
        <v xml:space="preserve">  </v>
      </c>
    </row>
    <row r="4340" spans="2:16" hidden="1" x14ac:dyDescent="0.25">
      <c r="B4340" s="98"/>
      <c r="C4340" s="66"/>
      <c r="D4340" s="87"/>
      <c r="E4340" s="22"/>
      <c r="F4340" s="22"/>
      <c r="G4340" s="51"/>
      <c r="H4340" s="66"/>
      <c r="I4340" s="87"/>
      <c r="J4340" s="22"/>
      <c r="K4340" s="22"/>
      <c r="L4340" s="51"/>
      <c r="M4340" s="65"/>
      <c r="N4340" s="87"/>
      <c r="O4340" s="22"/>
      <c r="P4340" s="96"/>
    </row>
    <row r="4341" spans="2:16" ht="15.6" hidden="1" x14ac:dyDescent="0.3">
      <c r="B4341" s="62" t="str">
        <f>B4338</f>
        <v xml:space="preserve">  </v>
      </c>
      <c r="C4341" s="144" t="s">
        <v>37</v>
      </c>
      <c r="D4341" s="144"/>
      <c r="E4341" s="144"/>
      <c r="F4341" s="144"/>
      <c r="G4341" s="51"/>
      <c r="H4341" s="87" t="s">
        <v>74</v>
      </c>
      <c r="I4341" s="66"/>
      <c r="J4341" s="22" t="str">
        <f>IFERROR(VLOOKUP(B4341,'Lessor Calculations'!$AE$10:$AG$448,3,FALSE),0)</f>
        <v xml:space="preserve">  </v>
      </c>
      <c r="K4341" s="22"/>
      <c r="L4341" s="51"/>
      <c r="M4341" s="87" t="s">
        <v>74</v>
      </c>
      <c r="N4341" s="66"/>
      <c r="O4341" s="22" t="str">
        <f>J4341</f>
        <v xml:space="preserve">  </v>
      </c>
      <c r="P4341" s="96"/>
    </row>
    <row r="4342" spans="2:16" ht="15.6" hidden="1" x14ac:dyDescent="0.3">
      <c r="B4342" s="74"/>
      <c r="C4342" s="144"/>
      <c r="D4342" s="144"/>
      <c r="E4342" s="144"/>
      <c r="F4342" s="144"/>
      <c r="G4342" s="51"/>
      <c r="H4342" s="52"/>
      <c r="I4342" s="87" t="s">
        <v>79</v>
      </c>
      <c r="J4342" s="22"/>
      <c r="K4342" s="22" t="str">
        <f>J4341</f>
        <v xml:space="preserve">  </v>
      </c>
      <c r="L4342" s="51"/>
      <c r="M4342" s="52"/>
      <c r="N4342" s="87" t="s">
        <v>79</v>
      </c>
      <c r="O4342" s="22"/>
      <c r="P4342" s="96" t="str">
        <f>O4341</f>
        <v xml:space="preserve">  </v>
      </c>
    </row>
    <row r="4343" spans="2:16" ht="15.6" hidden="1" x14ac:dyDescent="0.3">
      <c r="B4343" s="74"/>
      <c r="C4343" s="66"/>
      <c r="D4343" s="87"/>
      <c r="E4343" s="22"/>
      <c r="F4343" s="22"/>
      <c r="G4343" s="51"/>
      <c r="H4343" s="66"/>
      <c r="I4343" s="87"/>
      <c r="J4343" s="22"/>
      <c r="K4343" s="22"/>
      <c r="L4343" s="51"/>
      <c r="M4343" s="65"/>
      <c r="N4343" s="66"/>
      <c r="O4343" s="22"/>
      <c r="P4343" s="96"/>
    </row>
    <row r="4344" spans="2:16" ht="15.6" hidden="1" x14ac:dyDescent="0.3">
      <c r="B4344" s="62" t="str">
        <f>B4341</f>
        <v xml:space="preserve">  </v>
      </c>
      <c r="C4344" s="87" t="s">
        <v>36</v>
      </c>
      <c r="D4344" s="22"/>
      <c r="E4344" s="22" t="str">
        <f>F4345</f>
        <v xml:space="preserve">  </v>
      </c>
      <c r="F4344" s="22"/>
      <c r="G4344" s="51"/>
      <c r="H4344" s="143" t="s">
        <v>37</v>
      </c>
      <c r="I4344" s="143"/>
      <c r="J4344" s="143"/>
      <c r="K4344" s="143"/>
      <c r="L4344" s="51"/>
      <c r="M4344" s="87" t="s">
        <v>36</v>
      </c>
      <c r="N4344" s="22"/>
      <c r="O4344" s="22" t="str">
        <f>E4344</f>
        <v xml:space="preserve">  </v>
      </c>
      <c r="P4344" s="96"/>
    </row>
    <row r="4345" spans="2:16" ht="15.6" hidden="1" x14ac:dyDescent="0.3">
      <c r="B4345" s="75"/>
      <c r="C4345" s="79"/>
      <c r="D4345" s="90" t="s">
        <v>80</v>
      </c>
      <c r="E4345" s="90"/>
      <c r="F4345" s="91" t="str">
        <f>IFERROR(VLOOKUP(B4344,'Lessor Calculations'!$G$10:$W$448,17,FALSE),0)</f>
        <v xml:space="preserve">  </v>
      </c>
      <c r="G4345" s="70"/>
      <c r="H4345" s="146"/>
      <c r="I4345" s="146"/>
      <c r="J4345" s="146"/>
      <c r="K4345" s="146"/>
      <c r="L4345" s="70"/>
      <c r="M4345" s="79"/>
      <c r="N4345" s="90" t="s">
        <v>80</v>
      </c>
      <c r="O4345" s="91"/>
      <c r="P4345" s="94" t="str">
        <f>O4344</f>
        <v xml:space="preserve">  </v>
      </c>
    </row>
    <row r="4346" spans="2:16" ht="15.6" hidden="1" x14ac:dyDescent="0.3">
      <c r="B4346" s="59" t="str">
        <f>IFERROR(IF(EOMONTH(B4341,1)&gt;Questionnaire!$I$8,"  ",EOMONTH(B4341,1)),"  ")</f>
        <v xml:space="preserve">  </v>
      </c>
      <c r="C4346" s="82" t="s">
        <v>36</v>
      </c>
      <c r="D4346" s="83"/>
      <c r="E4346" s="83">
        <f>IFERROR(F4347+F4348,0)</f>
        <v>0</v>
      </c>
      <c r="F4346" s="83"/>
      <c r="G4346" s="61"/>
      <c r="H4346" s="142" t="s">
        <v>37</v>
      </c>
      <c r="I4346" s="142"/>
      <c r="J4346" s="142"/>
      <c r="K4346" s="142"/>
      <c r="L4346" s="61"/>
      <c r="M4346" s="82" t="s">
        <v>36</v>
      </c>
      <c r="N4346" s="83"/>
      <c r="O4346" s="83">
        <f>E4346</f>
        <v>0</v>
      </c>
      <c r="P4346" s="95"/>
    </row>
    <row r="4347" spans="2:16" hidden="1" x14ac:dyDescent="0.25">
      <c r="B4347" s="98"/>
      <c r="C4347" s="87"/>
      <c r="D4347" s="87" t="s">
        <v>71</v>
      </c>
      <c r="E4347" s="87"/>
      <c r="F4347" s="22">
        <f>IFERROR(-VLOOKUP(B4346,'Lessor Calculations'!$G$10:$N$448,8,FALSE),0)</f>
        <v>0</v>
      </c>
      <c r="G4347" s="51"/>
      <c r="H4347" s="143"/>
      <c r="I4347" s="143"/>
      <c r="J4347" s="143"/>
      <c r="K4347" s="143"/>
      <c r="L4347" s="51"/>
      <c r="M4347" s="87"/>
      <c r="N4347" s="87" t="s">
        <v>71</v>
      </c>
      <c r="O4347" s="22"/>
      <c r="P4347" s="96">
        <f>F4347</f>
        <v>0</v>
      </c>
    </row>
    <row r="4348" spans="2:16" hidden="1" x14ac:dyDescent="0.25">
      <c r="B4348" s="98"/>
      <c r="C4348" s="66"/>
      <c r="D4348" s="87" t="s">
        <v>72</v>
      </c>
      <c r="E4348" s="87"/>
      <c r="F4348" s="22" t="str">
        <f>IFERROR(VLOOKUP(B4346,'Lessor Calculations'!$G$10:$M$448,7,FALSE),0)</f>
        <v xml:space="preserve">  </v>
      </c>
      <c r="G4348" s="51"/>
      <c r="H4348" s="143"/>
      <c r="I4348" s="143"/>
      <c r="J4348" s="143"/>
      <c r="K4348" s="143"/>
      <c r="L4348" s="51"/>
      <c r="M4348" s="66"/>
      <c r="N4348" s="87" t="s">
        <v>72</v>
      </c>
      <c r="O4348" s="22"/>
      <c r="P4348" s="96" t="str">
        <f>F4348</f>
        <v xml:space="preserve">  </v>
      </c>
    </row>
    <row r="4349" spans="2:16" hidden="1" x14ac:dyDescent="0.25">
      <c r="B4349" s="98"/>
      <c r="C4349" s="66"/>
      <c r="D4349" s="87"/>
      <c r="E4349" s="22"/>
      <c r="F4349" s="22"/>
      <c r="G4349" s="51"/>
      <c r="H4349" s="66"/>
      <c r="I4349" s="87"/>
      <c r="J4349" s="22"/>
      <c r="K4349" s="22"/>
      <c r="L4349" s="51"/>
      <c r="M4349" s="65"/>
      <c r="N4349" s="87"/>
      <c r="O4349" s="22"/>
      <c r="P4349" s="96"/>
    </row>
    <row r="4350" spans="2:16" ht="15.6" hidden="1" x14ac:dyDescent="0.3">
      <c r="B4350" s="62" t="str">
        <f>B4346</f>
        <v xml:space="preserve">  </v>
      </c>
      <c r="C4350" s="66" t="s">
        <v>70</v>
      </c>
      <c r="D4350" s="66"/>
      <c r="E4350" s="22" t="str">
        <f>IFERROR(VLOOKUP(B4350,'Lessor Calculations'!$Z$10:$AB$448,3,FALSE),0)</f>
        <v xml:space="preserve">  </v>
      </c>
      <c r="F4350" s="66"/>
      <c r="G4350" s="51"/>
      <c r="H4350" s="143" t="s">
        <v>37</v>
      </c>
      <c r="I4350" s="143"/>
      <c r="J4350" s="143"/>
      <c r="K4350" s="143"/>
      <c r="L4350" s="51"/>
      <c r="M4350" s="66" t="s">
        <v>70</v>
      </c>
      <c r="N4350" s="66"/>
      <c r="O4350" s="22" t="str">
        <f>E4350</f>
        <v xml:space="preserve">  </v>
      </c>
      <c r="P4350" s="96"/>
    </row>
    <row r="4351" spans="2:16" hidden="1" x14ac:dyDescent="0.25">
      <c r="B4351" s="98"/>
      <c r="C4351" s="66"/>
      <c r="D4351" s="87" t="s">
        <v>82</v>
      </c>
      <c r="E4351" s="66"/>
      <c r="F4351" s="77" t="str">
        <f>E4350</f>
        <v xml:space="preserve">  </v>
      </c>
      <c r="G4351" s="51"/>
      <c r="H4351" s="143"/>
      <c r="I4351" s="143"/>
      <c r="J4351" s="143"/>
      <c r="K4351" s="143"/>
      <c r="L4351" s="51"/>
      <c r="M4351" s="66"/>
      <c r="N4351" s="87" t="s">
        <v>82</v>
      </c>
      <c r="O4351" s="22"/>
      <c r="P4351" s="96" t="str">
        <f>O4350</f>
        <v xml:space="preserve">  </v>
      </c>
    </row>
    <row r="4352" spans="2:16" hidden="1" x14ac:dyDescent="0.25">
      <c r="B4352" s="98"/>
      <c r="C4352" s="66"/>
      <c r="D4352" s="87"/>
      <c r="E4352" s="22"/>
      <c r="F4352" s="22"/>
      <c r="G4352" s="51"/>
      <c r="H4352" s="66"/>
      <c r="I4352" s="87"/>
      <c r="J4352" s="22"/>
      <c r="K4352" s="22"/>
      <c r="L4352" s="51"/>
      <c r="M4352" s="65"/>
      <c r="N4352" s="87"/>
      <c r="O4352" s="22"/>
      <c r="P4352" s="96"/>
    </row>
    <row r="4353" spans="2:16" ht="15.6" hidden="1" x14ac:dyDescent="0.3">
      <c r="B4353" s="62" t="str">
        <f>B4350</f>
        <v xml:space="preserve">  </v>
      </c>
      <c r="C4353" s="144" t="s">
        <v>37</v>
      </c>
      <c r="D4353" s="144"/>
      <c r="E4353" s="144"/>
      <c r="F4353" s="144"/>
      <c r="G4353" s="51"/>
      <c r="H4353" s="87" t="s">
        <v>74</v>
      </c>
      <c r="I4353" s="66"/>
      <c r="J4353" s="22" t="str">
        <f>IFERROR(VLOOKUP(B4353,'Lessor Calculations'!$AE$10:$AG$448,3,FALSE),0)</f>
        <v xml:space="preserve">  </v>
      </c>
      <c r="K4353" s="22"/>
      <c r="L4353" s="51"/>
      <c r="M4353" s="87" t="s">
        <v>74</v>
      </c>
      <c r="N4353" s="66"/>
      <c r="O4353" s="22" t="str">
        <f>J4353</f>
        <v xml:space="preserve">  </v>
      </c>
      <c r="P4353" s="96"/>
    </row>
    <row r="4354" spans="2:16" ht="15.6" hidden="1" x14ac:dyDescent="0.3">
      <c r="B4354" s="74"/>
      <c r="C4354" s="144"/>
      <c r="D4354" s="144"/>
      <c r="E4354" s="144"/>
      <c r="F4354" s="144"/>
      <c r="G4354" s="51"/>
      <c r="H4354" s="52"/>
      <c r="I4354" s="87" t="s">
        <v>79</v>
      </c>
      <c r="J4354" s="22"/>
      <c r="K4354" s="22" t="str">
        <f>J4353</f>
        <v xml:space="preserve">  </v>
      </c>
      <c r="L4354" s="51"/>
      <c r="M4354" s="52"/>
      <c r="N4354" s="87" t="s">
        <v>79</v>
      </c>
      <c r="O4354" s="22"/>
      <c r="P4354" s="96" t="str">
        <f>O4353</f>
        <v xml:space="preserve">  </v>
      </c>
    </row>
    <row r="4355" spans="2:16" ht="15.6" hidden="1" x14ac:dyDescent="0.3">
      <c r="B4355" s="74"/>
      <c r="C4355" s="66"/>
      <c r="D4355" s="87"/>
      <c r="E4355" s="22"/>
      <c r="F4355" s="22"/>
      <c r="G4355" s="51"/>
      <c r="H4355" s="66"/>
      <c r="I4355" s="87"/>
      <c r="J4355" s="22"/>
      <c r="K4355" s="22"/>
      <c r="L4355" s="51"/>
      <c r="M4355" s="65"/>
      <c r="N4355" s="66"/>
      <c r="O4355" s="22"/>
      <c r="P4355" s="96"/>
    </row>
    <row r="4356" spans="2:16" ht="15.6" hidden="1" x14ac:dyDescent="0.3">
      <c r="B4356" s="62" t="str">
        <f>B4353</f>
        <v xml:space="preserve">  </v>
      </c>
      <c r="C4356" s="87" t="s">
        <v>36</v>
      </c>
      <c r="D4356" s="22"/>
      <c r="E4356" s="22" t="str">
        <f>F4357</f>
        <v xml:space="preserve">  </v>
      </c>
      <c r="F4356" s="22"/>
      <c r="G4356" s="51"/>
      <c r="H4356" s="143" t="s">
        <v>37</v>
      </c>
      <c r="I4356" s="143"/>
      <c r="J4356" s="143"/>
      <c r="K4356" s="143"/>
      <c r="L4356" s="51"/>
      <c r="M4356" s="87" t="s">
        <v>36</v>
      </c>
      <c r="N4356" s="22"/>
      <c r="O4356" s="22" t="str">
        <f>E4356</f>
        <v xml:space="preserve">  </v>
      </c>
      <c r="P4356" s="96"/>
    </row>
    <row r="4357" spans="2:16" ht="15.6" hidden="1" x14ac:dyDescent="0.3">
      <c r="B4357" s="75"/>
      <c r="C4357" s="79"/>
      <c r="D4357" s="90" t="s">
        <v>80</v>
      </c>
      <c r="E4357" s="90"/>
      <c r="F4357" s="91" t="str">
        <f>IFERROR(VLOOKUP(B4356,'Lessor Calculations'!$G$10:$W$448,17,FALSE),0)</f>
        <v xml:space="preserve">  </v>
      </c>
      <c r="G4357" s="70"/>
      <c r="H4357" s="146"/>
      <c r="I4357" s="146"/>
      <c r="J4357" s="146"/>
      <c r="K4357" s="146"/>
      <c r="L4357" s="70"/>
      <c r="M4357" s="79"/>
      <c r="N4357" s="90" t="s">
        <v>80</v>
      </c>
      <c r="O4357" s="91"/>
      <c r="P4357" s="94" t="str">
        <f>O4356</f>
        <v xml:space="preserve">  </v>
      </c>
    </row>
    <row r="4358" spans="2:16" ht="15.6" hidden="1" x14ac:dyDescent="0.3">
      <c r="B4358" s="59" t="str">
        <f>IFERROR(IF(EOMONTH(B4353,1)&gt;Questionnaire!$I$8,"  ",EOMONTH(B4353,1)),"  ")</f>
        <v xml:space="preserve">  </v>
      </c>
      <c r="C4358" s="82" t="s">
        <v>36</v>
      </c>
      <c r="D4358" s="83"/>
      <c r="E4358" s="83">
        <f>IFERROR(F4359+F4360,0)</f>
        <v>0</v>
      </c>
      <c r="F4358" s="83"/>
      <c r="G4358" s="61"/>
      <c r="H4358" s="142" t="s">
        <v>37</v>
      </c>
      <c r="I4358" s="142"/>
      <c r="J4358" s="142"/>
      <c r="K4358" s="142"/>
      <c r="L4358" s="61"/>
      <c r="M4358" s="82" t="s">
        <v>36</v>
      </c>
      <c r="N4358" s="83"/>
      <c r="O4358" s="83">
        <f>E4358</f>
        <v>0</v>
      </c>
      <c r="P4358" s="95"/>
    </row>
    <row r="4359" spans="2:16" hidden="1" x14ac:dyDescent="0.25">
      <c r="B4359" s="98"/>
      <c r="C4359" s="87"/>
      <c r="D4359" s="87" t="s">
        <v>71</v>
      </c>
      <c r="E4359" s="87"/>
      <c r="F4359" s="22">
        <f>IFERROR(-VLOOKUP(B4358,'Lessor Calculations'!$G$10:$N$448,8,FALSE),0)</f>
        <v>0</v>
      </c>
      <c r="G4359" s="51"/>
      <c r="H4359" s="143"/>
      <c r="I4359" s="143"/>
      <c r="J4359" s="143"/>
      <c r="K4359" s="143"/>
      <c r="L4359" s="51"/>
      <c r="M4359" s="87"/>
      <c r="N4359" s="87" t="s">
        <v>71</v>
      </c>
      <c r="O4359" s="22"/>
      <c r="P4359" s="96">
        <f>F4359</f>
        <v>0</v>
      </c>
    </row>
    <row r="4360" spans="2:16" hidden="1" x14ac:dyDescent="0.25">
      <c r="B4360" s="98"/>
      <c r="C4360" s="66"/>
      <c r="D4360" s="87" t="s">
        <v>72</v>
      </c>
      <c r="E4360" s="87"/>
      <c r="F4360" s="22" t="str">
        <f>IFERROR(VLOOKUP(B4358,'Lessor Calculations'!$G$10:$M$448,7,FALSE),0)</f>
        <v xml:space="preserve">  </v>
      </c>
      <c r="G4360" s="51"/>
      <c r="H4360" s="143"/>
      <c r="I4360" s="143"/>
      <c r="J4360" s="143"/>
      <c r="K4360" s="143"/>
      <c r="L4360" s="51"/>
      <c r="M4360" s="66"/>
      <c r="N4360" s="87" t="s">
        <v>72</v>
      </c>
      <c r="O4360" s="22"/>
      <c r="P4360" s="96" t="str">
        <f>F4360</f>
        <v xml:space="preserve">  </v>
      </c>
    </row>
    <row r="4361" spans="2:16" hidden="1" x14ac:dyDescent="0.25">
      <c r="B4361" s="98"/>
      <c r="C4361" s="66"/>
      <c r="D4361" s="87"/>
      <c r="E4361" s="22"/>
      <c r="F4361" s="22"/>
      <c r="G4361" s="51"/>
      <c r="H4361" s="66"/>
      <c r="I4361" s="87"/>
      <c r="J4361" s="22"/>
      <c r="K4361" s="22"/>
      <c r="L4361" s="51"/>
      <c r="M4361" s="65"/>
      <c r="N4361" s="87"/>
      <c r="O4361" s="22"/>
      <c r="P4361" s="96"/>
    </row>
    <row r="4362" spans="2:16" ht="15.6" hidden="1" x14ac:dyDescent="0.3">
      <c r="B4362" s="62" t="str">
        <f>B4358</f>
        <v xml:space="preserve">  </v>
      </c>
      <c r="C4362" s="66" t="s">
        <v>70</v>
      </c>
      <c r="D4362" s="66"/>
      <c r="E4362" s="22" t="str">
        <f>IFERROR(VLOOKUP(B4362,'Lessor Calculations'!$Z$10:$AB$448,3,FALSE),0)</f>
        <v xml:space="preserve">  </v>
      </c>
      <c r="F4362" s="66"/>
      <c r="G4362" s="51"/>
      <c r="H4362" s="143" t="s">
        <v>37</v>
      </c>
      <c r="I4362" s="143"/>
      <c r="J4362" s="143"/>
      <c r="K4362" s="143"/>
      <c r="L4362" s="51"/>
      <c r="M4362" s="66" t="s">
        <v>70</v>
      </c>
      <c r="N4362" s="66"/>
      <c r="O4362" s="22" t="str">
        <f>E4362</f>
        <v xml:space="preserve">  </v>
      </c>
      <c r="P4362" s="96"/>
    </row>
    <row r="4363" spans="2:16" hidden="1" x14ac:dyDescent="0.25">
      <c r="B4363" s="98"/>
      <c r="C4363" s="66"/>
      <c r="D4363" s="87" t="s">
        <v>82</v>
      </c>
      <c r="E4363" s="66"/>
      <c r="F4363" s="77" t="str">
        <f>E4362</f>
        <v xml:space="preserve">  </v>
      </c>
      <c r="G4363" s="51"/>
      <c r="H4363" s="143"/>
      <c r="I4363" s="143"/>
      <c r="J4363" s="143"/>
      <c r="K4363" s="143"/>
      <c r="L4363" s="51"/>
      <c r="M4363" s="66"/>
      <c r="N4363" s="87" t="s">
        <v>82</v>
      </c>
      <c r="O4363" s="22"/>
      <c r="P4363" s="96" t="str">
        <f>O4362</f>
        <v xml:space="preserve">  </v>
      </c>
    </row>
    <row r="4364" spans="2:16" hidden="1" x14ac:dyDescent="0.25">
      <c r="B4364" s="98"/>
      <c r="C4364" s="66"/>
      <c r="D4364" s="87"/>
      <c r="E4364" s="22"/>
      <c r="F4364" s="22"/>
      <c r="G4364" s="51"/>
      <c r="H4364" s="66"/>
      <c r="I4364" s="87"/>
      <c r="J4364" s="22"/>
      <c r="K4364" s="22"/>
      <c r="L4364" s="51"/>
      <c r="M4364" s="65"/>
      <c r="N4364" s="87"/>
      <c r="O4364" s="22"/>
      <c r="P4364" s="96"/>
    </row>
    <row r="4365" spans="2:16" ht="15.6" hidden="1" x14ac:dyDescent="0.3">
      <c r="B4365" s="62" t="str">
        <f>B4362</f>
        <v xml:space="preserve">  </v>
      </c>
      <c r="C4365" s="144" t="s">
        <v>37</v>
      </c>
      <c r="D4365" s="144"/>
      <c r="E4365" s="144"/>
      <c r="F4365" s="144"/>
      <c r="G4365" s="51"/>
      <c r="H4365" s="87" t="s">
        <v>74</v>
      </c>
      <c r="I4365" s="66"/>
      <c r="J4365" s="22" t="str">
        <f>IFERROR(VLOOKUP(B4365,'Lessor Calculations'!$AE$10:$AG$448,3,FALSE),0)</f>
        <v xml:space="preserve">  </v>
      </c>
      <c r="K4365" s="22"/>
      <c r="L4365" s="51"/>
      <c r="M4365" s="87" t="s">
        <v>74</v>
      </c>
      <c r="N4365" s="66"/>
      <c r="O4365" s="22" t="str">
        <f>J4365</f>
        <v xml:space="preserve">  </v>
      </c>
      <c r="P4365" s="96"/>
    </row>
    <row r="4366" spans="2:16" ht="15.6" hidden="1" x14ac:dyDescent="0.3">
      <c r="B4366" s="74"/>
      <c r="C4366" s="144"/>
      <c r="D4366" s="144"/>
      <c r="E4366" s="144"/>
      <c r="F4366" s="144"/>
      <c r="G4366" s="51"/>
      <c r="H4366" s="52"/>
      <c r="I4366" s="87" t="s">
        <v>79</v>
      </c>
      <c r="J4366" s="22"/>
      <c r="K4366" s="22" t="str">
        <f>J4365</f>
        <v xml:space="preserve">  </v>
      </c>
      <c r="L4366" s="51"/>
      <c r="M4366" s="52"/>
      <c r="N4366" s="87" t="s">
        <v>79</v>
      </c>
      <c r="O4366" s="22"/>
      <c r="P4366" s="96" t="str">
        <f>O4365</f>
        <v xml:space="preserve">  </v>
      </c>
    </row>
    <row r="4367" spans="2:16" ht="15.6" hidden="1" x14ac:dyDescent="0.3">
      <c r="B4367" s="74"/>
      <c r="C4367" s="66"/>
      <c r="D4367" s="87"/>
      <c r="E4367" s="22"/>
      <c r="F4367" s="22"/>
      <c r="G4367" s="51"/>
      <c r="H4367" s="66"/>
      <c r="I4367" s="87"/>
      <c r="J4367" s="22"/>
      <c r="K4367" s="22"/>
      <c r="L4367" s="51"/>
      <c r="M4367" s="65"/>
      <c r="N4367" s="66"/>
      <c r="O4367" s="22"/>
      <c r="P4367" s="96"/>
    </row>
    <row r="4368" spans="2:16" ht="15.6" hidden="1" x14ac:dyDescent="0.3">
      <c r="B4368" s="62" t="str">
        <f>B4365</f>
        <v xml:space="preserve">  </v>
      </c>
      <c r="C4368" s="87" t="s">
        <v>36</v>
      </c>
      <c r="D4368" s="22"/>
      <c r="E4368" s="22" t="str">
        <f>F4369</f>
        <v xml:space="preserve">  </v>
      </c>
      <c r="F4368" s="22"/>
      <c r="G4368" s="51"/>
      <c r="H4368" s="143" t="s">
        <v>37</v>
      </c>
      <c r="I4368" s="143"/>
      <c r="J4368" s="143"/>
      <c r="K4368" s="143"/>
      <c r="L4368" s="51"/>
      <c r="M4368" s="87" t="s">
        <v>36</v>
      </c>
      <c r="N4368" s="22"/>
      <c r="O4368" s="22" t="str">
        <f>E4368</f>
        <v xml:space="preserve">  </v>
      </c>
      <c r="P4368" s="96"/>
    </row>
    <row r="4369" spans="2:16" ht="15.6" hidden="1" x14ac:dyDescent="0.3">
      <c r="B4369" s="75"/>
      <c r="C4369" s="79"/>
      <c r="D4369" s="90" t="s">
        <v>80</v>
      </c>
      <c r="E4369" s="90"/>
      <c r="F4369" s="91" t="str">
        <f>IFERROR(VLOOKUP(B4368,'Lessor Calculations'!$G$10:$W$448,17,FALSE),0)</f>
        <v xml:space="preserve">  </v>
      </c>
      <c r="G4369" s="70"/>
      <c r="H4369" s="146"/>
      <c r="I4369" s="146"/>
      <c r="J4369" s="146"/>
      <c r="K4369" s="146"/>
      <c r="L4369" s="70"/>
      <c r="M4369" s="79"/>
      <c r="N4369" s="90" t="s">
        <v>80</v>
      </c>
      <c r="O4369" s="91"/>
      <c r="P4369" s="94" t="str">
        <f>O4368</f>
        <v xml:space="preserve">  </v>
      </c>
    </row>
    <row r="4370" spans="2:16" ht="15.6" hidden="1" x14ac:dyDescent="0.3">
      <c r="B4370" s="59" t="str">
        <f>IFERROR(IF(EOMONTH(B4365,1)&gt;Questionnaire!$I$8,"  ",EOMONTH(B4365,1)),"  ")</f>
        <v xml:space="preserve">  </v>
      </c>
      <c r="C4370" s="82" t="s">
        <v>36</v>
      </c>
      <c r="D4370" s="83"/>
      <c r="E4370" s="83">
        <f>IFERROR(F4371+F4372,0)</f>
        <v>0</v>
      </c>
      <c r="F4370" s="83"/>
      <c r="G4370" s="61"/>
      <c r="H4370" s="142" t="s">
        <v>37</v>
      </c>
      <c r="I4370" s="142"/>
      <c r="J4370" s="142"/>
      <c r="K4370" s="142"/>
      <c r="L4370" s="61"/>
      <c r="M4370" s="82" t="s">
        <v>36</v>
      </c>
      <c r="N4370" s="83"/>
      <c r="O4370" s="83">
        <f>E4370</f>
        <v>0</v>
      </c>
      <c r="P4370" s="95"/>
    </row>
    <row r="4371" spans="2:16" hidden="1" x14ac:dyDescent="0.25">
      <c r="B4371" s="98"/>
      <c r="C4371" s="87"/>
      <c r="D4371" s="87" t="s">
        <v>71</v>
      </c>
      <c r="E4371" s="87"/>
      <c r="F4371" s="22">
        <f>IFERROR(-VLOOKUP(B4370,'Lessor Calculations'!$G$10:$N$448,8,FALSE),0)</f>
        <v>0</v>
      </c>
      <c r="G4371" s="51"/>
      <c r="H4371" s="143"/>
      <c r="I4371" s="143"/>
      <c r="J4371" s="143"/>
      <c r="K4371" s="143"/>
      <c r="L4371" s="51"/>
      <c r="M4371" s="87"/>
      <c r="N4371" s="87" t="s">
        <v>71</v>
      </c>
      <c r="O4371" s="22"/>
      <c r="P4371" s="96">
        <f>F4371</f>
        <v>0</v>
      </c>
    </row>
    <row r="4372" spans="2:16" hidden="1" x14ac:dyDescent="0.25">
      <c r="B4372" s="98"/>
      <c r="C4372" s="66"/>
      <c r="D4372" s="87" t="s">
        <v>72</v>
      </c>
      <c r="E4372" s="87"/>
      <c r="F4372" s="22" t="str">
        <f>IFERROR(VLOOKUP(B4370,'Lessor Calculations'!$G$10:$M$448,7,FALSE),0)</f>
        <v xml:space="preserve">  </v>
      </c>
      <c r="G4372" s="51"/>
      <c r="H4372" s="143"/>
      <c r="I4372" s="143"/>
      <c r="J4372" s="143"/>
      <c r="K4372" s="143"/>
      <c r="L4372" s="51"/>
      <c r="M4372" s="66"/>
      <c r="N4372" s="87" t="s">
        <v>72</v>
      </c>
      <c r="O4372" s="22"/>
      <c r="P4372" s="96" t="str">
        <f>F4372</f>
        <v xml:space="preserve">  </v>
      </c>
    </row>
    <row r="4373" spans="2:16" hidden="1" x14ac:dyDescent="0.25">
      <c r="B4373" s="98"/>
      <c r="C4373" s="66"/>
      <c r="D4373" s="87"/>
      <c r="E4373" s="22"/>
      <c r="F4373" s="22"/>
      <c r="G4373" s="51"/>
      <c r="H4373" s="66"/>
      <c r="I4373" s="87"/>
      <c r="J4373" s="22"/>
      <c r="K4373" s="22"/>
      <c r="L4373" s="51"/>
      <c r="M4373" s="65"/>
      <c r="N4373" s="87"/>
      <c r="O4373" s="22"/>
      <c r="P4373" s="96"/>
    </row>
    <row r="4374" spans="2:16" ht="15.6" hidden="1" x14ac:dyDescent="0.3">
      <c r="B4374" s="62" t="str">
        <f>B4370</f>
        <v xml:space="preserve">  </v>
      </c>
      <c r="C4374" s="66" t="s">
        <v>70</v>
      </c>
      <c r="D4374" s="66"/>
      <c r="E4374" s="22" t="str">
        <f>IFERROR(VLOOKUP(B4374,'Lessor Calculations'!$Z$10:$AB$448,3,FALSE),0)</f>
        <v xml:space="preserve">  </v>
      </c>
      <c r="F4374" s="66"/>
      <c r="G4374" s="51"/>
      <c r="H4374" s="143" t="s">
        <v>37</v>
      </c>
      <c r="I4374" s="143"/>
      <c r="J4374" s="143"/>
      <c r="K4374" s="143"/>
      <c r="L4374" s="51"/>
      <c r="M4374" s="66" t="s">
        <v>70</v>
      </c>
      <c r="N4374" s="66"/>
      <c r="O4374" s="22" t="str">
        <f>E4374</f>
        <v xml:space="preserve">  </v>
      </c>
      <c r="P4374" s="96"/>
    </row>
    <row r="4375" spans="2:16" hidden="1" x14ac:dyDescent="0.25">
      <c r="B4375" s="98"/>
      <c r="C4375" s="66"/>
      <c r="D4375" s="87" t="s">
        <v>82</v>
      </c>
      <c r="E4375" s="66"/>
      <c r="F4375" s="77" t="str">
        <f>E4374</f>
        <v xml:space="preserve">  </v>
      </c>
      <c r="G4375" s="51"/>
      <c r="H4375" s="143"/>
      <c r="I4375" s="143"/>
      <c r="J4375" s="143"/>
      <c r="K4375" s="143"/>
      <c r="L4375" s="51"/>
      <c r="M4375" s="66"/>
      <c r="N4375" s="87" t="s">
        <v>82</v>
      </c>
      <c r="O4375" s="22"/>
      <c r="P4375" s="96" t="str">
        <f>O4374</f>
        <v xml:space="preserve">  </v>
      </c>
    </row>
    <row r="4376" spans="2:16" hidden="1" x14ac:dyDescent="0.25">
      <c r="B4376" s="98"/>
      <c r="C4376" s="66"/>
      <c r="D4376" s="87"/>
      <c r="E4376" s="22"/>
      <c r="F4376" s="22"/>
      <c r="G4376" s="51"/>
      <c r="H4376" s="66"/>
      <c r="I4376" s="87"/>
      <c r="J4376" s="22"/>
      <c r="K4376" s="22"/>
      <c r="L4376" s="51"/>
      <c r="M4376" s="65"/>
      <c r="N4376" s="87"/>
      <c r="O4376" s="22"/>
      <c r="P4376" s="96"/>
    </row>
    <row r="4377" spans="2:16" ht="15.6" hidden="1" x14ac:dyDescent="0.3">
      <c r="B4377" s="62" t="str">
        <f>B4374</f>
        <v xml:space="preserve">  </v>
      </c>
      <c r="C4377" s="144" t="s">
        <v>37</v>
      </c>
      <c r="D4377" s="144"/>
      <c r="E4377" s="144"/>
      <c r="F4377" s="144"/>
      <c r="G4377" s="51"/>
      <c r="H4377" s="87" t="s">
        <v>74</v>
      </c>
      <c r="I4377" s="66"/>
      <c r="J4377" s="22" t="str">
        <f>IFERROR(VLOOKUP(B4377,'Lessor Calculations'!$AE$10:$AG$448,3,FALSE),0)</f>
        <v xml:space="preserve">  </v>
      </c>
      <c r="K4377" s="22"/>
      <c r="L4377" s="51"/>
      <c r="M4377" s="87" t="s">
        <v>74</v>
      </c>
      <c r="N4377" s="66"/>
      <c r="O4377" s="22" t="str">
        <f>J4377</f>
        <v xml:space="preserve">  </v>
      </c>
      <c r="P4377" s="96"/>
    </row>
    <row r="4378" spans="2:16" ht="15.6" hidden="1" x14ac:dyDescent="0.3">
      <c r="B4378" s="74"/>
      <c r="C4378" s="144"/>
      <c r="D4378" s="144"/>
      <c r="E4378" s="144"/>
      <c r="F4378" s="144"/>
      <c r="G4378" s="51"/>
      <c r="H4378" s="52"/>
      <c r="I4378" s="87" t="s">
        <v>79</v>
      </c>
      <c r="J4378" s="22"/>
      <c r="K4378" s="22" t="str">
        <f>J4377</f>
        <v xml:space="preserve">  </v>
      </c>
      <c r="L4378" s="51"/>
      <c r="M4378" s="52"/>
      <c r="N4378" s="87" t="s">
        <v>79</v>
      </c>
      <c r="O4378" s="22"/>
      <c r="P4378" s="96" t="str">
        <f>O4377</f>
        <v xml:space="preserve">  </v>
      </c>
    </row>
    <row r="4379" spans="2:16" ht="15.6" hidden="1" x14ac:dyDescent="0.3">
      <c r="B4379" s="74"/>
      <c r="C4379" s="66"/>
      <c r="D4379" s="87"/>
      <c r="E4379" s="22"/>
      <c r="F4379" s="22"/>
      <c r="G4379" s="51"/>
      <c r="H4379" s="66"/>
      <c r="I4379" s="87"/>
      <c r="J4379" s="22"/>
      <c r="K4379" s="22"/>
      <c r="L4379" s="51"/>
      <c r="M4379" s="65"/>
      <c r="N4379" s="66"/>
      <c r="O4379" s="22"/>
      <c r="P4379" s="96"/>
    </row>
    <row r="4380" spans="2:16" ht="15.6" hidden="1" x14ac:dyDescent="0.3">
      <c r="B4380" s="62" t="str">
        <f>B4377</f>
        <v xml:space="preserve">  </v>
      </c>
      <c r="C4380" s="87" t="s">
        <v>36</v>
      </c>
      <c r="D4380" s="22"/>
      <c r="E4380" s="22" t="str">
        <f>F4381</f>
        <v xml:space="preserve">  </v>
      </c>
      <c r="F4380" s="22"/>
      <c r="G4380" s="51"/>
      <c r="H4380" s="143" t="s">
        <v>37</v>
      </c>
      <c r="I4380" s="143"/>
      <c r="J4380" s="143"/>
      <c r="K4380" s="143"/>
      <c r="L4380" s="51"/>
      <c r="M4380" s="87" t="s">
        <v>36</v>
      </c>
      <c r="N4380" s="22"/>
      <c r="O4380" s="22" t="str">
        <f>E4380</f>
        <v xml:space="preserve">  </v>
      </c>
      <c r="P4380" s="96"/>
    </row>
    <row r="4381" spans="2:16" ht="15.6" hidden="1" x14ac:dyDescent="0.3">
      <c r="B4381" s="75"/>
      <c r="C4381" s="79"/>
      <c r="D4381" s="90" t="s">
        <v>80</v>
      </c>
      <c r="E4381" s="90"/>
      <c r="F4381" s="91" t="str">
        <f>IFERROR(VLOOKUP(B4380,'Lessor Calculations'!$G$10:$W$448,17,FALSE),0)</f>
        <v xml:space="preserve">  </v>
      </c>
      <c r="G4381" s="70"/>
      <c r="H4381" s="146"/>
      <c r="I4381" s="146"/>
      <c r="J4381" s="146"/>
      <c r="K4381" s="146"/>
      <c r="L4381" s="70"/>
      <c r="M4381" s="79"/>
      <c r="N4381" s="90" t="s">
        <v>80</v>
      </c>
      <c r="O4381" s="91"/>
      <c r="P4381" s="94" t="str">
        <f>O4380</f>
        <v xml:space="preserve">  </v>
      </c>
    </row>
    <row r="4382" spans="2:16" ht="15.6" hidden="1" x14ac:dyDescent="0.3">
      <c r="B4382" s="59" t="str">
        <f>IFERROR(IF(EOMONTH(B4377,1)&gt;Questionnaire!$I$8,"  ",EOMONTH(B4377,1)),"  ")</f>
        <v xml:space="preserve">  </v>
      </c>
      <c r="C4382" s="82" t="s">
        <v>36</v>
      </c>
      <c r="D4382" s="83"/>
      <c r="E4382" s="83">
        <f>IFERROR(F4383+F4384,0)</f>
        <v>0</v>
      </c>
      <c r="F4382" s="83"/>
      <c r="G4382" s="61"/>
      <c r="H4382" s="142" t="s">
        <v>37</v>
      </c>
      <c r="I4382" s="142"/>
      <c r="J4382" s="142"/>
      <c r="K4382" s="142"/>
      <c r="L4382" s="61"/>
      <c r="M4382" s="82" t="s">
        <v>36</v>
      </c>
      <c r="N4382" s="83"/>
      <c r="O4382" s="83">
        <f>E4382</f>
        <v>0</v>
      </c>
      <c r="P4382" s="95"/>
    </row>
    <row r="4383" spans="2:16" hidden="1" x14ac:dyDescent="0.25">
      <c r="B4383" s="98"/>
      <c r="C4383" s="87"/>
      <c r="D4383" s="87" t="s">
        <v>71</v>
      </c>
      <c r="E4383" s="87"/>
      <c r="F4383" s="22">
        <f>IFERROR(-VLOOKUP(B4382,'Lessor Calculations'!$G$10:$N$448,8,FALSE),0)</f>
        <v>0</v>
      </c>
      <c r="G4383" s="51"/>
      <c r="H4383" s="143"/>
      <c r="I4383" s="143"/>
      <c r="J4383" s="143"/>
      <c r="K4383" s="143"/>
      <c r="L4383" s="51"/>
      <c r="M4383" s="87"/>
      <c r="N4383" s="87" t="s">
        <v>71</v>
      </c>
      <c r="O4383" s="22"/>
      <c r="P4383" s="96">
        <f>F4383</f>
        <v>0</v>
      </c>
    </row>
    <row r="4384" spans="2:16" hidden="1" x14ac:dyDescent="0.25">
      <c r="B4384" s="98"/>
      <c r="C4384" s="66"/>
      <c r="D4384" s="87" t="s">
        <v>72</v>
      </c>
      <c r="E4384" s="87"/>
      <c r="F4384" s="22" t="str">
        <f>IFERROR(VLOOKUP(B4382,'Lessor Calculations'!$G$10:$M$448,7,FALSE),0)</f>
        <v xml:space="preserve">  </v>
      </c>
      <c r="G4384" s="51"/>
      <c r="H4384" s="143"/>
      <c r="I4384" s="143"/>
      <c r="J4384" s="143"/>
      <c r="K4384" s="143"/>
      <c r="L4384" s="51"/>
      <c r="M4384" s="66"/>
      <c r="N4384" s="87" t="s">
        <v>72</v>
      </c>
      <c r="O4384" s="22"/>
      <c r="P4384" s="96" t="str">
        <f>F4384</f>
        <v xml:space="preserve">  </v>
      </c>
    </row>
    <row r="4385" spans="2:16" hidden="1" x14ac:dyDescent="0.25">
      <c r="B4385" s="98"/>
      <c r="C4385" s="66"/>
      <c r="D4385" s="87"/>
      <c r="E4385" s="22"/>
      <c r="F4385" s="22"/>
      <c r="G4385" s="51"/>
      <c r="H4385" s="66"/>
      <c r="I4385" s="87"/>
      <c r="J4385" s="22"/>
      <c r="K4385" s="22"/>
      <c r="L4385" s="51"/>
      <c r="M4385" s="65"/>
      <c r="N4385" s="87"/>
      <c r="O4385" s="22"/>
      <c r="P4385" s="96"/>
    </row>
    <row r="4386" spans="2:16" ht="15.6" hidden="1" x14ac:dyDescent="0.3">
      <c r="B4386" s="62" t="str">
        <f>B4382</f>
        <v xml:space="preserve">  </v>
      </c>
      <c r="C4386" s="66" t="s">
        <v>70</v>
      </c>
      <c r="D4386" s="66"/>
      <c r="E4386" s="22" t="str">
        <f>IFERROR(VLOOKUP(B4386,'Lessor Calculations'!$Z$10:$AB$448,3,FALSE),0)</f>
        <v xml:space="preserve">  </v>
      </c>
      <c r="F4386" s="66"/>
      <c r="G4386" s="51"/>
      <c r="H4386" s="143" t="s">
        <v>37</v>
      </c>
      <c r="I4386" s="143"/>
      <c r="J4386" s="143"/>
      <c r="K4386" s="143"/>
      <c r="L4386" s="51"/>
      <c r="M4386" s="66" t="s">
        <v>70</v>
      </c>
      <c r="N4386" s="66"/>
      <c r="O4386" s="22" t="str">
        <f>E4386</f>
        <v xml:space="preserve">  </v>
      </c>
      <c r="P4386" s="96"/>
    </row>
    <row r="4387" spans="2:16" hidden="1" x14ac:dyDescent="0.25">
      <c r="B4387" s="98"/>
      <c r="C4387" s="66"/>
      <c r="D4387" s="87" t="s">
        <v>82</v>
      </c>
      <c r="E4387" s="66"/>
      <c r="F4387" s="77" t="str">
        <f>E4386</f>
        <v xml:space="preserve">  </v>
      </c>
      <c r="G4387" s="51"/>
      <c r="H4387" s="143"/>
      <c r="I4387" s="143"/>
      <c r="J4387" s="143"/>
      <c r="K4387" s="143"/>
      <c r="L4387" s="51"/>
      <c r="M4387" s="66"/>
      <c r="N4387" s="87" t="s">
        <v>82</v>
      </c>
      <c r="O4387" s="22"/>
      <c r="P4387" s="96" t="str">
        <f>O4386</f>
        <v xml:space="preserve">  </v>
      </c>
    </row>
    <row r="4388" spans="2:16" hidden="1" x14ac:dyDescent="0.25">
      <c r="B4388" s="98"/>
      <c r="C4388" s="66"/>
      <c r="D4388" s="87"/>
      <c r="E4388" s="22"/>
      <c r="F4388" s="22"/>
      <c r="G4388" s="51"/>
      <c r="H4388" s="66"/>
      <c r="I4388" s="87"/>
      <c r="J4388" s="22"/>
      <c r="K4388" s="22"/>
      <c r="L4388" s="51"/>
      <c r="M4388" s="65"/>
      <c r="N4388" s="87"/>
      <c r="O4388" s="22"/>
      <c r="P4388" s="96"/>
    </row>
    <row r="4389" spans="2:16" ht="15.6" hidden="1" x14ac:dyDescent="0.3">
      <c r="B4389" s="62" t="str">
        <f>B4386</f>
        <v xml:space="preserve">  </v>
      </c>
      <c r="C4389" s="144" t="s">
        <v>37</v>
      </c>
      <c r="D4389" s="144"/>
      <c r="E4389" s="144"/>
      <c r="F4389" s="144"/>
      <c r="G4389" s="51"/>
      <c r="H4389" s="87" t="s">
        <v>74</v>
      </c>
      <c r="I4389" s="66"/>
      <c r="J4389" s="22" t="str">
        <f>IFERROR(VLOOKUP(B4389,'Lessor Calculations'!$AE$10:$AG$448,3,FALSE),0)</f>
        <v xml:space="preserve">  </v>
      </c>
      <c r="K4389" s="22"/>
      <c r="L4389" s="51"/>
      <c r="M4389" s="87" t="s">
        <v>74</v>
      </c>
      <c r="N4389" s="66"/>
      <c r="O4389" s="22" t="str">
        <f>J4389</f>
        <v xml:space="preserve">  </v>
      </c>
      <c r="P4389" s="96"/>
    </row>
    <row r="4390" spans="2:16" ht="15.6" hidden="1" x14ac:dyDescent="0.3">
      <c r="B4390" s="74"/>
      <c r="C4390" s="144"/>
      <c r="D4390" s="144"/>
      <c r="E4390" s="144"/>
      <c r="F4390" s="144"/>
      <c r="G4390" s="51"/>
      <c r="H4390" s="52"/>
      <c r="I4390" s="87" t="s">
        <v>79</v>
      </c>
      <c r="J4390" s="22"/>
      <c r="K4390" s="22" t="str">
        <f>J4389</f>
        <v xml:space="preserve">  </v>
      </c>
      <c r="L4390" s="51"/>
      <c r="M4390" s="52"/>
      <c r="N4390" s="87" t="s">
        <v>79</v>
      </c>
      <c r="O4390" s="22"/>
      <c r="P4390" s="96" t="str">
        <f>O4389</f>
        <v xml:space="preserve">  </v>
      </c>
    </row>
    <row r="4391" spans="2:16" ht="15.6" hidden="1" x14ac:dyDescent="0.3">
      <c r="B4391" s="74"/>
      <c r="C4391" s="66"/>
      <c r="D4391" s="87"/>
      <c r="E4391" s="22"/>
      <c r="F4391" s="22"/>
      <c r="G4391" s="51"/>
      <c r="H4391" s="66"/>
      <c r="I4391" s="87"/>
      <c r="J4391" s="22"/>
      <c r="K4391" s="22"/>
      <c r="L4391" s="51"/>
      <c r="M4391" s="65"/>
      <c r="N4391" s="66"/>
      <c r="O4391" s="22"/>
      <c r="P4391" s="96"/>
    </row>
    <row r="4392" spans="2:16" ht="15.6" hidden="1" x14ac:dyDescent="0.3">
      <c r="B4392" s="62" t="str">
        <f>B4389</f>
        <v xml:space="preserve">  </v>
      </c>
      <c r="C4392" s="87" t="s">
        <v>36</v>
      </c>
      <c r="D4392" s="22"/>
      <c r="E4392" s="22" t="str">
        <f>F4393</f>
        <v xml:space="preserve">  </v>
      </c>
      <c r="F4392" s="22"/>
      <c r="G4392" s="51"/>
      <c r="H4392" s="143" t="s">
        <v>37</v>
      </c>
      <c r="I4392" s="143"/>
      <c r="J4392" s="143"/>
      <c r="K4392" s="143"/>
      <c r="L4392" s="51"/>
      <c r="M4392" s="87" t="s">
        <v>36</v>
      </c>
      <c r="N4392" s="22"/>
      <c r="O4392" s="22" t="str">
        <f>E4392</f>
        <v xml:space="preserve">  </v>
      </c>
      <c r="P4392" s="96"/>
    </row>
    <row r="4393" spans="2:16" ht="15.6" hidden="1" x14ac:dyDescent="0.3">
      <c r="B4393" s="75"/>
      <c r="C4393" s="79"/>
      <c r="D4393" s="90" t="s">
        <v>80</v>
      </c>
      <c r="E4393" s="90"/>
      <c r="F4393" s="91" t="str">
        <f>IFERROR(VLOOKUP(B4392,'Lessor Calculations'!$G$10:$W$448,17,FALSE),0)</f>
        <v xml:space="preserve">  </v>
      </c>
      <c r="G4393" s="70"/>
      <c r="H4393" s="146"/>
      <c r="I4393" s="146"/>
      <c r="J4393" s="146"/>
      <c r="K4393" s="146"/>
      <c r="L4393" s="70"/>
      <c r="M4393" s="79"/>
      <c r="N4393" s="90" t="s">
        <v>80</v>
      </c>
      <c r="O4393" s="91"/>
      <c r="P4393" s="94" t="str">
        <f>O4392</f>
        <v xml:space="preserve">  </v>
      </c>
    </row>
    <row r="4394" spans="2:16" ht="15.6" hidden="1" x14ac:dyDescent="0.3">
      <c r="B4394" s="59" t="str">
        <f>IFERROR(IF(EOMONTH(B4389,1)&gt;Questionnaire!$I$8,"  ",EOMONTH(B4389,1)),"  ")</f>
        <v xml:space="preserve">  </v>
      </c>
      <c r="C4394" s="82" t="s">
        <v>36</v>
      </c>
      <c r="D4394" s="83"/>
      <c r="E4394" s="83">
        <f>IFERROR(F4395+F4396,0)</f>
        <v>0</v>
      </c>
      <c r="F4394" s="83"/>
      <c r="G4394" s="61"/>
      <c r="H4394" s="142" t="s">
        <v>37</v>
      </c>
      <c r="I4394" s="142"/>
      <c r="J4394" s="142"/>
      <c r="K4394" s="142"/>
      <c r="L4394" s="61"/>
      <c r="M4394" s="82" t="s">
        <v>36</v>
      </c>
      <c r="N4394" s="83"/>
      <c r="O4394" s="83">
        <f>E4394</f>
        <v>0</v>
      </c>
      <c r="P4394" s="95"/>
    </row>
    <row r="4395" spans="2:16" hidden="1" x14ac:dyDescent="0.25">
      <c r="B4395" s="98"/>
      <c r="C4395" s="87"/>
      <c r="D4395" s="87" t="s">
        <v>71</v>
      </c>
      <c r="E4395" s="87"/>
      <c r="F4395" s="22">
        <f>IFERROR(-VLOOKUP(B4394,'Lessor Calculations'!$G$10:$N$448,8,FALSE),0)</f>
        <v>0</v>
      </c>
      <c r="G4395" s="51"/>
      <c r="H4395" s="143"/>
      <c r="I4395" s="143"/>
      <c r="J4395" s="143"/>
      <c r="K4395" s="143"/>
      <c r="L4395" s="51"/>
      <c r="M4395" s="87"/>
      <c r="N4395" s="87" t="s">
        <v>71</v>
      </c>
      <c r="O4395" s="22"/>
      <c r="P4395" s="96">
        <f>F4395</f>
        <v>0</v>
      </c>
    </row>
    <row r="4396" spans="2:16" hidden="1" x14ac:dyDescent="0.25">
      <c r="B4396" s="98"/>
      <c r="C4396" s="66"/>
      <c r="D4396" s="87" t="s">
        <v>72</v>
      </c>
      <c r="E4396" s="87"/>
      <c r="F4396" s="22" t="str">
        <f>IFERROR(VLOOKUP(B4394,'Lessor Calculations'!$G$10:$M$448,7,FALSE),0)</f>
        <v xml:space="preserve">  </v>
      </c>
      <c r="G4396" s="51"/>
      <c r="H4396" s="143"/>
      <c r="I4396" s="143"/>
      <c r="J4396" s="143"/>
      <c r="K4396" s="143"/>
      <c r="L4396" s="51"/>
      <c r="M4396" s="66"/>
      <c r="N4396" s="87" t="s">
        <v>72</v>
      </c>
      <c r="O4396" s="22"/>
      <c r="P4396" s="96" t="str">
        <f>F4396</f>
        <v xml:space="preserve">  </v>
      </c>
    </row>
    <row r="4397" spans="2:16" hidden="1" x14ac:dyDescent="0.25">
      <c r="B4397" s="98"/>
      <c r="C4397" s="66"/>
      <c r="D4397" s="87"/>
      <c r="E4397" s="22"/>
      <c r="F4397" s="22"/>
      <c r="G4397" s="51"/>
      <c r="H4397" s="66"/>
      <c r="I4397" s="87"/>
      <c r="J4397" s="22"/>
      <c r="K4397" s="22"/>
      <c r="L4397" s="51"/>
      <c r="M4397" s="65"/>
      <c r="N4397" s="87"/>
      <c r="O4397" s="22"/>
      <c r="P4397" s="96"/>
    </row>
    <row r="4398" spans="2:16" ht="15.6" hidden="1" x14ac:dyDescent="0.3">
      <c r="B4398" s="62" t="str">
        <f>B4394</f>
        <v xml:space="preserve">  </v>
      </c>
      <c r="C4398" s="66" t="s">
        <v>70</v>
      </c>
      <c r="D4398" s="66"/>
      <c r="E4398" s="22" t="str">
        <f>IFERROR(VLOOKUP(B4398,'Lessor Calculations'!$Z$10:$AB$448,3,FALSE),0)</f>
        <v xml:space="preserve">  </v>
      </c>
      <c r="F4398" s="66"/>
      <c r="G4398" s="51"/>
      <c r="H4398" s="143" t="s">
        <v>37</v>
      </c>
      <c r="I4398" s="143"/>
      <c r="J4398" s="143"/>
      <c r="K4398" s="143"/>
      <c r="L4398" s="51"/>
      <c r="M4398" s="66" t="s">
        <v>70</v>
      </c>
      <c r="N4398" s="66"/>
      <c r="O4398" s="22" t="str">
        <f>E4398</f>
        <v xml:space="preserve">  </v>
      </c>
      <c r="P4398" s="96"/>
    </row>
    <row r="4399" spans="2:16" hidden="1" x14ac:dyDescent="0.25">
      <c r="B4399" s="98"/>
      <c r="C4399" s="66"/>
      <c r="D4399" s="87" t="s">
        <v>82</v>
      </c>
      <c r="E4399" s="66"/>
      <c r="F4399" s="77" t="str">
        <f>E4398</f>
        <v xml:space="preserve">  </v>
      </c>
      <c r="G4399" s="51"/>
      <c r="H4399" s="143"/>
      <c r="I4399" s="143"/>
      <c r="J4399" s="143"/>
      <c r="K4399" s="143"/>
      <c r="L4399" s="51"/>
      <c r="M4399" s="66"/>
      <c r="N4399" s="87" t="s">
        <v>82</v>
      </c>
      <c r="O4399" s="22"/>
      <c r="P4399" s="96" t="str">
        <f>O4398</f>
        <v xml:space="preserve">  </v>
      </c>
    </row>
    <row r="4400" spans="2:16" hidden="1" x14ac:dyDescent="0.25">
      <c r="B4400" s="98"/>
      <c r="C4400" s="66"/>
      <c r="D4400" s="87"/>
      <c r="E4400" s="22"/>
      <c r="F4400" s="22"/>
      <c r="G4400" s="51"/>
      <c r="H4400" s="66"/>
      <c r="I4400" s="87"/>
      <c r="J4400" s="22"/>
      <c r="K4400" s="22"/>
      <c r="L4400" s="51"/>
      <c r="M4400" s="65"/>
      <c r="N4400" s="87"/>
      <c r="O4400" s="22"/>
      <c r="P4400" s="96"/>
    </row>
    <row r="4401" spans="2:16" ht="15.6" hidden="1" x14ac:dyDescent="0.3">
      <c r="B4401" s="62" t="str">
        <f>B4398</f>
        <v xml:space="preserve">  </v>
      </c>
      <c r="C4401" s="144" t="s">
        <v>37</v>
      </c>
      <c r="D4401" s="144"/>
      <c r="E4401" s="144"/>
      <c r="F4401" s="144"/>
      <c r="G4401" s="51"/>
      <c r="H4401" s="87" t="s">
        <v>74</v>
      </c>
      <c r="I4401" s="66"/>
      <c r="J4401" s="22" t="str">
        <f>IFERROR(VLOOKUP(B4401,'Lessor Calculations'!$AE$10:$AG$448,3,FALSE),0)</f>
        <v xml:space="preserve">  </v>
      </c>
      <c r="K4401" s="22"/>
      <c r="L4401" s="51"/>
      <c r="M4401" s="87" t="s">
        <v>74</v>
      </c>
      <c r="N4401" s="66"/>
      <c r="O4401" s="22" t="str">
        <f>J4401</f>
        <v xml:space="preserve">  </v>
      </c>
      <c r="P4401" s="96"/>
    </row>
    <row r="4402" spans="2:16" ht="15.6" hidden="1" x14ac:dyDescent="0.3">
      <c r="B4402" s="74"/>
      <c r="C4402" s="144"/>
      <c r="D4402" s="144"/>
      <c r="E4402" s="144"/>
      <c r="F4402" s="144"/>
      <c r="G4402" s="51"/>
      <c r="H4402" s="52"/>
      <c r="I4402" s="87" t="s">
        <v>79</v>
      </c>
      <c r="J4402" s="22"/>
      <c r="K4402" s="22" t="str">
        <f>J4401</f>
        <v xml:space="preserve">  </v>
      </c>
      <c r="L4402" s="51"/>
      <c r="M4402" s="52"/>
      <c r="N4402" s="87" t="s">
        <v>79</v>
      </c>
      <c r="O4402" s="22"/>
      <c r="P4402" s="96" t="str">
        <f>O4401</f>
        <v xml:space="preserve">  </v>
      </c>
    </row>
    <row r="4403" spans="2:16" ht="15.6" hidden="1" x14ac:dyDescent="0.3">
      <c r="B4403" s="74"/>
      <c r="C4403" s="66"/>
      <c r="D4403" s="87"/>
      <c r="E4403" s="22"/>
      <c r="F4403" s="22"/>
      <c r="G4403" s="51"/>
      <c r="H4403" s="66"/>
      <c r="I4403" s="87"/>
      <c r="J4403" s="22"/>
      <c r="K4403" s="22"/>
      <c r="L4403" s="51"/>
      <c r="M4403" s="65"/>
      <c r="N4403" s="66"/>
      <c r="O4403" s="22"/>
      <c r="P4403" s="96"/>
    </row>
    <row r="4404" spans="2:16" ht="15.6" hidden="1" x14ac:dyDescent="0.3">
      <c r="B4404" s="62" t="str">
        <f>B4401</f>
        <v xml:space="preserve">  </v>
      </c>
      <c r="C4404" s="87" t="s">
        <v>36</v>
      </c>
      <c r="D4404" s="22"/>
      <c r="E4404" s="22" t="str">
        <f>F4405</f>
        <v xml:space="preserve">  </v>
      </c>
      <c r="F4404" s="22"/>
      <c r="G4404" s="51"/>
      <c r="H4404" s="143" t="s">
        <v>37</v>
      </c>
      <c r="I4404" s="143"/>
      <c r="J4404" s="143"/>
      <c r="K4404" s="143"/>
      <c r="L4404" s="51"/>
      <c r="M4404" s="87" t="s">
        <v>36</v>
      </c>
      <c r="N4404" s="22"/>
      <c r="O4404" s="22" t="str">
        <f>E4404</f>
        <v xml:space="preserve">  </v>
      </c>
      <c r="P4404" s="96"/>
    </row>
    <row r="4405" spans="2:16" ht="15.6" hidden="1" x14ac:dyDescent="0.3">
      <c r="B4405" s="75"/>
      <c r="C4405" s="79"/>
      <c r="D4405" s="90" t="s">
        <v>80</v>
      </c>
      <c r="E4405" s="90"/>
      <c r="F4405" s="91" t="str">
        <f>IFERROR(VLOOKUP(B4404,'Lessor Calculations'!$G$10:$W$448,17,FALSE),0)</f>
        <v xml:space="preserve">  </v>
      </c>
      <c r="G4405" s="70"/>
      <c r="H4405" s="146"/>
      <c r="I4405" s="146"/>
      <c r="J4405" s="146"/>
      <c r="K4405" s="146"/>
      <c r="L4405" s="70"/>
      <c r="M4405" s="79"/>
      <c r="N4405" s="90" t="s">
        <v>80</v>
      </c>
      <c r="O4405" s="91"/>
      <c r="P4405" s="94" t="str">
        <f>O4404</f>
        <v xml:space="preserve">  </v>
      </c>
    </row>
    <row r="4406" spans="2:16" ht="15.6" hidden="1" x14ac:dyDescent="0.3">
      <c r="B4406" s="59" t="str">
        <f>IFERROR(IF(EOMONTH(B4401,1)&gt;Questionnaire!$I$8,"  ",EOMONTH(B4401,1)),"  ")</f>
        <v xml:space="preserve">  </v>
      </c>
      <c r="C4406" s="82" t="s">
        <v>36</v>
      </c>
      <c r="D4406" s="83"/>
      <c r="E4406" s="83">
        <f>IFERROR(F4407+F4408,0)</f>
        <v>0</v>
      </c>
      <c r="F4406" s="83"/>
      <c r="G4406" s="61"/>
      <c r="H4406" s="142" t="s">
        <v>37</v>
      </c>
      <c r="I4406" s="142"/>
      <c r="J4406" s="142"/>
      <c r="K4406" s="142"/>
      <c r="L4406" s="61"/>
      <c r="M4406" s="82" t="s">
        <v>36</v>
      </c>
      <c r="N4406" s="83"/>
      <c r="O4406" s="83">
        <f>E4406</f>
        <v>0</v>
      </c>
      <c r="P4406" s="95"/>
    </row>
    <row r="4407" spans="2:16" hidden="1" x14ac:dyDescent="0.25">
      <c r="B4407" s="98"/>
      <c r="C4407" s="87"/>
      <c r="D4407" s="87" t="s">
        <v>71</v>
      </c>
      <c r="E4407" s="87"/>
      <c r="F4407" s="22">
        <f>IFERROR(-VLOOKUP(B4406,'Lessor Calculations'!$G$10:$N$448,8,FALSE),0)</f>
        <v>0</v>
      </c>
      <c r="G4407" s="51"/>
      <c r="H4407" s="143"/>
      <c r="I4407" s="143"/>
      <c r="J4407" s="143"/>
      <c r="K4407" s="143"/>
      <c r="L4407" s="51"/>
      <c r="M4407" s="87"/>
      <c r="N4407" s="87" t="s">
        <v>71</v>
      </c>
      <c r="O4407" s="22"/>
      <c r="P4407" s="96">
        <f>F4407</f>
        <v>0</v>
      </c>
    </row>
    <row r="4408" spans="2:16" hidden="1" x14ac:dyDescent="0.25">
      <c r="B4408" s="98"/>
      <c r="C4408" s="66"/>
      <c r="D4408" s="87" t="s">
        <v>72</v>
      </c>
      <c r="E4408" s="87"/>
      <c r="F4408" s="22" t="str">
        <f>IFERROR(VLOOKUP(B4406,'Lessor Calculations'!$G$10:$M$448,7,FALSE),0)</f>
        <v xml:space="preserve">  </v>
      </c>
      <c r="G4408" s="51"/>
      <c r="H4408" s="143"/>
      <c r="I4408" s="143"/>
      <c r="J4408" s="143"/>
      <c r="K4408" s="143"/>
      <c r="L4408" s="51"/>
      <c r="M4408" s="66"/>
      <c r="N4408" s="87" t="s">
        <v>72</v>
      </c>
      <c r="O4408" s="22"/>
      <c r="P4408" s="96" t="str">
        <f>F4408</f>
        <v xml:space="preserve">  </v>
      </c>
    </row>
    <row r="4409" spans="2:16" hidden="1" x14ac:dyDescent="0.25">
      <c r="B4409" s="98"/>
      <c r="C4409" s="66"/>
      <c r="D4409" s="87"/>
      <c r="E4409" s="22"/>
      <c r="F4409" s="22"/>
      <c r="G4409" s="51"/>
      <c r="H4409" s="66"/>
      <c r="I4409" s="87"/>
      <c r="J4409" s="22"/>
      <c r="K4409" s="22"/>
      <c r="L4409" s="51"/>
      <c r="M4409" s="65"/>
      <c r="N4409" s="87"/>
      <c r="O4409" s="22"/>
      <c r="P4409" s="96"/>
    </row>
    <row r="4410" spans="2:16" ht="15.6" hidden="1" x14ac:dyDescent="0.3">
      <c r="B4410" s="62" t="str">
        <f>B4406</f>
        <v xml:space="preserve">  </v>
      </c>
      <c r="C4410" s="66" t="s">
        <v>70</v>
      </c>
      <c r="D4410" s="66"/>
      <c r="E4410" s="22" t="str">
        <f>IFERROR(VLOOKUP(B4410,'Lessor Calculations'!$Z$10:$AB$448,3,FALSE),0)</f>
        <v xml:space="preserve">  </v>
      </c>
      <c r="F4410" s="66"/>
      <c r="G4410" s="51"/>
      <c r="H4410" s="143" t="s">
        <v>37</v>
      </c>
      <c r="I4410" s="143"/>
      <c r="J4410" s="143"/>
      <c r="K4410" s="143"/>
      <c r="L4410" s="51"/>
      <c r="M4410" s="66" t="s">
        <v>70</v>
      </c>
      <c r="N4410" s="66"/>
      <c r="O4410" s="22" t="str">
        <f>E4410</f>
        <v xml:space="preserve">  </v>
      </c>
      <c r="P4410" s="96"/>
    </row>
    <row r="4411" spans="2:16" hidden="1" x14ac:dyDescent="0.25">
      <c r="B4411" s="98"/>
      <c r="C4411" s="66"/>
      <c r="D4411" s="87" t="s">
        <v>82</v>
      </c>
      <c r="E4411" s="66"/>
      <c r="F4411" s="77" t="str">
        <f>E4410</f>
        <v xml:space="preserve">  </v>
      </c>
      <c r="G4411" s="51"/>
      <c r="H4411" s="143"/>
      <c r="I4411" s="143"/>
      <c r="J4411" s="143"/>
      <c r="K4411" s="143"/>
      <c r="L4411" s="51"/>
      <c r="M4411" s="66"/>
      <c r="N4411" s="87" t="s">
        <v>82</v>
      </c>
      <c r="O4411" s="22"/>
      <c r="P4411" s="96" t="str">
        <f>O4410</f>
        <v xml:space="preserve">  </v>
      </c>
    </row>
    <row r="4412" spans="2:16" hidden="1" x14ac:dyDescent="0.25">
      <c r="B4412" s="98"/>
      <c r="C4412" s="66"/>
      <c r="D4412" s="87"/>
      <c r="E4412" s="22"/>
      <c r="F4412" s="22"/>
      <c r="G4412" s="51"/>
      <c r="H4412" s="66"/>
      <c r="I4412" s="87"/>
      <c r="J4412" s="22"/>
      <c r="K4412" s="22"/>
      <c r="L4412" s="51"/>
      <c r="M4412" s="65"/>
      <c r="N4412" s="87"/>
      <c r="O4412" s="22"/>
      <c r="P4412" s="96"/>
    </row>
    <row r="4413" spans="2:16" ht="15.6" hidden="1" x14ac:dyDescent="0.3">
      <c r="B4413" s="62" t="str">
        <f>B4410</f>
        <v xml:space="preserve">  </v>
      </c>
      <c r="C4413" s="144" t="s">
        <v>37</v>
      </c>
      <c r="D4413" s="144"/>
      <c r="E4413" s="144"/>
      <c r="F4413" s="144"/>
      <c r="G4413" s="51"/>
      <c r="H4413" s="87" t="s">
        <v>74</v>
      </c>
      <c r="I4413" s="66"/>
      <c r="J4413" s="22" t="str">
        <f>IFERROR(VLOOKUP(B4413,'Lessor Calculations'!$AE$10:$AG$448,3,FALSE),0)</f>
        <v xml:space="preserve">  </v>
      </c>
      <c r="K4413" s="22"/>
      <c r="L4413" s="51"/>
      <c r="M4413" s="87" t="s">
        <v>74</v>
      </c>
      <c r="N4413" s="66"/>
      <c r="O4413" s="22" t="str">
        <f>J4413</f>
        <v xml:space="preserve">  </v>
      </c>
      <c r="P4413" s="96"/>
    </row>
    <row r="4414" spans="2:16" ht="15.6" hidden="1" x14ac:dyDescent="0.3">
      <c r="B4414" s="74"/>
      <c r="C4414" s="144"/>
      <c r="D4414" s="144"/>
      <c r="E4414" s="144"/>
      <c r="F4414" s="144"/>
      <c r="G4414" s="51"/>
      <c r="H4414" s="52"/>
      <c r="I4414" s="87" t="s">
        <v>79</v>
      </c>
      <c r="J4414" s="22"/>
      <c r="K4414" s="22" t="str">
        <f>J4413</f>
        <v xml:space="preserve">  </v>
      </c>
      <c r="L4414" s="51"/>
      <c r="M4414" s="52"/>
      <c r="N4414" s="87" t="s">
        <v>79</v>
      </c>
      <c r="O4414" s="22"/>
      <c r="P4414" s="96" t="str">
        <f>O4413</f>
        <v xml:space="preserve">  </v>
      </c>
    </row>
    <row r="4415" spans="2:16" ht="15.6" hidden="1" x14ac:dyDescent="0.3">
      <c r="B4415" s="74"/>
      <c r="C4415" s="66"/>
      <c r="D4415" s="87"/>
      <c r="E4415" s="22"/>
      <c r="F4415" s="22"/>
      <c r="G4415" s="51"/>
      <c r="H4415" s="66"/>
      <c r="I4415" s="87"/>
      <c r="J4415" s="22"/>
      <c r="K4415" s="22"/>
      <c r="L4415" s="51"/>
      <c r="M4415" s="65"/>
      <c r="N4415" s="66"/>
      <c r="O4415" s="22"/>
      <c r="P4415" s="96"/>
    </row>
    <row r="4416" spans="2:16" ht="15.6" hidden="1" x14ac:dyDescent="0.3">
      <c r="B4416" s="62" t="str">
        <f>B4413</f>
        <v xml:space="preserve">  </v>
      </c>
      <c r="C4416" s="87" t="s">
        <v>36</v>
      </c>
      <c r="D4416" s="22"/>
      <c r="E4416" s="22" t="str">
        <f>F4417</f>
        <v xml:space="preserve">  </v>
      </c>
      <c r="F4416" s="22"/>
      <c r="G4416" s="51"/>
      <c r="H4416" s="143" t="s">
        <v>37</v>
      </c>
      <c r="I4416" s="143"/>
      <c r="J4416" s="143"/>
      <c r="K4416" s="143"/>
      <c r="L4416" s="51"/>
      <c r="M4416" s="87" t="s">
        <v>36</v>
      </c>
      <c r="N4416" s="22"/>
      <c r="O4416" s="22" t="str">
        <f>E4416</f>
        <v xml:space="preserve">  </v>
      </c>
      <c r="P4416" s="96"/>
    </row>
    <row r="4417" spans="2:16" ht="15.6" hidden="1" x14ac:dyDescent="0.3">
      <c r="B4417" s="75"/>
      <c r="C4417" s="79"/>
      <c r="D4417" s="90" t="s">
        <v>80</v>
      </c>
      <c r="E4417" s="90"/>
      <c r="F4417" s="91" t="str">
        <f>IFERROR(VLOOKUP(B4416,'Lessor Calculations'!$G$10:$W$448,17,FALSE),0)</f>
        <v xml:space="preserve">  </v>
      </c>
      <c r="G4417" s="70"/>
      <c r="H4417" s="146"/>
      <c r="I4417" s="146"/>
      <c r="J4417" s="146"/>
      <c r="K4417" s="146"/>
      <c r="L4417" s="70"/>
      <c r="M4417" s="79"/>
      <c r="N4417" s="90" t="s">
        <v>80</v>
      </c>
      <c r="O4417" s="91"/>
      <c r="P4417" s="94" t="str">
        <f>O4416</f>
        <v xml:space="preserve">  </v>
      </c>
    </row>
    <row r="4418" spans="2:16" ht="15.6" hidden="1" x14ac:dyDescent="0.3">
      <c r="B4418" s="59" t="str">
        <f>IFERROR(IF(EOMONTH(B4413,1)&gt;Questionnaire!$I$8,"  ",EOMONTH(B4413,1)),"  ")</f>
        <v xml:space="preserve">  </v>
      </c>
      <c r="C4418" s="82" t="s">
        <v>36</v>
      </c>
      <c r="D4418" s="83"/>
      <c r="E4418" s="83">
        <f>IFERROR(F4419+F4420,0)</f>
        <v>0</v>
      </c>
      <c r="F4418" s="83"/>
      <c r="G4418" s="61"/>
      <c r="H4418" s="142" t="s">
        <v>37</v>
      </c>
      <c r="I4418" s="142"/>
      <c r="J4418" s="142"/>
      <c r="K4418" s="142"/>
      <c r="L4418" s="61"/>
      <c r="M4418" s="82" t="s">
        <v>36</v>
      </c>
      <c r="N4418" s="83"/>
      <c r="O4418" s="83">
        <f>E4418</f>
        <v>0</v>
      </c>
      <c r="P4418" s="95"/>
    </row>
    <row r="4419" spans="2:16" hidden="1" x14ac:dyDescent="0.25">
      <c r="B4419" s="98"/>
      <c r="C4419" s="87"/>
      <c r="D4419" s="87" t="s">
        <v>71</v>
      </c>
      <c r="E4419" s="87"/>
      <c r="F4419" s="22">
        <f>IFERROR(-VLOOKUP(B4418,'Lessor Calculations'!$G$10:$N$448,8,FALSE),0)</f>
        <v>0</v>
      </c>
      <c r="G4419" s="51"/>
      <c r="H4419" s="143"/>
      <c r="I4419" s="143"/>
      <c r="J4419" s="143"/>
      <c r="K4419" s="143"/>
      <c r="L4419" s="51"/>
      <c r="M4419" s="87"/>
      <c r="N4419" s="87" t="s">
        <v>71</v>
      </c>
      <c r="O4419" s="22"/>
      <c r="P4419" s="96">
        <f>F4419</f>
        <v>0</v>
      </c>
    </row>
    <row r="4420" spans="2:16" hidden="1" x14ac:dyDescent="0.25">
      <c r="B4420" s="98"/>
      <c r="C4420" s="66"/>
      <c r="D4420" s="87" t="s">
        <v>72</v>
      </c>
      <c r="E4420" s="87"/>
      <c r="F4420" s="22" t="str">
        <f>IFERROR(VLOOKUP(B4418,'Lessor Calculations'!$G$10:$M$448,7,FALSE),0)</f>
        <v xml:space="preserve">  </v>
      </c>
      <c r="G4420" s="51"/>
      <c r="H4420" s="143"/>
      <c r="I4420" s="143"/>
      <c r="J4420" s="143"/>
      <c r="K4420" s="143"/>
      <c r="L4420" s="51"/>
      <c r="M4420" s="66"/>
      <c r="N4420" s="87" t="s">
        <v>72</v>
      </c>
      <c r="O4420" s="22"/>
      <c r="P4420" s="96" t="str">
        <f>F4420</f>
        <v xml:space="preserve">  </v>
      </c>
    </row>
    <row r="4421" spans="2:16" hidden="1" x14ac:dyDescent="0.25">
      <c r="B4421" s="98"/>
      <c r="C4421" s="66"/>
      <c r="D4421" s="87"/>
      <c r="E4421" s="22"/>
      <c r="F4421" s="22"/>
      <c r="G4421" s="51"/>
      <c r="H4421" s="66"/>
      <c r="I4421" s="87"/>
      <c r="J4421" s="22"/>
      <c r="K4421" s="22"/>
      <c r="L4421" s="51"/>
      <c r="M4421" s="65"/>
      <c r="N4421" s="87"/>
      <c r="O4421" s="22"/>
      <c r="P4421" s="96"/>
    </row>
    <row r="4422" spans="2:16" ht="15.6" hidden="1" x14ac:dyDescent="0.3">
      <c r="B4422" s="62" t="str">
        <f>B4418</f>
        <v xml:space="preserve">  </v>
      </c>
      <c r="C4422" s="66" t="s">
        <v>70</v>
      </c>
      <c r="D4422" s="66"/>
      <c r="E4422" s="22" t="str">
        <f>IFERROR(VLOOKUP(B4422,'Lessor Calculations'!$Z$10:$AB$448,3,FALSE),0)</f>
        <v xml:space="preserve">  </v>
      </c>
      <c r="F4422" s="66"/>
      <c r="G4422" s="51"/>
      <c r="H4422" s="143" t="s">
        <v>37</v>
      </c>
      <c r="I4422" s="143"/>
      <c r="J4422" s="143"/>
      <c r="K4422" s="143"/>
      <c r="L4422" s="51"/>
      <c r="M4422" s="66" t="s">
        <v>70</v>
      </c>
      <c r="N4422" s="66"/>
      <c r="O4422" s="22" t="str">
        <f>E4422</f>
        <v xml:space="preserve">  </v>
      </c>
      <c r="P4422" s="96"/>
    </row>
    <row r="4423" spans="2:16" hidden="1" x14ac:dyDescent="0.25">
      <c r="B4423" s="98"/>
      <c r="C4423" s="66"/>
      <c r="D4423" s="87" t="s">
        <v>82</v>
      </c>
      <c r="E4423" s="66"/>
      <c r="F4423" s="77" t="str">
        <f>E4422</f>
        <v xml:space="preserve">  </v>
      </c>
      <c r="G4423" s="51"/>
      <c r="H4423" s="143"/>
      <c r="I4423" s="143"/>
      <c r="J4423" s="143"/>
      <c r="K4423" s="143"/>
      <c r="L4423" s="51"/>
      <c r="M4423" s="66"/>
      <c r="N4423" s="87" t="s">
        <v>82</v>
      </c>
      <c r="O4423" s="22"/>
      <c r="P4423" s="96" t="str">
        <f>O4422</f>
        <v xml:space="preserve">  </v>
      </c>
    </row>
    <row r="4424" spans="2:16" hidden="1" x14ac:dyDescent="0.25">
      <c r="B4424" s="98"/>
      <c r="C4424" s="66"/>
      <c r="D4424" s="87"/>
      <c r="E4424" s="22"/>
      <c r="F4424" s="22"/>
      <c r="G4424" s="51"/>
      <c r="H4424" s="66"/>
      <c r="I4424" s="87"/>
      <c r="J4424" s="22"/>
      <c r="K4424" s="22"/>
      <c r="L4424" s="51"/>
      <c r="M4424" s="65"/>
      <c r="N4424" s="87"/>
      <c r="O4424" s="22"/>
      <c r="P4424" s="96"/>
    </row>
    <row r="4425" spans="2:16" ht="15.6" hidden="1" x14ac:dyDescent="0.3">
      <c r="B4425" s="62" t="str">
        <f>B4422</f>
        <v xml:space="preserve">  </v>
      </c>
      <c r="C4425" s="144" t="s">
        <v>37</v>
      </c>
      <c r="D4425" s="144"/>
      <c r="E4425" s="144"/>
      <c r="F4425" s="144"/>
      <c r="G4425" s="51"/>
      <c r="H4425" s="87" t="s">
        <v>74</v>
      </c>
      <c r="I4425" s="66"/>
      <c r="J4425" s="22" t="str">
        <f>IFERROR(VLOOKUP(B4425,'Lessor Calculations'!$AE$10:$AG$448,3,FALSE),0)</f>
        <v xml:space="preserve">  </v>
      </c>
      <c r="K4425" s="22"/>
      <c r="L4425" s="51"/>
      <c r="M4425" s="87" t="s">
        <v>74</v>
      </c>
      <c r="N4425" s="66"/>
      <c r="O4425" s="22" t="str">
        <f>J4425</f>
        <v xml:space="preserve">  </v>
      </c>
      <c r="P4425" s="96"/>
    </row>
    <row r="4426" spans="2:16" ht="15.6" hidden="1" x14ac:dyDescent="0.3">
      <c r="B4426" s="74"/>
      <c r="C4426" s="144"/>
      <c r="D4426" s="144"/>
      <c r="E4426" s="144"/>
      <c r="F4426" s="144"/>
      <c r="G4426" s="51"/>
      <c r="H4426" s="52"/>
      <c r="I4426" s="87" t="s">
        <v>79</v>
      </c>
      <c r="J4426" s="22"/>
      <c r="K4426" s="22" t="str">
        <f>J4425</f>
        <v xml:space="preserve">  </v>
      </c>
      <c r="L4426" s="51"/>
      <c r="M4426" s="52"/>
      <c r="N4426" s="87" t="s">
        <v>79</v>
      </c>
      <c r="O4426" s="22"/>
      <c r="P4426" s="96" t="str">
        <f>O4425</f>
        <v xml:space="preserve">  </v>
      </c>
    </row>
    <row r="4427" spans="2:16" ht="15.6" hidden="1" x14ac:dyDescent="0.3">
      <c r="B4427" s="74"/>
      <c r="C4427" s="66"/>
      <c r="D4427" s="87"/>
      <c r="E4427" s="22"/>
      <c r="F4427" s="22"/>
      <c r="G4427" s="51"/>
      <c r="H4427" s="66"/>
      <c r="I4427" s="87"/>
      <c r="J4427" s="22"/>
      <c r="K4427" s="22"/>
      <c r="L4427" s="51"/>
      <c r="M4427" s="65"/>
      <c r="N4427" s="66"/>
      <c r="O4427" s="22"/>
      <c r="P4427" s="96"/>
    </row>
    <row r="4428" spans="2:16" ht="15.6" hidden="1" x14ac:dyDescent="0.3">
      <c r="B4428" s="62" t="str">
        <f>B4425</f>
        <v xml:space="preserve">  </v>
      </c>
      <c r="C4428" s="87" t="s">
        <v>36</v>
      </c>
      <c r="D4428" s="22"/>
      <c r="E4428" s="22" t="str">
        <f>F4429</f>
        <v xml:space="preserve">  </v>
      </c>
      <c r="F4428" s="22"/>
      <c r="G4428" s="51"/>
      <c r="H4428" s="143" t="s">
        <v>37</v>
      </c>
      <c r="I4428" s="143"/>
      <c r="J4428" s="143"/>
      <c r="K4428" s="143"/>
      <c r="L4428" s="51"/>
      <c r="M4428" s="87" t="s">
        <v>36</v>
      </c>
      <c r="N4428" s="22"/>
      <c r="O4428" s="22" t="str">
        <f>E4428</f>
        <v xml:space="preserve">  </v>
      </c>
      <c r="P4428" s="96"/>
    </row>
    <row r="4429" spans="2:16" ht="15.6" hidden="1" x14ac:dyDescent="0.3">
      <c r="B4429" s="75"/>
      <c r="C4429" s="79"/>
      <c r="D4429" s="90" t="s">
        <v>80</v>
      </c>
      <c r="E4429" s="90"/>
      <c r="F4429" s="91" t="str">
        <f>IFERROR(VLOOKUP(B4428,'Lessor Calculations'!$G$10:$W$448,17,FALSE),0)</f>
        <v xml:space="preserve">  </v>
      </c>
      <c r="G4429" s="70"/>
      <c r="H4429" s="146"/>
      <c r="I4429" s="146"/>
      <c r="J4429" s="146"/>
      <c r="K4429" s="146"/>
      <c r="L4429" s="70"/>
      <c r="M4429" s="79"/>
      <c r="N4429" s="90" t="s">
        <v>80</v>
      </c>
      <c r="O4429" s="91"/>
      <c r="P4429" s="94" t="str">
        <f>O4428</f>
        <v xml:space="preserve">  </v>
      </c>
    </row>
    <row r="4430" spans="2:16" ht="15.6" hidden="1" x14ac:dyDescent="0.3">
      <c r="B4430" s="59" t="str">
        <f>IFERROR(IF(EOMONTH(B4425,1)&gt;Questionnaire!$I$8,"  ",EOMONTH(B4425,1)),"  ")</f>
        <v xml:space="preserve">  </v>
      </c>
      <c r="C4430" s="82" t="s">
        <v>36</v>
      </c>
      <c r="D4430" s="83"/>
      <c r="E4430" s="83">
        <f>IFERROR(F4431+F4432,0)</f>
        <v>0</v>
      </c>
      <c r="F4430" s="83"/>
      <c r="G4430" s="61"/>
      <c r="H4430" s="142" t="s">
        <v>37</v>
      </c>
      <c r="I4430" s="142"/>
      <c r="J4430" s="142"/>
      <c r="K4430" s="142"/>
      <c r="L4430" s="61"/>
      <c r="M4430" s="82" t="s">
        <v>36</v>
      </c>
      <c r="N4430" s="83"/>
      <c r="O4430" s="83">
        <f>E4430</f>
        <v>0</v>
      </c>
      <c r="P4430" s="95"/>
    </row>
    <row r="4431" spans="2:16" hidden="1" x14ac:dyDescent="0.25">
      <c r="B4431" s="98"/>
      <c r="C4431" s="87"/>
      <c r="D4431" s="87" t="s">
        <v>71</v>
      </c>
      <c r="E4431" s="87"/>
      <c r="F4431" s="22">
        <f>IFERROR(-VLOOKUP(B4430,'Lessor Calculations'!$G$10:$N$448,8,FALSE),0)</f>
        <v>0</v>
      </c>
      <c r="G4431" s="51"/>
      <c r="H4431" s="143"/>
      <c r="I4431" s="143"/>
      <c r="J4431" s="143"/>
      <c r="K4431" s="143"/>
      <c r="L4431" s="51"/>
      <c r="M4431" s="87"/>
      <c r="N4431" s="87" t="s">
        <v>71</v>
      </c>
      <c r="O4431" s="22"/>
      <c r="P4431" s="96">
        <f>F4431</f>
        <v>0</v>
      </c>
    </row>
    <row r="4432" spans="2:16" hidden="1" x14ac:dyDescent="0.25">
      <c r="B4432" s="98"/>
      <c r="C4432" s="66"/>
      <c r="D4432" s="87" t="s">
        <v>72</v>
      </c>
      <c r="E4432" s="87"/>
      <c r="F4432" s="22" t="str">
        <f>IFERROR(VLOOKUP(B4430,'Lessor Calculations'!$G$10:$M$448,7,FALSE),0)</f>
        <v xml:space="preserve">  </v>
      </c>
      <c r="G4432" s="51"/>
      <c r="H4432" s="143"/>
      <c r="I4432" s="143"/>
      <c r="J4432" s="143"/>
      <c r="K4432" s="143"/>
      <c r="L4432" s="51"/>
      <c r="M4432" s="66"/>
      <c r="N4432" s="87" t="s">
        <v>72</v>
      </c>
      <c r="O4432" s="22"/>
      <c r="P4432" s="96" t="str">
        <f>F4432</f>
        <v xml:space="preserve">  </v>
      </c>
    </row>
    <row r="4433" spans="2:16" hidden="1" x14ac:dyDescent="0.25">
      <c r="B4433" s="98"/>
      <c r="C4433" s="66"/>
      <c r="D4433" s="87"/>
      <c r="E4433" s="22"/>
      <c r="F4433" s="22"/>
      <c r="G4433" s="51"/>
      <c r="H4433" s="66"/>
      <c r="I4433" s="87"/>
      <c r="J4433" s="22"/>
      <c r="K4433" s="22"/>
      <c r="L4433" s="51"/>
      <c r="M4433" s="65"/>
      <c r="N4433" s="87"/>
      <c r="O4433" s="22"/>
      <c r="P4433" s="96"/>
    </row>
    <row r="4434" spans="2:16" ht="15.6" hidden="1" x14ac:dyDescent="0.3">
      <c r="B4434" s="62" t="str">
        <f>B4430</f>
        <v xml:space="preserve">  </v>
      </c>
      <c r="C4434" s="66" t="s">
        <v>70</v>
      </c>
      <c r="D4434" s="66"/>
      <c r="E4434" s="22" t="str">
        <f>IFERROR(VLOOKUP(B4434,'Lessor Calculations'!$Z$10:$AB$448,3,FALSE),0)</f>
        <v xml:space="preserve">  </v>
      </c>
      <c r="F4434" s="66"/>
      <c r="G4434" s="51"/>
      <c r="H4434" s="143" t="s">
        <v>37</v>
      </c>
      <c r="I4434" s="143"/>
      <c r="J4434" s="143"/>
      <c r="K4434" s="143"/>
      <c r="L4434" s="51"/>
      <c r="M4434" s="66" t="s">
        <v>70</v>
      </c>
      <c r="N4434" s="66"/>
      <c r="O4434" s="22" t="str">
        <f>E4434</f>
        <v xml:space="preserve">  </v>
      </c>
      <c r="P4434" s="96"/>
    </row>
    <row r="4435" spans="2:16" hidden="1" x14ac:dyDescent="0.25">
      <c r="B4435" s="98"/>
      <c r="C4435" s="66"/>
      <c r="D4435" s="87" t="s">
        <v>82</v>
      </c>
      <c r="E4435" s="66"/>
      <c r="F4435" s="77" t="str">
        <f>E4434</f>
        <v xml:space="preserve">  </v>
      </c>
      <c r="G4435" s="51"/>
      <c r="H4435" s="143"/>
      <c r="I4435" s="143"/>
      <c r="J4435" s="143"/>
      <c r="K4435" s="143"/>
      <c r="L4435" s="51"/>
      <c r="M4435" s="66"/>
      <c r="N4435" s="87" t="s">
        <v>82</v>
      </c>
      <c r="O4435" s="22"/>
      <c r="P4435" s="96" t="str">
        <f>O4434</f>
        <v xml:space="preserve">  </v>
      </c>
    </row>
    <row r="4436" spans="2:16" hidden="1" x14ac:dyDescent="0.25">
      <c r="B4436" s="98"/>
      <c r="C4436" s="66"/>
      <c r="D4436" s="87"/>
      <c r="E4436" s="22"/>
      <c r="F4436" s="22"/>
      <c r="G4436" s="51"/>
      <c r="H4436" s="66"/>
      <c r="I4436" s="87"/>
      <c r="J4436" s="22"/>
      <c r="K4436" s="22"/>
      <c r="L4436" s="51"/>
      <c r="M4436" s="65"/>
      <c r="N4436" s="87"/>
      <c r="O4436" s="22"/>
      <c r="P4436" s="96"/>
    </row>
    <row r="4437" spans="2:16" ht="15.6" hidden="1" x14ac:dyDescent="0.3">
      <c r="B4437" s="62" t="str">
        <f>B4434</f>
        <v xml:space="preserve">  </v>
      </c>
      <c r="C4437" s="144" t="s">
        <v>37</v>
      </c>
      <c r="D4437" s="144"/>
      <c r="E4437" s="144"/>
      <c r="F4437" s="144"/>
      <c r="G4437" s="51"/>
      <c r="H4437" s="87" t="s">
        <v>74</v>
      </c>
      <c r="I4437" s="66"/>
      <c r="J4437" s="22" t="str">
        <f>IFERROR(VLOOKUP(B4437,'Lessor Calculations'!$AE$10:$AG$448,3,FALSE),0)</f>
        <v xml:space="preserve">  </v>
      </c>
      <c r="K4437" s="22"/>
      <c r="L4437" s="51"/>
      <c r="M4437" s="87" t="s">
        <v>74</v>
      </c>
      <c r="N4437" s="66"/>
      <c r="O4437" s="22" t="str">
        <f>J4437</f>
        <v xml:space="preserve">  </v>
      </c>
      <c r="P4437" s="96"/>
    </row>
    <row r="4438" spans="2:16" ht="15.6" hidden="1" x14ac:dyDescent="0.3">
      <c r="B4438" s="74"/>
      <c r="C4438" s="144"/>
      <c r="D4438" s="144"/>
      <c r="E4438" s="144"/>
      <c r="F4438" s="144"/>
      <c r="G4438" s="51"/>
      <c r="H4438" s="52"/>
      <c r="I4438" s="87" t="s">
        <v>79</v>
      </c>
      <c r="J4438" s="22"/>
      <c r="K4438" s="22" t="str">
        <f>J4437</f>
        <v xml:space="preserve">  </v>
      </c>
      <c r="L4438" s="51"/>
      <c r="M4438" s="52"/>
      <c r="N4438" s="87" t="s">
        <v>79</v>
      </c>
      <c r="O4438" s="22"/>
      <c r="P4438" s="96" t="str">
        <f>O4437</f>
        <v xml:space="preserve">  </v>
      </c>
    </row>
    <row r="4439" spans="2:16" ht="15.6" hidden="1" x14ac:dyDescent="0.3">
      <c r="B4439" s="74"/>
      <c r="C4439" s="66"/>
      <c r="D4439" s="87"/>
      <c r="E4439" s="22"/>
      <c r="F4439" s="22"/>
      <c r="G4439" s="51"/>
      <c r="H4439" s="66"/>
      <c r="I4439" s="87"/>
      <c r="J4439" s="22"/>
      <c r="K4439" s="22"/>
      <c r="L4439" s="51"/>
      <c r="M4439" s="65"/>
      <c r="N4439" s="66"/>
      <c r="O4439" s="22"/>
      <c r="P4439" s="96"/>
    </row>
    <row r="4440" spans="2:16" ht="15.6" hidden="1" x14ac:dyDescent="0.3">
      <c r="B4440" s="62" t="str">
        <f>B4437</f>
        <v xml:space="preserve">  </v>
      </c>
      <c r="C4440" s="87" t="s">
        <v>36</v>
      </c>
      <c r="D4440" s="22"/>
      <c r="E4440" s="22" t="str">
        <f>F4441</f>
        <v xml:space="preserve">  </v>
      </c>
      <c r="F4440" s="22"/>
      <c r="G4440" s="51"/>
      <c r="H4440" s="143" t="s">
        <v>37</v>
      </c>
      <c r="I4440" s="143"/>
      <c r="J4440" s="143"/>
      <c r="K4440" s="143"/>
      <c r="L4440" s="51"/>
      <c r="M4440" s="87" t="s">
        <v>36</v>
      </c>
      <c r="N4440" s="22"/>
      <c r="O4440" s="22" t="str">
        <f>E4440</f>
        <v xml:space="preserve">  </v>
      </c>
      <c r="P4440" s="96"/>
    </row>
    <row r="4441" spans="2:16" ht="15.6" hidden="1" x14ac:dyDescent="0.3">
      <c r="B4441" s="75"/>
      <c r="C4441" s="79"/>
      <c r="D4441" s="90" t="s">
        <v>80</v>
      </c>
      <c r="E4441" s="90"/>
      <c r="F4441" s="91" t="str">
        <f>IFERROR(VLOOKUP(B4440,'Lessor Calculations'!$G$10:$W$448,17,FALSE),0)</f>
        <v xml:space="preserve">  </v>
      </c>
      <c r="G4441" s="70"/>
      <c r="H4441" s="146"/>
      <c r="I4441" s="146"/>
      <c r="J4441" s="146"/>
      <c r="K4441" s="146"/>
      <c r="L4441" s="70"/>
      <c r="M4441" s="79"/>
      <c r="N4441" s="90" t="s">
        <v>80</v>
      </c>
      <c r="O4441" s="91"/>
      <c r="P4441" s="94" t="str">
        <f>O4440</f>
        <v xml:space="preserve">  </v>
      </c>
    </row>
    <row r="4442" spans="2:16" ht="15.6" hidden="1" x14ac:dyDescent="0.3">
      <c r="B4442" s="59" t="str">
        <f>IFERROR(IF(EOMONTH(B4437,1)&gt;Questionnaire!$I$8,"  ",EOMONTH(B4437,1)),"  ")</f>
        <v xml:space="preserve">  </v>
      </c>
      <c r="C4442" s="82" t="s">
        <v>36</v>
      </c>
      <c r="D4442" s="83"/>
      <c r="E4442" s="83">
        <f>IFERROR(F4443+F4444,0)</f>
        <v>0</v>
      </c>
      <c r="F4442" s="83"/>
      <c r="G4442" s="61"/>
      <c r="H4442" s="142" t="s">
        <v>37</v>
      </c>
      <c r="I4442" s="142"/>
      <c r="J4442" s="142"/>
      <c r="K4442" s="142"/>
      <c r="L4442" s="61"/>
      <c r="M4442" s="82" t="s">
        <v>36</v>
      </c>
      <c r="N4442" s="83"/>
      <c r="O4442" s="83">
        <f>E4442</f>
        <v>0</v>
      </c>
      <c r="P4442" s="95"/>
    </row>
    <row r="4443" spans="2:16" hidden="1" x14ac:dyDescent="0.25">
      <c r="B4443" s="98"/>
      <c r="C4443" s="87"/>
      <c r="D4443" s="87" t="s">
        <v>71</v>
      </c>
      <c r="E4443" s="87"/>
      <c r="F4443" s="22">
        <f>IFERROR(-VLOOKUP(B4442,'Lessor Calculations'!$G$10:$N$448,8,FALSE),0)</f>
        <v>0</v>
      </c>
      <c r="G4443" s="51"/>
      <c r="H4443" s="143"/>
      <c r="I4443" s="143"/>
      <c r="J4443" s="143"/>
      <c r="K4443" s="143"/>
      <c r="L4443" s="51"/>
      <c r="M4443" s="87"/>
      <c r="N4443" s="87" t="s">
        <v>71</v>
      </c>
      <c r="O4443" s="22"/>
      <c r="P4443" s="96">
        <f>F4443</f>
        <v>0</v>
      </c>
    </row>
    <row r="4444" spans="2:16" hidden="1" x14ac:dyDescent="0.25">
      <c r="B4444" s="98"/>
      <c r="C4444" s="66"/>
      <c r="D4444" s="87" t="s">
        <v>72</v>
      </c>
      <c r="E4444" s="87"/>
      <c r="F4444" s="22" t="str">
        <f>IFERROR(VLOOKUP(B4442,'Lessor Calculations'!$G$10:$M$448,7,FALSE),0)</f>
        <v xml:space="preserve">  </v>
      </c>
      <c r="G4444" s="51"/>
      <c r="H4444" s="143"/>
      <c r="I4444" s="143"/>
      <c r="J4444" s="143"/>
      <c r="K4444" s="143"/>
      <c r="L4444" s="51"/>
      <c r="M4444" s="66"/>
      <c r="N4444" s="87" t="s">
        <v>72</v>
      </c>
      <c r="O4444" s="22"/>
      <c r="P4444" s="96" t="str">
        <f>F4444</f>
        <v xml:space="preserve">  </v>
      </c>
    </row>
    <row r="4445" spans="2:16" hidden="1" x14ac:dyDescent="0.25">
      <c r="B4445" s="98"/>
      <c r="C4445" s="66"/>
      <c r="D4445" s="87"/>
      <c r="E4445" s="22"/>
      <c r="F4445" s="22"/>
      <c r="G4445" s="51"/>
      <c r="H4445" s="66"/>
      <c r="I4445" s="87"/>
      <c r="J4445" s="22"/>
      <c r="K4445" s="22"/>
      <c r="L4445" s="51"/>
      <c r="M4445" s="65"/>
      <c r="N4445" s="87"/>
      <c r="O4445" s="22"/>
      <c r="P4445" s="96"/>
    </row>
    <row r="4446" spans="2:16" ht="15.6" hidden="1" x14ac:dyDescent="0.3">
      <c r="B4446" s="62" t="str">
        <f>B4442</f>
        <v xml:space="preserve">  </v>
      </c>
      <c r="C4446" s="66" t="s">
        <v>70</v>
      </c>
      <c r="D4446" s="66"/>
      <c r="E4446" s="22" t="str">
        <f>IFERROR(VLOOKUP(B4446,'Lessor Calculations'!$Z$10:$AB$448,3,FALSE),0)</f>
        <v xml:space="preserve">  </v>
      </c>
      <c r="F4446" s="66"/>
      <c r="G4446" s="51"/>
      <c r="H4446" s="143" t="s">
        <v>37</v>
      </c>
      <c r="I4446" s="143"/>
      <c r="J4446" s="143"/>
      <c r="K4446" s="143"/>
      <c r="L4446" s="51"/>
      <c r="M4446" s="66" t="s">
        <v>70</v>
      </c>
      <c r="N4446" s="66"/>
      <c r="O4446" s="22" t="str">
        <f>E4446</f>
        <v xml:space="preserve">  </v>
      </c>
      <c r="P4446" s="96"/>
    </row>
    <row r="4447" spans="2:16" hidden="1" x14ac:dyDescent="0.25">
      <c r="B4447" s="98"/>
      <c r="C4447" s="66"/>
      <c r="D4447" s="87" t="s">
        <v>82</v>
      </c>
      <c r="E4447" s="66"/>
      <c r="F4447" s="77" t="str">
        <f>E4446</f>
        <v xml:space="preserve">  </v>
      </c>
      <c r="G4447" s="51"/>
      <c r="H4447" s="143"/>
      <c r="I4447" s="143"/>
      <c r="J4447" s="143"/>
      <c r="K4447" s="143"/>
      <c r="L4447" s="51"/>
      <c r="M4447" s="66"/>
      <c r="N4447" s="87" t="s">
        <v>82</v>
      </c>
      <c r="O4447" s="22"/>
      <c r="P4447" s="96" t="str">
        <f>O4446</f>
        <v xml:space="preserve">  </v>
      </c>
    </row>
    <row r="4448" spans="2:16" hidden="1" x14ac:dyDescent="0.25">
      <c r="B4448" s="98"/>
      <c r="C4448" s="66"/>
      <c r="D4448" s="87"/>
      <c r="E4448" s="22"/>
      <c r="F4448" s="22"/>
      <c r="G4448" s="51"/>
      <c r="H4448" s="66"/>
      <c r="I4448" s="87"/>
      <c r="J4448" s="22"/>
      <c r="K4448" s="22"/>
      <c r="L4448" s="51"/>
      <c r="M4448" s="65"/>
      <c r="N4448" s="87"/>
      <c r="O4448" s="22"/>
      <c r="P4448" s="96"/>
    </row>
    <row r="4449" spans="2:16" ht="15.6" hidden="1" x14ac:dyDescent="0.3">
      <c r="B4449" s="62" t="str">
        <f>B4446</f>
        <v xml:space="preserve">  </v>
      </c>
      <c r="C4449" s="144" t="s">
        <v>37</v>
      </c>
      <c r="D4449" s="144"/>
      <c r="E4449" s="144"/>
      <c r="F4449" s="144"/>
      <c r="G4449" s="51"/>
      <c r="H4449" s="87" t="s">
        <v>74</v>
      </c>
      <c r="I4449" s="66"/>
      <c r="J4449" s="22" t="str">
        <f>IFERROR(VLOOKUP(B4449,'Lessor Calculations'!$AE$10:$AG$448,3,FALSE),0)</f>
        <v xml:space="preserve">  </v>
      </c>
      <c r="K4449" s="22"/>
      <c r="L4449" s="51"/>
      <c r="M4449" s="87" t="s">
        <v>74</v>
      </c>
      <c r="N4449" s="66"/>
      <c r="O4449" s="22" t="str">
        <f>J4449</f>
        <v xml:space="preserve">  </v>
      </c>
      <c r="P4449" s="96"/>
    </row>
    <row r="4450" spans="2:16" ht="15.6" hidden="1" x14ac:dyDescent="0.3">
      <c r="B4450" s="74"/>
      <c r="C4450" s="144"/>
      <c r="D4450" s="144"/>
      <c r="E4450" s="144"/>
      <c r="F4450" s="144"/>
      <c r="G4450" s="51"/>
      <c r="H4450" s="52"/>
      <c r="I4450" s="87" t="s">
        <v>79</v>
      </c>
      <c r="J4450" s="22"/>
      <c r="K4450" s="22" t="str">
        <f>J4449</f>
        <v xml:space="preserve">  </v>
      </c>
      <c r="L4450" s="51"/>
      <c r="M4450" s="52"/>
      <c r="N4450" s="87" t="s">
        <v>79</v>
      </c>
      <c r="O4450" s="22"/>
      <c r="P4450" s="96" t="str">
        <f>O4449</f>
        <v xml:space="preserve">  </v>
      </c>
    </row>
    <row r="4451" spans="2:16" ht="15.6" hidden="1" x14ac:dyDescent="0.3">
      <c r="B4451" s="74"/>
      <c r="C4451" s="66"/>
      <c r="D4451" s="87"/>
      <c r="E4451" s="22"/>
      <c r="F4451" s="22"/>
      <c r="G4451" s="51"/>
      <c r="H4451" s="66"/>
      <c r="I4451" s="87"/>
      <c r="J4451" s="22"/>
      <c r="K4451" s="22"/>
      <c r="L4451" s="51"/>
      <c r="M4451" s="65"/>
      <c r="N4451" s="66"/>
      <c r="O4451" s="22"/>
      <c r="P4451" s="96"/>
    </row>
    <row r="4452" spans="2:16" ht="15.6" hidden="1" x14ac:dyDescent="0.3">
      <c r="B4452" s="62" t="str">
        <f>B4449</f>
        <v xml:space="preserve">  </v>
      </c>
      <c r="C4452" s="87" t="s">
        <v>36</v>
      </c>
      <c r="D4452" s="22"/>
      <c r="E4452" s="22" t="str">
        <f>F4453</f>
        <v xml:space="preserve">  </v>
      </c>
      <c r="F4452" s="22"/>
      <c r="G4452" s="51"/>
      <c r="H4452" s="143" t="s">
        <v>37</v>
      </c>
      <c r="I4452" s="143"/>
      <c r="J4452" s="143"/>
      <c r="K4452" s="143"/>
      <c r="L4452" s="51"/>
      <c r="M4452" s="87" t="s">
        <v>36</v>
      </c>
      <c r="N4452" s="22"/>
      <c r="O4452" s="22" t="str">
        <f>E4452</f>
        <v xml:space="preserve">  </v>
      </c>
      <c r="P4452" s="96"/>
    </row>
    <row r="4453" spans="2:16" ht="15.6" hidden="1" x14ac:dyDescent="0.3">
      <c r="B4453" s="75"/>
      <c r="C4453" s="79"/>
      <c r="D4453" s="90" t="s">
        <v>80</v>
      </c>
      <c r="E4453" s="90"/>
      <c r="F4453" s="91" t="str">
        <f>IFERROR(VLOOKUP(B4452,'Lessor Calculations'!$G$10:$W$448,17,FALSE),0)</f>
        <v xml:space="preserve">  </v>
      </c>
      <c r="G4453" s="70"/>
      <c r="H4453" s="146"/>
      <c r="I4453" s="146"/>
      <c r="J4453" s="146"/>
      <c r="K4453" s="146"/>
      <c r="L4453" s="70"/>
      <c r="M4453" s="79"/>
      <c r="N4453" s="90" t="s">
        <v>80</v>
      </c>
      <c r="O4453" s="91"/>
      <c r="P4453" s="94" t="str">
        <f>O4452</f>
        <v xml:space="preserve">  </v>
      </c>
    </row>
    <row r="4454" spans="2:16" ht="15.6" hidden="1" x14ac:dyDescent="0.3">
      <c r="B4454" s="59" t="str">
        <f>IFERROR(IF(EOMONTH(B4449,1)&gt;Questionnaire!$I$8,"  ",EOMONTH(B4449,1)),"  ")</f>
        <v xml:space="preserve">  </v>
      </c>
      <c r="C4454" s="82" t="s">
        <v>36</v>
      </c>
      <c r="D4454" s="83"/>
      <c r="E4454" s="83">
        <f>IFERROR(F4455+F4456,0)</f>
        <v>0</v>
      </c>
      <c r="F4454" s="83"/>
      <c r="G4454" s="61"/>
      <c r="H4454" s="142" t="s">
        <v>37</v>
      </c>
      <c r="I4454" s="142"/>
      <c r="J4454" s="142"/>
      <c r="K4454" s="142"/>
      <c r="L4454" s="61"/>
      <c r="M4454" s="82" t="s">
        <v>36</v>
      </c>
      <c r="N4454" s="83"/>
      <c r="O4454" s="83">
        <f>E4454</f>
        <v>0</v>
      </c>
      <c r="P4454" s="95"/>
    </row>
    <row r="4455" spans="2:16" hidden="1" x14ac:dyDescent="0.25">
      <c r="B4455" s="98"/>
      <c r="C4455" s="87"/>
      <c r="D4455" s="87" t="s">
        <v>71</v>
      </c>
      <c r="E4455" s="87"/>
      <c r="F4455" s="22">
        <f>IFERROR(-VLOOKUP(B4454,'Lessor Calculations'!$G$10:$N$448,8,FALSE),0)</f>
        <v>0</v>
      </c>
      <c r="G4455" s="51"/>
      <c r="H4455" s="143"/>
      <c r="I4455" s="143"/>
      <c r="J4455" s="143"/>
      <c r="K4455" s="143"/>
      <c r="L4455" s="51"/>
      <c r="M4455" s="87"/>
      <c r="N4455" s="87" t="s">
        <v>71</v>
      </c>
      <c r="O4455" s="22"/>
      <c r="P4455" s="96">
        <f>F4455</f>
        <v>0</v>
      </c>
    </row>
    <row r="4456" spans="2:16" hidden="1" x14ac:dyDescent="0.25">
      <c r="B4456" s="98"/>
      <c r="C4456" s="66"/>
      <c r="D4456" s="87" t="s">
        <v>72</v>
      </c>
      <c r="E4456" s="87"/>
      <c r="F4456" s="22" t="str">
        <f>IFERROR(VLOOKUP(B4454,'Lessor Calculations'!$G$10:$M$448,7,FALSE),0)</f>
        <v xml:space="preserve">  </v>
      </c>
      <c r="G4456" s="51"/>
      <c r="H4456" s="143"/>
      <c r="I4456" s="143"/>
      <c r="J4456" s="143"/>
      <c r="K4456" s="143"/>
      <c r="L4456" s="51"/>
      <c r="M4456" s="66"/>
      <c r="N4456" s="87" t="s">
        <v>72</v>
      </c>
      <c r="O4456" s="22"/>
      <c r="P4456" s="96" t="str">
        <f>F4456</f>
        <v xml:space="preserve">  </v>
      </c>
    </row>
    <row r="4457" spans="2:16" hidden="1" x14ac:dyDescent="0.25">
      <c r="B4457" s="98"/>
      <c r="C4457" s="66"/>
      <c r="D4457" s="87"/>
      <c r="E4457" s="22"/>
      <c r="F4457" s="22"/>
      <c r="G4457" s="51"/>
      <c r="H4457" s="66"/>
      <c r="I4457" s="87"/>
      <c r="J4457" s="22"/>
      <c r="K4457" s="22"/>
      <c r="L4457" s="51"/>
      <c r="M4457" s="65"/>
      <c r="N4457" s="87"/>
      <c r="O4457" s="22"/>
      <c r="P4457" s="96"/>
    </row>
    <row r="4458" spans="2:16" ht="15.6" hidden="1" x14ac:dyDescent="0.3">
      <c r="B4458" s="62" t="str">
        <f>B4454</f>
        <v xml:space="preserve">  </v>
      </c>
      <c r="C4458" s="66" t="s">
        <v>70</v>
      </c>
      <c r="D4458" s="66"/>
      <c r="E4458" s="22" t="str">
        <f>IFERROR(VLOOKUP(B4458,'Lessor Calculations'!$Z$10:$AB$448,3,FALSE),0)</f>
        <v xml:space="preserve">  </v>
      </c>
      <c r="F4458" s="66"/>
      <c r="G4458" s="51"/>
      <c r="H4458" s="143" t="s">
        <v>37</v>
      </c>
      <c r="I4458" s="143"/>
      <c r="J4458" s="143"/>
      <c r="K4458" s="143"/>
      <c r="L4458" s="51"/>
      <c r="M4458" s="66" t="s">
        <v>70</v>
      </c>
      <c r="N4458" s="66"/>
      <c r="O4458" s="22" t="str">
        <f>E4458</f>
        <v xml:space="preserve">  </v>
      </c>
      <c r="P4458" s="96"/>
    </row>
    <row r="4459" spans="2:16" hidden="1" x14ac:dyDescent="0.25">
      <c r="B4459" s="98"/>
      <c r="C4459" s="66"/>
      <c r="D4459" s="87" t="s">
        <v>82</v>
      </c>
      <c r="E4459" s="66"/>
      <c r="F4459" s="77" t="str">
        <f>E4458</f>
        <v xml:space="preserve">  </v>
      </c>
      <c r="G4459" s="51"/>
      <c r="H4459" s="143"/>
      <c r="I4459" s="143"/>
      <c r="J4459" s="143"/>
      <c r="K4459" s="143"/>
      <c r="L4459" s="51"/>
      <c r="M4459" s="66"/>
      <c r="N4459" s="87" t="s">
        <v>82</v>
      </c>
      <c r="O4459" s="22"/>
      <c r="P4459" s="96" t="str">
        <f>O4458</f>
        <v xml:space="preserve">  </v>
      </c>
    </row>
    <row r="4460" spans="2:16" hidden="1" x14ac:dyDescent="0.25">
      <c r="B4460" s="98"/>
      <c r="C4460" s="66"/>
      <c r="D4460" s="87"/>
      <c r="E4460" s="22"/>
      <c r="F4460" s="22"/>
      <c r="G4460" s="51"/>
      <c r="H4460" s="66"/>
      <c r="I4460" s="87"/>
      <c r="J4460" s="22"/>
      <c r="K4460" s="22"/>
      <c r="L4460" s="51"/>
      <c r="M4460" s="65"/>
      <c r="N4460" s="87"/>
      <c r="O4460" s="22"/>
      <c r="P4460" s="96"/>
    </row>
    <row r="4461" spans="2:16" ht="15.6" hidden="1" x14ac:dyDescent="0.3">
      <c r="B4461" s="62" t="str">
        <f>B4458</f>
        <v xml:space="preserve">  </v>
      </c>
      <c r="C4461" s="144" t="s">
        <v>37</v>
      </c>
      <c r="D4461" s="144"/>
      <c r="E4461" s="144"/>
      <c r="F4461" s="144"/>
      <c r="G4461" s="51"/>
      <c r="H4461" s="87" t="s">
        <v>74</v>
      </c>
      <c r="I4461" s="66"/>
      <c r="J4461" s="22" t="str">
        <f>IFERROR(VLOOKUP(B4461,'Lessor Calculations'!$AE$10:$AG$448,3,FALSE),0)</f>
        <v xml:space="preserve">  </v>
      </c>
      <c r="K4461" s="22"/>
      <c r="L4461" s="51"/>
      <c r="M4461" s="87" t="s">
        <v>74</v>
      </c>
      <c r="N4461" s="66"/>
      <c r="O4461" s="22" t="str">
        <f>J4461</f>
        <v xml:space="preserve">  </v>
      </c>
      <c r="P4461" s="96"/>
    </row>
    <row r="4462" spans="2:16" ht="15.6" hidden="1" x14ac:dyDescent="0.3">
      <c r="B4462" s="74"/>
      <c r="C4462" s="144"/>
      <c r="D4462" s="144"/>
      <c r="E4462" s="144"/>
      <c r="F4462" s="144"/>
      <c r="G4462" s="51"/>
      <c r="H4462" s="52"/>
      <c r="I4462" s="87" t="s">
        <v>79</v>
      </c>
      <c r="J4462" s="22"/>
      <c r="K4462" s="22" t="str">
        <f>J4461</f>
        <v xml:space="preserve">  </v>
      </c>
      <c r="L4462" s="51"/>
      <c r="M4462" s="52"/>
      <c r="N4462" s="87" t="s">
        <v>79</v>
      </c>
      <c r="O4462" s="22"/>
      <c r="P4462" s="96" t="str">
        <f>O4461</f>
        <v xml:space="preserve">  </v>
      </c>
    </row>
    <row r="4463" spans="2:16" ht="15.6" hidden="1" x14ac:dyDescent="0.3">
      <c r="B4463" s="74"/>
      <c r="C4463" s="66"/>
      <c r="D4463" s="87"/>
      <c r="E4463" s="22"/>
      <c r="F4463" s="22"/>
      <c r="G4463" s="51"/>
      <c r="H4463" s="66"/>
      <c r="I4463" s="87"/>
      <c r="J4463" s="22"/>
      <c r="K4463" s="22"/>
      <c r="L4463" s="51"/>
      <c r="M4463" s="65"/>
      <c r="N4463" s="66"/>
      <c r="O4463" s="22"/>
      <c r="P4463" s="96"/>
    </row>
    <row r="4464" spans="2:16" ht="15.6" hidden="1" x14ac:dyDescent="0.3">
      <c r="B4464" s="62" t="str">
        <f>B4461</f>
        <v xml:space="preserve">  </v>
      </c>
      <c r="C4464" s="87" t="s">
        <v>36</v>
      </c>
      <c r="D4464" s="22"/>
      <c r="E4464" s="22" t="str">
        <f>F4465</f>
        <v xml:space="preserve">  </v>
      </c>
      <c r="F4464" s="22"/>
      <c r="G4464" s="51"/>
      <c r="H4464" s="143" t="s">
        <v>37</v>
      </c>
      <c r="I4464" s="143"/>
      <c r="J4464" s="143"/>
      <c r="K4464" s="143"/>
      <c r="L4464" s="51"/>
      <c r="M4464" s="87" t="s">
        <v>36</v>
      </c>
      <c r="N4464" s="22"/>
      <c r="O4464" s="22" t="str">
        <f>E4464</f>
        <v xml:space="preserve">  </v>
      </c>
      <c r="P4464" s="96"/>
    </row>
    <row r="4465" spans="2:16" ht="15.6" hidden="1" x14ac:dyDescent="0.3">
      <c r="B4465" s="75"/>
      <c r="C4465" s="79"/>
      <c r="D4465" s="90" t="s">
        <v>80</v>
      </c>
      <c r="E4465" s="90"/>
      <c r="F4465" s="91" t="str">
        <f>IFERROR(VLOOKUP(B4464,'Lessor Calculations'!$G$10:$W$448,17,FALSE),0)</f>
        <v xml:space="preserve">  </v>
      </c>
      <c r="G4465" s="70"/>
      <c r="H4465" s="146"/>
      <c r="I4465" s="146"/>
      <c r="J4465" s="146"/>
      <c r="K4465" s="146"/>
      <c r="L4465" s="70"/>
      <c r="M4465" s="79"/>
      <c r="N4465" s="90" t="s">
        <v>80</v>
      </c>
      <c r="O4465" s="91"/>
      <c r="P4465" s="94" t="str">
        <f>O4464</f>
        <v xml:space="preserve">  </v>
      </c>
    </row>
    <row r="4466" spans="2:16" ht="15.6" hidden="1" x14ac:dyDescent="0.3">
      <c r="B4466" s="59" t="str">
        <f>IFERROR(IF(EOMONTH(B4461,1)&gt;Questionnaire!$I$8,"  ",EOMONTH(B4461,1)),"  ")</f>
        <v xml:space="preserve">  </v>
      </c>
      <c r="C4466" s="82" t="s">
        <v>36</v>
      </c>
      <c r="D4466" s="83"/>
      <c r="E4466" s="83">
        <f>IFERROR(F4467+F4468,0)</f>
        <v>0</v>
      </c>
      <c r="F4466" s="83"/>
      <c r="G4466" s="61"/>
      <c r="H4466" s="142" t="s">
        <v>37</v>
      </c>
      <c r="I4466" s="142"/>
      <c r="J4466" s="142"/>
      <c r="K4466" s="142"/>
      <c r="L4466" s="61"/>
      <c r="M4466" s="82" t="s">
        <v>36</v>
      </c>
      <c r="N4466" s="83"/>
      <c r="O4466" s="83">
        <f>E4466</f>
        <v>0</v>
      </c>
      <c r="P4466" s="95"/>
    </row>
    <row r="4467" spans="2:16" hidden="1" x14ac:dyDescent="0.25">
      <c r="B4467" s="98"/>
      <c r="C4467" s="87"/>
      <c r="D4467" s="87" t="s">
        <v>71</v>
      </c>
      <c r="E4467" s="87"/>
      <c r="F4467" s="22">
        <f>IFERROR(-VLOOKUP(B4466,'Lessor Calculations'!$G$10:$N$448,8,FALSE),0)</f>
        <v>0</v>
      </c>
      <c r="G4467" s="51"/>
      <c r="H4467" s="143"/>
      <c r="I4467" s="143"/>
      <c r="J4467" s="143"/>
      <c r="K4467" s="143"/>
      <c r="L4467" s="51"/>
      <c r="M4467" s="87"/>
      <c r="N4467" s="87" t="s">
        <v>71</v>
      </c>
      <c r="O4467" s="22"/>
      <c r="P4467" s="96">
        <f>F4467</f>
        <v>0</v>
      </c>
    </row>
    <row r="4468" spans="2:16" hidden="1" x14ac:dyDescent="0.25">
      <c r="B4468" s="98"/>
      <c r="C4468" s="66"/>
      <c r="D4468" s="87" t="s">
        <v>72</v>
      </c>
      <c r="E4468" s="87"/>
      <c r="F4468" s="22" t="str">
        <f>IFERROR(VLOOKUP(B4466,'Lessor Calculations'!$G$10:$M$448,7,FALSE),0)</f>
        <v xml:space="preserve">  </v>
      </c>
      <c r="G4468" s="51"/>
      <c r="H4468" s="143"/>
      <c r="I4468" s="143"/>
      <c r="J4468" s="143"/>
      <c r="K4468" s="143"/>
      <c r="L4468" s="51"/>
      <c r="M4468" s="66"/>
      <c r="N4468" s="87" t="s">
        <v>72</v>
      </c>
      <c r="O4468" s="22"/>
      <c r="P4468" s="96" t="str">
        <f>F4468</f>
        <v xml:space="preserve">  </v>
      </c>
    </row>
    <row r="4469" spans="2:16" hidden="1" x14ac:dyDescent="0.25">
      <c r="B4469" s="98"/>
      <c r="C4469" s="66"/>
      <c r="D4469" s="87"/>
      <c r="E4469" s="22"/>
      <c r="F4469" s="22"/>
      <c r="G4469" s="51"/>
      <c r="H4469" s="66"/>
      <c r="I4469" s="87"/>
      <c r="J4469" s="22"/>
      <c r="K4469" s="22"/>
      <c r="L4469" s="51"/>
      <c r="M4469" s="65"/>
      <c r="N4469" s="87"/>
      <c r="O4469" s="22"/>
      <c r="P4469" s="96"/>
    </row>
    <row r="4470" spans="2:16" ht="15.6" hidden="1" x14ac:dyDescent="0.3">
      <c r="B4470" s="62" t="str">
        <f>B4466</f>
        <v xml:space="preserve">  </v>
      </c>
      <c r="C4470" s="66" t="s">
        <v>70</v>
      </c>
      <c r="D4470" s="66"/>
      <c r="E4470" s="22" t="str">
        <f>IFERROR(VLOOKUP(B4470,'Lessor Calculations'!$Z$10:$AB$448,3,FALSE),0)</f>
        <v xml:space="preserve">  </v>
      </c>
      <c r="F4470" s="66"/>
      <c r="G4470" s="51"/>
      <c r="H4470" s="143" t="s">
        <v>37</v>
      </c>
      <c r="I4470" s="143"/>
      <c r="J4470" s="143"/>
      <c r="K4470" s="143"/>
      <c r="L4470" s="51"/>
      <c r="M4470" s="66" t="s">
        <v>70</v>
      </c>
      <c r="N4470" s="66"/>
      <c r="O4470" s="22" t="str">
        <f>E4470</f>
        <v xml:space="preserve">  </v>
      </c>
      <c r="P4470" s="96"/>
    </row>
    <row r="4471" spans="2:16" hidden="1" x14ac:dyDescent="0.25">
      <c r="B4471" s="98"/>
      <c r="C4471" s="66"/>
      <c r="D4471" s="87" t="s">
        <v>82</v>
      </c>
      <c r="E4471" s="66"/>
      <c r="F4471" s="77" t="str">
        <f>E4470</f>
        <v xml:space="preserve">  </v>
      </c>
      <c r="G4471" s="51"/>
      <c r="H4471" s="143"/>
      <c r="I4471" s="143"/>
      <c r="J4471" s="143"/>
      <c r="K4471" s="143"/>
      <c r="L4471" s="51"/>
      <c r="M4471" s="66"/>
      <c r="N4471" s="87" t="s">
        <v>82</v>
      </c>
      <c r="O4471" s="22"/>
      <c r="P4471" s="96" t="str">
        <f>O4470</f>
        <v xml:space="preserve">  </v>
      </c>
    </row>
    <row r="4472" spans="2:16" hidden="1" x14ac:dyDescent="0.25">
      <c r="B4472" s="98"/>
      <c r="C4472" s="66"/>
      <c r="D4472" s="87"/>
      <c r="E4472" s="22"/>
      <c r="F4472" s="22"/>
      <c r="G4472" s="51"/>
      <c r="H4472" s="66"/>
      <c r="I4472" s="87"/>
      <c r="J4472" s="22"/>
      <c r="K4472" s="22"/>
      <c r="L4472" s="51"/>
      <c r="M4472" s="65"/>
      <c r="N4472" s="87"/>
      <c r="O4472" s="22"/>
      <c r="P4472" s="96"/>
    </row>
    <row r="4473" spans="2:16" ht="15.6" hidden="1" x14ac:dyDescent="0.3">
      <c r="B4473" s="62" t="str">
        <f>B4470</f>
        <v xml:space="preserve">  </v>
      </c>
      <c r="C4473" s="144" t="s">
        <v>37</v>
      </c>
      <c r="D4473" s="144"/>
      <c r="E4473" s="144"/>
      <c r="F4473" s="144"/>
      <c r="G4473" s="51"/>
      <c r="H4473" s="87" t="s">
        <v>74</v>
      </c>
      <c r="I4473" s="66"/>
      <c r="J4473" s="22" t="str">
        <f>IFERROR(VLOOKUP(B4473,'Lessor Calculations'!$AE$10:$AG$448,3,FALSE),0)</f>
        <v xml:space="preserve">  </v>
      </c>
      <c r="K4473" s="22"/>
      <c r="L4473" s="51"/>
      <c r="M4473" s="87" t="s">
        <v>74</v>
      </c>
      <c r="N4473" s="66"/>
      <c r="O4473" s="22" t="str">
        <f>J4473</f>
        <v xml:space="preserve">  </v>
      </c>
      <c r="P4473" s="96"/>
    </row>
    <row r="4474" spans="2:16" ht="15.6" hidden="1" x14ac:dyDescent="0.3">
      <c r="B4474" s="74"/>
      <c r="C4474" s="144"/>
      <c r="D4474" s="144"/>
      <c r="E4474" s="144"/>
      <c r="F4474" s="144"/>
      <c r="G4474" s="51"/>
      <c r="H4474" s="52"/>
      <c r="I4474" s="87" t="s">
        <v>79</v>
      </c>
      <c r="J4474" s="22"/>
      <c r="K4474" s="22" t="str">
        <f>J4473</f>
        <v xml:space="preserve">  </v>
      </c>
      <c r="L4474" s="51"/>
      <c r="M4474" s="52"/>
      <c r="N4474" s="87" t="s">
        <v>79</v>
      </c>
      <c r="O4474" s="22"/>
      <c r="P4474" s="96" t="str">
        <f>O4473</f>
        <v xml:space="preserve">  </v>
      </c>
    </row>
    <row r="4475" spans="2:16" ht="15.6" hidden="1" x14ac:dyDescent="0.3">
      <c r="B4475" s="74"/>
      <c r="C4475" s="66"/>
      <c r="D4475" s="87"/>
      <c r="E4475" s="22"/>
      <c r="F4475" s="22"/>
      <c r="G4475" s="51"/>
      <c r="H4475" s="66"/>
      <c r="I4475" s="87"/>
      <c r="J4475" s="22"/>
      <c r="K4475" s="22"/>
      <c r="L4475" s="51"/>
      <c r="M4475" s="65"/>
      <c r="N4475" s="66"/>
      <c r="O4475" s="22"/>
      <c r="P4475" s="96"/>
    </row>
    <row r="4476" spans="2:16" ht="15.6" hidden="1" x14ac:dyDescent="0.3">
      <c r="B4476" s="62" t="str">
        <f>B4473</f>
        <v xml:space="preserve">  </v>
      </c>
      <c r="C4476" s="87" t="s">
        <v>36</v>
      </c>
      <c r="D4476" s="22"/>
      <c r="E4476" s="22" t="str">
        <f>F4477</f>
        <v xml:space="preserve">  </v>
      </c>
      <c r="F4476" s="22"/>
      <c r="G4476" s="51"/>
      <c r="H4476" s="143" t="s">
        <v>37</v>
      </c>
      <c r="I4476" s="143"/>
      <c r="J4476" s="143"/>
      <c r="K4476" s="143"/>
      <c r="L4476" s="51"/>
      <c r="M4476" s="87" t="s">
        <v>36</v>
      </c>
      <c r="N4476" s="22"/>
      <c r="O4476" s="22" t="str">
        <f>E4476</f>
        <v xml:space="preserve">  </v>
      </c>
      <c r="P4476" s="96"/>
    </row>
    <row r="4477" spans="2:16" ht="15.6" hidden="1" x14ac:dyDescent="0.3">
      <c r="B4477" s="75"/>
      <c r="C4477" s="79"/>
      <c r="D4477" s="90" t="s">
        <v>80</v>
      </c>
      <c r="E4477" s="90"/>
      <c r="F4477" s="91" t="str">
        <f>IFERROR(VLOOKUP(B4476,'Lessor Calculations'!$G$10:$W$448,17,FALSE),0)</f>
        <v xml:space="preserve">  </v>
      </c>
      <c r="G4477" s="70"/>
      <c r="H4477" s="146"/>
      <c r="I4477" s="146"/>
      <c r="J4477" s="146"/>
      <c r="K4477" s="146"/>
      <c r="L4477" s="70"/>
      <c r="M4477" s="79"/>
      <c r="N4477" s="90" t="s">
        <v>80</v>
      </c>
      <c r="O4477" s="91"/>
      <c r="P4477" s="94" t="str">
        <f>O4476</f>
        <v xml:space="preserve">  </v>
      </c>
    </row>
    <row r="4478" spans="2:16" ht="15.6" hidden="1" x14ac:dyDescent="0.3">
      <c r="B4478" s="59" t="str">
        <f>IFERROR(IF(EOMONTH(B4473,1)&gt;Questionnaire!$I$8,"  ",EOMONTH(B4473,1)),"  ")</f>
        <v xml:space="preserve">  </v>
      </c>
      <c r="C4478" s="82" t="s">
        <v>36</v>
      </c>
      <c r="D4478" s="83"/>
      <c r="E4478" s="83">
        <f>IFERROR(F4479+F4480,0)</f>
        <v>0</v>
      </c>
      <c r="F4478" s="83"/>
      <c r="G4478" s="61"/>
      <c r="H4478" s="142" t="s">
        <v>37</v>
      </c>
      <c r="I4478" s="142"/>
      <c r="J4478" s="142"/>
      <c r="K4478" s="142"/>
      <c r="L4478" s="61"/>
      <c r="M4478" s="82" t="s">
        <v>36</v>
      </c>
      <c r="N4478" s="83"/>
      <c r="O4478" s="83">
        <f>E4478</f>
        <v>0</v>
      </c>
      <c r="P4478" s="95"/>
    </row>
    <row r="4479" spans="2:16" hidden="1" x14ac:dyDescent="0.25">
      <c r="B4479" s="98"/>
      <c r="C4479" s="87"/>
      <c r="D4479" s="87" t="s">
        <v>71</v>
      </c>
      <c r="E4479" s="87"/>
      <c r="F4479" s="22">
        <f>IFERROR(-VLOOKUP(B4478,'Lessor Calculations'!$G$10:$N$448,8,FALSE),0)</f>
        <v>0</v>
      </c>
      <c r="G4479" s="51"/>
      <c r="H4479" s="143"/>
      <c r="I4479" s="143"/>
      <c r="J4479" s="143"/>
      <c r="K4479" s="143"/>
      <c r="L4479" s="51"/>
      <c r="M4479" s="87"/>
      <c r="N4479" s="87" t="s">
        <v>71</v>
      </c>
      <c r="O4479" s="22"/>
      <c r="P4479" s="96">
        <f>F4479</f>
        <v>0</v>
      </c>
    </row>
    <row r="4480" spans="2:16" hidden="1" x14ac:dyDescent="0.25">
      <c r="B4480" s="98"/>
      <c r="C4480" s="66"/>
      <c r="D4480" s="87" t="s">
        <v>72</v>
      </c>
      <c r="E4480" s="87"/>
      <c r="F4480" s="22" t="str">
        <f>IFERROR(VLOOKUP(B4478,'Lessor Calculations'!$G$10:$M$448,7,FALSE),0)</f>
        <v xml:space="preserve">  </v>
      </c>
      <c r="G4480" s="51"/>
      <c r="H4480" s="143"/>
      <c r="I4480" s="143"/>
      <c r="J4480" s="143"/>
      <c r="K4480" s="143"/>
      <c r="L4480" s="51"/>
      <c r="M4480" s="66"/>
      <c r="N4480" s="87" t="s">
        <v>72</v>
      </c>
      <c r="O4480" s="22"/>
      <c r="P4480" s="96" t="str">
        <f>F4480</f>
        <v xml:space="preserve">  </v>
      </c>
    </row>
    <row r="4481" spans="2:16" hidden="1" x14ac:dyDescent="0.25">
      <c r="B4481" s="98"/>
      <c r="C4481" s="66"/>
      <c r="D4481" s="87"/>
      <c r="E4481" s="22"/>
      <c r="F4481" s="22"/>
      <c r="G4481" s="51"/>
      <c r="H4481" s="66"/>
      <c r="I4481" s="87"/>
      <c r="J4481" s="22"/>
      <c r="K4481" s="22"/>
      <c r="L4481" s="51"/>
      <c r="M4481" s="65"/>
      <c r="N4481" s="87"/>
      <c r="O4481" s="22"/>
      <c r="P4481" s="96"/>
    </row>
    <row r="4482" spans="2:16" ht="15.6" hidden="1" x14ac:dyDescent="0.3">
      <c r="B4482" s="62" t="str">
        <f>B4478</f>
        <v xml:space="preserve">  </v>
      </c>
      <c r="C4482" s="66" t="s">
        <v>70</v>
      </c>
      <c r="D4482" s="66"/>
      <c r="E4482" s="22" t="str">
        <f>IFERROR(VLOOKUP(B4482,'Lessor Calculations'!$Z$10:$AB$448,3,FALSE),0)</f>
        <v xml:space="preserve">  </v>
      </c>
      <c r="F4482" s="66"/>
      <c r="G4482" s="51"/>
      <c r="H4482" s="143" t="s">
        <v>37</v>
      </c>
      <c r="I4482" s="143"/>
      <c r="J4482" s="143"/>
      <c r="K4482" s="143"/>
      <c r="L4482" s="51"/>
      <c r="M4482" s="66" t="s">
        <v>70</v>
      </c>
      <c r="N4482" s="66"/>
      <c r="O4482" s="22" t="str">
        <f>E4482</f>
        <v xml:space="preserve">  </v>
      </c>
      <c r="P4482" s="96"/>
    </row>
    <row r="4483" spans="2:16" hidden="1" x14ac:dyDescent="0.25">
      <c r="B4483" s="98"/>
      <c r="C4483" s="66"/>
      <c r="D4483" s="87" t="s">
        <v>82</v>
      </c>
      <c r="E4483" s="66"/>
      <c r="F4483" s="77" t="str">
        <f>E4482</f>
        <v xml:space="preserve">  </v>
      </c>
      <c r="G4483" s="51"/>
      <c r="H4483" s="143"/>
      <c r="I4483" s="143"/>
      <c r="J4483" s="143"/>
      <c r="K4483" s="143"/>
      <c r="L4483" s="51"/>
      <c r="M4483" s="66"/>
      <c r="N4483" s="87" t="s">
        <v>82</v>
      </c>
      <c r="O4483" s="22"/>
      <c r="P4483" s="96" t="str">
        <f>O4482</f>
        <v xml:space="preserve">  </v>
      </c>
    </row>
    <row r="4484" spans="2:16" hidden="1" x14ac:dyDescent="0.25">
      <c r="B4484" s="98"/>
      <c r="C4484" s="66"/>
      <c r="D4484" s="87"/>
      <c r="E4484" s="22"/>
      <c r="F4484" s="22"/>
      <c r="G4484" s="51"/>
      <c r="H4484" s="66"/>
      <c r="I4484" s="87"/>
      <c r="J4484" s="22"/>
      <c r="K4484" s="22"/>
      <c r="L4484" s="51"/>
      <c r="M4484" s="65"/>
      <c r="N4484" s="87"/>
      <c r="O4484" s="22"/>
      <c r="P4484" s="96"/>
    </row>
    <row r="4485" spans="2:16" ht="15.6" hidden="1" x14ac:dyDescent="0.3">
      <c r="B4485" s="62" t="str">
        <f>B4482</f>
        <v xml:space="preserve">  </v>
      </c>
      <c r="C4485" s="144" t="s">
        <v>37</v>
      </c>
      <c r="D4485" s="144"/>
      <c r="E4485" s="144"/>
      <c r="F4485" s="144"/>
      <c r="G4485" s="51"/>
      <c r="H4485" s="87" t="s">
        <v>74</v>
      </c>
      <c r="I4485" s="66"/>
      <c r="J4485" s="22" t="str">
        <f>IFERROR(VLOOKUP(B4485,'Lessor Calculations'!$AE$10:$AG$448,3,FALSE),0)</f>
        <v xml:space="preserve">  </v>
      </c>
      <c r="K4485" s="22"/>
      <c r="L4485" s="51"/>
      <c r="M4485" s="87" t="s">
        <v>74</v>
      </c>
      <c r="N4485" s="66"/>
      <c r="O4485" s="22" t="str">
        <f>J4485</f>
        <v xml:space="preserve">  </v>
      </c>
      <c r="P4485" s="96"/>
    </row>
    <row r="4486" spans="2:16" ht="15.6" hidden="1" x14ac:dyDescent="0.3">
      <c r="B4486" s="74"/>
      <c r="C4486" s="144"/>
      <c r="D4486" s="144"/>
      <c r="E4486" s="144"/>
      <c r="F4486" s="144"/>
      <c r="G4486" s="51"/>
      <c r="H4486" s="52"/>
      <c r="I4486" s="87" t="s">
        <v>79</v>
      </c>
      <c r="J4486" s="22"/>
      <c r="K4486" s="22" t="str">
        <f>J4485</f>
        <v xml:space="preserve">  </v>
      </c>
      <c r="L4486" s="51"/>
      <c r="M4486" s="52"/>
      <c r="N4486" s="87" t="s">
        <v>79</v>
      </c>
      <c r="O4486" s="22"/>
      <c r="P4486" s="96" t="str">
        <f>O4485</f>
        <v xml:space="preserve">  </v>
      </c>
    </row>
    <row r="4487" spans="2:16" ht="15.6" hidden="1" x14ac:dyDescent="0.3">
      <c r="B4487" s="74"/>
      <c r="C4487" s="66"/>
      <c r="D4487" s="87"/>
      <c r="E4487" s="22"/>
      <c r="F4487" s="22"/>
      <c r="G4487" s="51"/>
      <c r="H4487" s="66"/>
      <c r="I4487" s="87"/>
      <c r="J4487" s="22"/>
      <c r="K4487" s="22"/>
      <c r="L4487" s="51"/>
      <c r="M4487" s="65"/>
      <c r="N4487" s="66"/>
      <c r="O4487" s="22"/>
      <c r="P4487" s="96"/>
    </row>
    <row r="4488" spans="2:16" ht="15.6" hidden="1" x14ac:dyDescent="0.3">
      <c r="B4488" s="62" t="str">
        <f>B4485</f>
        <v xml:space="preserve">  </v>
      </c>
      <c r="C4488" s="87" t="s">
        <v>36</v>
      </c>
      <c r="D4488" s="22"/>
      <c r="E4488" s="22" t="str">
        <f>F4489</f>
        <v xml:space="preserve">  </v>
      </c>
      <c r="F4488" s="22"/>
      <c r="G4488" s="51"/>
      <c r="H4488" s="143" t="s">
        <v>37</v>
      </c>
      <c r="I4488" s="143"/>
      <c r="J4488" s="143"/>
      <c r="K4488" s="143"/>
      <c r="L4488" s="51"/>
      <c r="M4488" s="87" t="s">
        <v>36</v>
      </c>
      <c r="N4488" s="22"/>
      <c r="O4488" s="22" t="str">
        <f>E4488</f>
        <v xml:space="preserve">  </v>
      </c>
      <c r="P4488" s="96"/>
    </row>
    <row r="4489" spans="2:16" ht="15.6" hidden="1" x14ac:dyDescent="0.3">
      <c r="B4489" s="75"/>
      <c r="C4489" s="79"/>
      <c r="D4489" s="90" t="s">
        <v>80</v>
      </c>
      <c r="E4489" s="90"/>
      <c r="F4489" s="91" t="str">
        <f>IFERROR(VLOOKUP(B4488,'Lessor Calculations'!$G$10:$W$448,17,FALSE),0)</f>
        <v xml:space="preserve">  </v>
      </c>
      <c r="G4489" s="70"/>
      <c r="H4489" s="146"/>
      <c r="I4489" s="146"/>
      <c r="J4489" s="146"/>
      <c r="K4489" s="146"/>
      <c r="L4489" s="70"/>
      <c r="M4489" s="79"/>
      <c r="N4489" s="90" t="s">
        <v>80</v>
      </c>
      <c r="O4489" s="91"/>
      <c r="P4489" s="94" t="str">
        <f>O4488</f>
        <v xml:space="preserve">  </v>
      </c>
    </row>
    <row r="4490" spans="2:16" ht="15.6" hidden="1" x14ac:dyDescent="0.3">
      <c r="B4490" s="59" t="str">
        <f>IFERROR(IF(EOMONTH(B4485,1)&gt;Questionnaire!$I$8,"  ",EOMONTH(B4485,1)),"  ")</f>
        <v xml:space="preserve">  </v>
      </c>
      <c r="C4490" s="82" t="s">
        <v>36</v>
      </c>
      <c r="D4490" s="83"/>
      <c r="E4490" s="83">
        <f>IFERROR(F4491+F4492,0)</f>
        <v>0</v>
      </c>
      <c r="F4490" s="83"/>
      <c r="G4490" s="61"/>
      <c r="H4490" s="142" t="s">
        <v>37</v>
      </c>
      <c r="I4490" s="142"/>
      <c r="J4490" s="142"/>
      <c r="K4490" s="142"/>
      <c r="L4490" s="61"/>
      <c r="M4490" s="82" t="s">
        <v>36</v>
      </c>
      <c r="N4490" s="83"/>
      <c r="O4490" s="83">
        <f>E4490</f>
        <v>0</v>
      </c>
      <c r="P4490" s="95"/>
    </row>
    <row r="4491" spans="2:16" hidden="1" x14ac:dyDescent="0.25">
      <c r="B4491" s="98"/>
      <c r="C4491" s="87"/>
      <c r="D4491" s="87" t="s">
        <v>71</v>
      </c>
      <c r="E4491" s="87"/>
      <c r="F4491" s="22">
        <f>IFERROR(-VLOOKUP(B4490,'Lessor Calculations'!$G$10:$N$448,8,FALSE),0)</f>
        <v>0</v>
      </c>
      <c r="G4491" s="51"/>
      <c r="H4491" s="143"/>
      <c r="I4491" s="143"/>
      <c r="J4491" s="143"/>
      <c r="K4491" s="143"/>
      <c r="L4491" s="51"/>
      <c r="M4491" s="87"/>
      <c r="N4491" s="87" t="s">
        <v>71</v>
      </c>
      <c r="O4491" s="22"/>
      <c r="P4491" s="96">
        <f>F4491</f>
        <v>0</v>
      </c>
    </row>
    <row r="4492" spans="2:16" hidden="1" x14ac:dyDescent="0.25">
      <c r="B4492" s="98"/>
      <c r="C4492" s="66"/>
      <c r="D4492" s="87" t="s">
        <v>72</v>
      </c>
      <c r="E4492" s="87"/>
      <c r="F4492" s="22" t="str">
        <f>IFERROR(VLOOKUP(B4490,'Lessor Calculations'!$G$10:$M$448,7,FALSE),0)</f>
        <v xml:space="preserve">  </v>
      </c>
      <c r="G4492" s="51"/>
      <c r="H4492" s="143"/>
      <c r="I4492" s="143"/>
      <c r="J4492" s="143"/>
      <c r="K4492" s="143"/>
      <c r="L4492" s="51"/>
      <c r="M4492" s="66"/>
      <c r="N4492" s="87" t="s">
        <v>72</v>
      </c>
      <c r="O4492" s="22"/>
      <c r="P4492" s="96" t="str">
        <f>F4492</f>
        <v xml:space="preserve">  </v>
      </c>
    </row>
    <row r="4493" spans="2:16" hidden="1" x14ac:dyDescent="0.25">
      <c r="B4493" s="98"/>
      <c r="C4493" s="66"/>
      <c r="D4493" s="87"/>
      <c r="E4493" s="22"/>
      <c r="F4493" s="22"/>
      <c r="G4493" s="51"/>
      <c r="H4493" s="66"/>
      <c r="I4493" s="87"/>
      <c r="J4493" s="22"/>
      <c r="K4493" s="22"/>
      <c r="L4493" s="51"/>
      <c r="M4493" s="65"/>
      <c r="N4493" s="87"/>
      <c r="O4493" s="22"/>
      <c r="P4493" s="96"/>
    </row>
    <row r="4494" spans="2:16" ht="15.6" hidden="1" x14ac:dyDescent="0.3">
      <c r="B4494" s="62" t="str">
        <f>B4490</f>
        <v xml:space="preserve">  </v>
      </c>
      <c r="C4494" s="66" t="s">
        <v>70</v>
      </c>
      <c r="D4494" s="66"/>
      <c r="E4494" s="22" t="str">
        <f>IFERROR(VLOOKUP(B4494,'Lessor Calculations'!$Z$10:$AB$448,3,FALSE),0)</f>
        <v xml:space="preserve">  </v>
      </c>
      <c r="F4494" s="66"/>
      <c r="G4494" s="51"/>
      <c r="H4494" s="143" t="s">
        <v>37</v>
      </c>
      <c r="I4494" s="143"/>
      <c r="J4494" s="143"/>
      <c r="K4494" s="143"/>
      <c r="L4494" s="51"/>
      <c r="M4494" s="66" t="s">
        <v>70</v>
      </c>
      <c r="N4494" s="66"/>
      <c r="O4494" s="22" t="str">
        <f>E4494</f>
        <v xml:space="preserve">  </v>
      </c>
      <c r="P4494" s="96"/>
    </row>
    <row r="4495" spans="2:16" hidden="1" x14ac:dyDescent="0.25">
      <c r="B4495" s="98"/>
      <c r="C4495" s="66"/>
      <c r="D4495" s="87" t="s">
        <v>82</v>
      </c>
      <c r="E4495" s="66"/>
      <c r="F4495" s="77" t="str">
        <f>E4494</f>
        <v xml:space="preserve">  </v>
      </c>
      <c r="G4495" s="51"/>
      <c r="H4495" s="143"/>
      <c r="I4495" s="143"/>
      <c r="J4495" s="143"/>
      <c r="K4495" s="143"/>
      <c r="L4495" s="51"/>
      <c r="M4495" s="66"/>
      <c r="N4495" s="87" t="s">
        <v>82</v>
      </c>
      <c r="O4495" s="22"/>
      <c r="P4495" s="96" t="str">
        <f>O4494</f>
        <v xml:space="preserve">  </v>
      </c>
    </row>
    <row r="4496" spans="2:16" hidden="1" x14ac:dyDescent="0.25">
      <c r="B4496" s="98"/>
      <c r="C4496" s="66"/>
      <c r="D4496" s="87"/>
      <c r="E4496" s="22"/>
      <c r="F4496" s="22"/>
      <c r="G4496" s="51"/>
      <c r="H4496" s="66"/>
      <c r="I4496" s="87"/>
      <c r="J4496" s="22"/>
      <c r="K4496" s="22"/>
      <c r="L4496" s="51"/>
      <c r="M4496" s="65"/>
      <c r="N4496" s="87"/>
      <c r="O4496" s="22"/>
      <c r="P4496" s="96"/>
    </row>
    <row r="4497" spans="2:16" ht="15.6" hidden="1" x14ac:dyDescent="0.3">
      <c r="B4497" s="62" t="str">
        <f>B4494</f>
        <v xml:space="preserve">  </v>
      </c>
      <c r="C4497" s="144" t="s">
        <v>37</v>
      </c>
      <c r="D4497" s="144"/>
      <c r="E4497" s="144"/>
      <c r="F4497" s="144"/>
      <c r="G4497" s="51"/>
      <c r="H4497" s="87" t="s">
        <v>74</v>
      </c>
      <c r="I4497" s="66"/>
      <c r="J4497" s="22" t="str">
        <f>IFERROR(VLOOKUP(B4497,'Lessor Calculations'!$AE$10:$AG$448,3,FALSE),0)</f>
        <v xml:space="preserve">  </v>
      </c>
      <c r="K4497" s="22"/>
      <c r="L4497" s="51"/>
      <c r="M4497" s="87" t="s">
        <v>74</v>
      </c>
      <c r="N4497" s="66"/>
      <c r="O4497" s="22" t="str">
        <f>J4497</f>
        <v xml:space="preserve">  </v>
      </c>
      <c r="P4497" s="96"/>
    </row>
    <row r="4498" spans="2:16" ht="15.6" hidden="1" x14ac:dyDescent="0.3">
      <c r="B4498" s="74"/>
      <c r="C4498" s="144"/>
      <c r="D4498" s="144"/>
      <c r="E4498" s="144"/>
      <c r="F4498" s="144"/>
      <c r="G4498" s="51"/>
      <c r="H4498" s="52"/>
      <c r="I4498" s="87" t="s">
        <v>79</v>
      </c>
      <c r="J4498" s="22"/>
      <c r="K4498" s="22" t="str">
        <f>J4497</f>
        <v xml:space="preserve">  </v>
      </c>
      <c r="L4498" s="51"/>
      <c r="M4498" s="52"/>
      <c r="N4498" s="87" t="s">
        <v>79</v>
      </c>
      <c r="O4498" s="22"/>
      <c r="P4498" s="96" t="str">
        <f>O4497</f>
        <v xml:space="preserve">  </v>
      </c>
    </row>
    <row r="4499" spans="2:16" ht="15.6" hidden="1" x14ac:dyDescent="0.3">
      <c r="B4499" s="74"/>
      <c r="C4499" s="66"/>
      <c r="D4499" s="87"/>
      <c r="E4499" s="22"/>
      <c r="F4499" s="22"/>
      <c r="G4499" s="51"/>
      <c r="H4499" s="66"/>
      <c r="I4499" s="87"/>
      <c r="J4499" s="22"/>
      <c r="K4499" s="22"/>
      <c r="L4499" s="51"/>
      <c r="M4499" s="65"/>
      <c r="N4499" s="66"/>
      <c r="O4499" s="22"/>
      <c r="P4499" s="96"/>
    </row>
    <row r="4500" spans="2:16" ht="15.6" hidden="1" x14ac:dyDescent="0.3">
      <c r="B4500" s="62" t="str">
        <f>B4497</f>
        <v xml:space="preserve">  </v>
      </c>
      <c r="C4500" s="87" t="s">
        <v>36</v>
      </c>
      <c r="D4500" s="22"/>
      <c r="E4500" s="22" t="str">
        <f>F4501</f>
        <v xml:space="preserve">  </v>
      </c>
      <c r="F4500" s="22"/>
      <c r="G4500" s="51"/>
      <c r="H4500" s="143" t="s">
        <v>37</v>
      </c>
      <c r="I4500" s="143"/>
      <c r="J4500" s="143"/>
      <c r="K4500" s="143"/>
      <c r="L4500" s="51"/>
      <c r="M4500" s="87" t="s">
        <v>36</v>
      </c>
      <c r="N4500" s="22"/>
      <c r="O4500" s="22" t="str">
        <f>E4500</f>
        <v xml:space="preserve">  </v>
      </c>
      <c r="P4500" s="96"/>
    </row>
    <row r="4501" spans="2:16" ht="15.6" hidden="1" x14ac:dyDescent="0.3">
      <c r="B4501" s="75"/>
      <c r="C4501" s="79"/>
      <c r="D4501" s="90" t="s">
        <v>80</v>
      </c>
      <c r="E4501" s="90"/>
      <c r="F4501" s="91" t="str">
        <f>IFERROR(VLOOKUP(B4500,'Lessor Calculations'!$G$10:$W$448,17,FALSE),0)</f>
        <v xml:space="preserve">  </v>
      </c>
      <c r="G4501" s="70"/>
      <c r="H4501" s="146"/>
      <c r="I4501" s="146"/>
      <c r="J4501" s="146"/>
      <c r="K4501" s="146"/>
      <c r="L4501" s="70"/>
      <c r="M4501" s="79"/>
      <c r="N4501" s="90" t="s">
        <v>80</v>
      </c>
      <c r="O4501" s="91"/>
      <c r="P4501" s="94" t="str">
        <f>O4500</f>
        <v xml:space="preserve">  </v>
      </c>
    </row>
    <row r="4502" spans="2:16" ht="15.6" hidden="1" x14ac:dyDescent="0.3">
      <c r="B4502" s="59" t="str">
        <f>IFERROR(IF(EOMONTH(B4497,1)&gt;Questionnaire!$I$8,"  ",EOMONTH(B4497,1)),"  ")</f>
        <v xml:space="preserve">  </v>
      </c>
      <c r="C4502" s="82" t="s">
        <v>36</v>
      </c>
      <c r="D4502" s="83"/>
      <c r="E4502" s="83">
        <f>IFERROR(F4503+F4504,0)</f>
        <v>0</v>
      </c>
      <c r="F4502" s="83"/>
      <c r="G4502" s="61"/>
      <c r="H4502" s="142" t="s">
        <v>37</v>
      </c>
      <c r="I4502" s="142"/>
      <c r="J4502" s="142"/>
      <c r="K4502" s="142"/>
      <c r="L4502" s="61"/>
      <c r="M4502" s="82" t="s">
        <v>36</v>
      </c>
      <c r="N4502" s="83"/>
      <c r="O4502" s="83">
        <f>E4502</f>
        <v>0</v>
      </c>
      <c r="P4502" s="95"/>
    </row>
    <row r="4503" spans="2:16" hidden="1" x14ac:dyDescent="0.25">
      <c r="B4503" s="98"/>
      <c r="C4503" s="87"/>
      <c r="D4503" s="87" t="s">
        <v>71</v>
      </c>
      <c r="E4503" s="87"/>
      <c r="F4503" s="22">
        <f>IFERROR(-VLOOKUP(B4502,'Lessor Calculations'!$G$10:$N$448,8,FALSE),0)</f>
        <v>0</v>
      </c>
      <c r="G4503" s="51"/>
      <c r="H4503" s="143"/>
      <c r="I4503" s="143"/>
      <c r="J4503" s="143"/>
      <c r="K4503" s="143"/>
      <c r="L4503" s="51"/>
      <c r="M4503" s="87"/>
      <c r="N4503" s="87" t="s">
        <v>71</v>
      </c>
      <c r="O4503" s="22"/>
      <c r="P4503" s="96">
        <f>F4503</f>
        <v>0</v>
      </c>
    </row>
    <row r="4504" spans="2:16" hidden="1" x14ac:dyDescent="0.25">
      <c r="B4504" s="98"/>
      <c r="C4504" s="66"/>
      <c r="D4504" s="87" t="s">
        <v>72</v>
      </c>
      <c r="E4504" s="87"/>
      <c r="F4504" s="22" t="str">
        <f>IFERROR(VLOOKUP(B4502,'Lessor Calculations'!$G$10:$M$448,7,FALSE),0)</f>
        <v xml:space="preserve">  </v>
      </c>
      <c r="G4504" s="51"/>
      <c r="H4504" s="143"/>
      <c r="I4504" s="143"/>
      <c r="J4504" s="143"/>
      <c r="K4504" s="143"/>
      <c r="L4504" s="51"/>
      <c r="M4504" s="66"/>
      <c r="N4504" s="87" t="s">
        <v>72</v>
      </c>
      <c r="O4504" s="22"/>
      <c r="P4504" s="96" t="str">
        <f>F4504</f>
        <v xml:space="preserve">  </v>
      </c>
    </row>
    <row r="4505" spans="2:16" hidden="1" x14ac:dyDescent="0.25">
      <c r="B4505" s="98"/>
      <c r="C4505" s="66"/>
      <c r="D4505" s="87"/>
      <c r="E4505" s="22"/>
      <c r="F4505" s="22"/>
      <c r="G4505" s="51"/>
      <c r="H4505" s="66"/>
      <c r="I4505" s="87"/>
      <c r="J4505" s="22"/>
      <c r="K4505" s="22"/>
      <c r="L4505" s="51"/>
      <c r="M4505" s="65"/>
      <c r="N4505" s="87"/>
      <c r="O4505" s="22"/>
      <c r="P4505" s="96"/>
    </row>
    <row r="4506" spans="2:16" ht="15.6" hidden="1" x14ac:dyDescent="0.3">
      <c r="B4506" s="62" t="str">
        <f>B4502</f>
        <v xml:space="preserve">  </v>
      </c>
      <c r="C4506" s="66" t="s">
        <v>70</v>
      </c>
      <c r="D4506" s="66"/>
      <c r="E4506" s="22" t="str">
        <f>IFERROR(VLOOKUP(B4506,'Lessor Calculations'!$Z$10:$AB$448,3,FALSE),0)</f>
        <v xml:space="preserve">  </v>
      </c>
      <c r="F4506" s="66"/>
      <c r="G4506" s="51"/>
      <c r="H4506" s="143" t="s">
        <v>37</v>
      </c>
      <c r="I4506" s="143"/>
      <c r="J4506" s="143"/>
      <c r="K4506" s="143"/>
      <c r="L4506" s="51"/>
      <c r="M4506" s="66" t="s">
        <v>70</v>
      </c>
      <c r="N4506" s="66"/>
      <c r="O4506" s="22" t="str">
        <f>E4506</f>
        <v xml:space="preserve">  </v>
      </c>
      <c r="P4506" s="96"/>
    </row>
    <row r="4507" spans="2:16" hidden="1" x14ac:dyDescent="0.25">
      <c r="B4507" s="98"/>
      <c r="C4507" s="66"/>
      <c r="D4507" s="87" t="s">
        <v>82</v>
      </c>
      <c r="E4507" s="66"/>
      <c r="F4507" s="77" t="str">
        <f>E4506</f>
        <v xml:space="preserve">  </v>
      </c>
      <c r="G4507" s="51"/>
      <c r="H4507" s="143"/>
      <c r="I4507" s="143"/>
      <c r="J4507" s="143"/>
      <c r="K4507" s="143"/>
      <c r="L4507" s="51"/>
      <c r="M4507" s="66"/>
      <c r="N4507" s="87" t="s">
        <v>82</v>
      </c>
      <c r="O4507" s="22"/>
      <c r="P4507" s="96" t="str">
        <f>O4506</f>
        <v xml:space="preserve">  </v>
      </c>
    </row>
    <row r="4508" spans="2:16" hidden="1" x14ac:dyDescent="0.25">
      <c r="B4508" s="98"/>
      <c r="C4508" s="66"/>
      <c r="D4508" s="87"/>
      <c r="E4508" s="22"/>
      <c r="F4508" s="22"/>
      <c r="G4508" s="51"/>
      <c r="H4508" s="66"/>
      <c r="I4508" s="87"/>
      <c r="J4508" s="22"/>
      <c r="K4508" s="22"/>
      <c r="L4508" s="51"/>
      <c r="M4508" s="65"/>
      <c r="N4508" s="87"/>
      <c r="O4508" s="22"/>
      <c r="P4508" s="96"/>
    </row>
    <row r="4509" spans="2:16" ht="15.6" hidden="1" x14ac:dyDescent="0.3">
      <c r="B4509" s="62" t="str">
        <f>B4506</f>
        <v xml:space="preserve">  </v>
      </c>
      <c r="C4509" s="144" t="s">
        <v>37</v>
      </c>
      <c r="D4509" s="144"/>
      <c r="E4509" s="144"/>
      <c r="F4509" s="144"/>
      <c r="G4509" s="51"/>
      <c r="H4509" s="87" t="s">
        <v>74</v>
      </c>
      <c r="I4509" s="66"/>
      <c r="J4509" s="22" t="str">
        <f>IFERROR(VLOOKUP(B4509,'Lessor Calculations'!$AE$10:$AG$448,3,FALSE),0)</f>
        <v xml:space="preserve">  </v>
      </c>
      <c r="K4509" s="22"/>
      <c r="L4509" s="51"/>
      <c r="M4509" s="87" t="s">
        <v>74</v>
      </c>
      <c r="N4509" s="66"/>
      <c r="O4509" s="22" t="str">
        <f>J4509</f>
        <v xml:space="preserve">  </v>
      </c>
      <c r="P4509" s="96"/>
    </row>
    <row r="4510" spans="2:16" ht="15.6" hidden="1" x14ac:dyDescent="0.3">
      <c r="B4510" s="74"/>
      <c r="C4510" s="144"/>
      <c r="D4510" s="144"/>
      <c r="E4510" s="144"/>
      <c r="F4510" s="144"/>
      <c r="G4510" s="51"/>
      <c r="H4510" s="52"/>
      <c r="I4510" s="87" t="s">
        <v>79</v>
      </c>
      <c r="J4510" s="22"/>
      <c r="K4510" s="22" t="str">
        <f>J4509</f>
        <v xml:space="preserve">  </v>
      </c>
      <c r="L4510" s="51"/>
      <c r="M4510" s="52"/>
      <c r="N4510" s="87" t="s">
        <v>79</v>
      </c>
      <c r="O4510" s="22"/>
      <c r="P4510" s="96" t="str">
        <f>O4509</f>
        <v xml:space="preserve">  </v>
      </c>
    </row>
    <row r="4511" spans="2:16" ht="15.6" hidden="1" x14ac:dyDescent="0.3">
      <c r="B4511" s="74"/>
      <c r="C4511" s="66"/>
      <c r="D4511" s="87"/>
      <c r="E4511" s="22"/>
      <c r="F4511" s="22"/>
      <c r="G4511" s="51"/>
      <c r="H4511" s="66"/>
      <c r="I4511" s="87"/>
      <c r="J4511" s="22"/>
      <c r="K4511" s="22"/>
      <c r="L4511" s="51"/>
      <c r="M4511" s="65"/>
      <c r="N4511" s="66"/>
      <c r="O4511" s="22"/>
      <c r="P4511" s="96"/>
    </row>
    <row r="4512" spans="2:16" ht="15.6" hidden="1" x14ac:dyDescent="0.3">
      <c r="B4512" s="62" t="str">
        <f>B4509</f>
        <v xml:space="preserve">  </v>
      </c>
      <c r="C4512" s="87" t="s">
        <v>36</v>
      </c>
      <c r="D4512" s="22"/>
      <c r="E4512" s="22" t="str">
        <f>F4513</f>
        <v xml:space="preserve">  </v>
      </c>
      <c r="F4512" s="22"/>
      <c r="G4512" s="51"/>
      <c r="H4512" s="143" t="s">
        <v>37</v>
      </c>
      <c r="I4512" s="143"/>
      <c r="J4512" s="143"/>
      <c r="K4512" s="143"/>
      <c r="L4512" s="51"/>
      <c r="M4512" s="87" t="s">
        <v>36</v>
      </c>
      <c r="N4512" s="22"/>
      <c r="O4512" s="22" t="str">
        <f>E4512</f>
        <v xml:space="preserve">  </v>
      </c>
      <c r="P4512" s="96"/>
    </row>
    <row r="4513" spans="2:16" ht="15.6" hidden="1" x14ac:dyDescent="0.3">
      <c r="B4513" s="75"/>
      <c r="C4513" s="79"/>
      <c r="D4513" s="90" t="s">
        <v>80</v>
      </c>
      <c r="E4513" s="90"/>
      <c r="F4513" s="91" t="str">
        <f>IFERROR(VLOOKUP(B4512,'Lessor Calculations'!$G$10:$W$448,17,FALSE),0)</f>
        <v xml:space="preserve">  </v>
      </c>
      <c r="G4513" s="70"/>
      <c r="H4513" s="146"/>
      <c r="I4513" s="146"/>
      <c r="J4513" s="146"/>
      <c r="K4513" s="146"/>
      <c r="L4513" s="70"/>
      <c r="M4513" s="79"/>
      <c r="N4513" s="90" t="s">
        <v>80</v>
      </c>
      <c r="O4513" s="91"/>
      <c r="P4513" s="94" t="str">
        <f>O4512</f>
        <v xml:space="preserve">  </v>
      </c>
    </row>
    <row r="4514" spans="2:16" ht="15.6" hidden="1" x14ac:dyDescent="0.3">
      <c r="B4514" s="59" t="str">
        <f>IFERROR(IF(EOMONTH(B4509,1)&gt;Questionnaire!$I$8,"  ",EOMONTH(B4509,1)),"  ")</f>
        <v xml:space="preserve">  </v>
      </c>
      <c r="C4514" s="82" t="s">
        <v>36</v>
      </c>
      <c r="D4514" s="83"/>
      <c r="E4514" s="83">
        <f>IFERROR(F4515+F4516,0)</f>
        <v>0</v>
      </c>
      <c r="F4514" s="83"/>
      <c r="G4514" s="61"/>
      <c r="H4514" s="142" t="s">
        <v>37</v>
      </c>
      <c r="I4514" s="142"/>
      <c r="J4514" s="142"/>
      <c r="K4514" s="142"/>
      <c r="L4514" s="61"/>
      <c r="M4514" s="82" t="s">
        <v>36</v>
      </c>
      <c r="N4514" s="83"/>
      <c r="O4514" s="83">
        <f>E4514</f>
        <v>0</v>
      </c>
      <c r="P4514" s="95"/>
    </row>
    <row r="4515" spans="2:16" hidden="1" x14ac:dyDescent="0.25">
      <c r="B4515" s="98"/>
      <c r="C4515" s="87"/>
      <c r="D4515" s="87" t="s">
        <v>71</v>
      </c>
      <c r="E4515" s="87"/>
      <c r="F4515" s="22">
        <f>IFERROR(-VLOOKUP(B4514,'Lessor Calculations'!$G$10:$N$448,8,FALSE),0)</f>
        <v>0</v>
      </c>
      <c r="G4515" s="51"/>
      <c r="H4515" s="143"/>
      <c r="I4515" s="143"/>
      <c r="J4515" s="143"/>
      <c r="K4515" s="143"/>
      <c r="L4515" s="51"/>
      <c r="M4515" s="87"/>
      <c r="N4515" s="87" t="s">
        <v>71</v>
      </c>
      <c r="O4515" s="22"/>
      <c r="P4515" s="96">
        <f>F4515</f>
        <v>0</v>
      </c>
    </row>
    <row r="4516" spans="2:16" hidden="1" x14ac:dyDescent="0.25">
      <c r="B4516" s="98"/>
      <c r="C4516" s="66"/>
      <c r="D4516" s="87" t="s">
        <v>72</v>
      </c>
      <c r="E4516" s="87"/>
      <c r="F4516" s="22" t="str">
        <f>IFERROR(VLOOKUP(B4514,'Lessor Calculations'!$G$10:$M$448,7,FALSE),0)</f>
        <v xml:space="preserve">  </v>
      </c>
      <c r="G4516" s="51"/>
      <c r="H4516" s="143"/>
      <c r="I4516" s="143"/>
      <c r="J4516" s="143"/>
      <c r="K4516" s="143"/>
      <c r="L4516" s="51"/>
      <c r="M4516" s="66"/>
      <c r="N4516" s="87" t="s">
        <v>72</v>
      </c>
      <c r="O4516" s="22"/>
      <c r="P4516" s="96" t="str">
        <f>F4516</f>
        <v xml:space="preserve">  </v>
      </c>
    </row>
    <row r="4517" spans="2:16" hidden="1" x14ac:dyDescent="0.25">
      <c r="B4517" s="98"/>
      <c r="C4517" s="66"/>
      <c r="D4517" s="87"/>
      <c r="E4517" s="22"/>
      <c r="F4517" s="22"/>
      <c r="G4517" s="51"/>
      <c r="H4517" s="66"/>
      <c r="I4517" s="87"/>
      <c r="J4517" s="22"/>
      <c r="K4517" s="22"/>
      <c r="L4517" s="51"/>
      <c r="M4517" s="65"/>
      <c r="N4517" s="87"/>
      <c r="O4517" s="22"/>
      <c r="P4517" s="96"/>
    </row>
    <row r="4518" spans="2:16" ht="15.6" hidden="1" x14ac:dyDescent="0.3">
      <c r="B4518" s="62" t="str">
        <f>B4514</f>
        <v xml:space="preserve">  </v>
      </c>
      <c r="C4518" s="66" t="s">
        <v>70</v>
      </c>
      <c r="D4518" s="66"/>
      <c r="E4518" s="22" t="str">
        <f>IFERROR(VLOOKUP(B4518,'Lessor Calculations'!$Z$10:$AB$448,3,FALSE),0)</f>
        <v xml:space="preserve">  </v>
      </c>
      <c r="F4518" s="66"/>
      <c r="G4518" s="51"/>
      <c r="H4518" s="143" t="s">
        <v>37</v>
      </c>
      <c r="I4518" s="143"/>
      <c r="J4518" s="143"/>
      <c r="K4518" s="143"/>
      <c r="L4518" s="51"/>
      <c r="M4518" s="66" t="s">
        <v>70</v>
      </c>
      <c r="N4518" s="66"/>
      <c r="O4518" s="22" t="str">
        <f>E4518</f>
        <v xml:space="preserve">  </v>
      </c>
      <c r="P4518" s="96"/>
    </row>
    <row r="4519" spans="2:16" hidden="1" x14ac:dyDescent="0.25">
      <c r="B4519" s="98"/>
      <c r="C4519" s="66"/>
      <c r="D4519" s="87" t="s">
        <v>82</v>
      </c>
      <c r="E4519" s="66"/>
      <c r="F4519" s="77" t="str">
        <f>E4518</f>
        <v xml:space="preserve">  </v>
      </c>
      <c r="G4519" s="51"/>
      <c r="H4519" s="143"/>
      <c r="I4519" s="143"/>
      <c r="J4519" s="143"/>
      <c r="K4519" s="143"/>
      <c r="L4519" s="51"/>
      <c r="M4519" s="66"/>
      <c r="N4519" s="87" t="s">
        <v>82</v>
      </c>
      <c r="O4519" s="22"/>
      <c r="P4519" s="96" t="str">
        <f>O4518</f>
        <v xml:space="preserve">  </v>
      </c>
    </row>
    <row r="4520" spans="2:16" hidden="1" x14ac:dyDescent="0.25">
      <c r="B4520" s="98"/>
      <c r="C4520" s="66"/>
      <c r="D4520" s="87"/>
      <c r="E4520" s="22"/>
      <c r="F4520" s="22"/>
      <c r="G4520" s="51"/>
      <c r="H4520" s="66"/>
      <c r="I4520" s="87"/>
      <c r="J4520" s="22"/>
      <c r="K4520" s="22"/>
      <c r="L4520" s="51"/>
      <c r="M4520" s="65"/>
      <c r="N4520" s="87"/>
      <c r="O4520" s="22"/>
      <c r="P4520" s="96"/>
    </row>
    <row r="4521" spans="2:16" ht="15.6" hidden="1" x14ac:dyDescent="0.3">
      <c r="B4521" s="62" t="str">
        <f>B4518</f>
        <v xml:space="preserve">  </v>
      </c>
      <c r="C4521" s="144" t="s">
        <v>37</v>
      </c>
      <c r="D4521" s="144"/>
      <c r="E4521" s="144"/>
      <c r="F4521" s="144"/>
      <c r="G4521" s="51"/>
      <c r="H4521" s="87" t="s">
        <v>74</v>
      </c>
      <c r="I4521" s="66"/>
      <c r="J4521" s="22" t="str">
        <f>IFERROR(VLOOKUP(B4521,'Lessor Calculations'!$AE$10:$AG$448,3,FALSE),0)</f>
        <v xml:space="preserve">  </v>
      </c>
      <c r="K4521" s="22"/>
      <c r="L4521" s="51"/>
      <c r="M4521" s="87" t="s">
        <v>74</v>
      </c>
      <c r="N4521" s="66"/>
      <c r="O4521" s="22" t="str">
        <f>J4521</f>
        <v xml:space="preserve">  </v>
      </c>
      <c r="P4521" s="96"/>
    </row>
    <row r="4522" spans="2:16" ht="15.6" hidden="1" x14ac:dyDescent="0.3">
      <c r="B4522" s="74"/>
      <c r="C4522" s="144"/>
      <c r="D4522" s="144"/>
      <c r="E4522" s="144"/>
      <c r="F4522" s="144"/>
      <c r="G4522" s="51"/>
      <c r="H4522" s="52"/>
      <c r="I4522" s="87" t="s">
        <v>79</v>
      </c>
      <c r="J4522" s="22"/>
      <c r="K4522" s="22" t="str">
        <f>J4521</f>
        <v xml:space="preserve">  </v>
      </c>
      <c r="L4522" s="51"/>
      <c r="M4522" s="52"/>
      <c r="N4522" s="87" t="s">
        <v>79</v>
      </c>
      <c r="O4522" s="22"/>
      <c r="P4522" s="96" t="str">
        <f>O4521</f>
        <v xml:space="preserve">  </v>
      </c>
    </row>
    <row r="4523" spans="2:16" ht="15.6" hidden="1" x14ac:dyDescent="0.3">
      <c r="B4523" s="74"/>
      <c r="C4523" s="66"/>
      <c r="D4523" s="87"/>
      <c r="E4523" s="22"/>
      <c r="F4523" s="22"/>
      <c r="G4523" s="51"/>
      <c r="H4523" s="66"/>
      <c r="I4523" s="87"/>
      <c r="J4523" s="22"/>
      <c r="K4523" s="22"/>
      <c r="L4523" s="51"/>
      <c r="M4523" s="65"/>
      <c r="N4523" s="66"/>
      <c r="O4523" s="22"/>
      <c r="P4523" s="96"/>
    </row>
    <row r="4524" spans="2:16" ht="15.6" hidden="1" x14ac:dyDescent="0.3">
      <c r="B4524" s="62" t="str">
        <f>B4521</f>
        <v xml:space="preserve">  </v>
      </c>
      <c r="C4524" s="87" t="s">
        <v>36</v>
      </c>
      <c r="D4524" s="22"/>
      <c r="E4524" s="22" t="str">
        <f>F4525</f>
        <v xml:space="preserve">  </v>
      </c>
      <c r="F4524" s="22"/>
      <c r="G4524" s="51"/>
      <c r="H4524" s="143" t="s">
        <v>37</v>
      </c>
      <c r="I4524" s="143"/>
      <c r="J4524" s="143"/>
      <c r="K4524" s="143"/>
      <c r="L4524" s="51"/>
      <c r="M4524" s="87" t="s">
        <v>36</v>
      </c>
      <c r="N4524" s="22"/>
      <c r="O4524" s="22" t="str">
        <f>E4524</f>
        <v xml:space="preserve">  </v>
      </c>
      <c r="P4524" s="96"/>
    </row>
    <row r="4525" spans="2:16" ht="15.6" hidden="1" x14ac:dyDescent="0.3">
      <c r="B4525" s="75"/>
      <c r="C4525" s="79"/>
      <c r="D4525" s="90" t="s">
        <v>80</v>
      </c>
      <c r="E4525" s="90"/>
      <c r="F4525" s="91" t="str">
        <f>IFERROR(VLOOKUP(B4524,'Lessor Calculations'!$G$10:$W$448,17,FALSE),0)</f>
        <v xml:space="preserve">  </v>
      </c>
      <c r="G4525" s="70"/>
      <c r="H4525" s="146"/>
      <c r="I4525" s="146"/>
      <c r="J4525" s="146"/>
      <c r="K4525" s="146"/>
      <c r="L4525" s="70"/>
      <c r="M4525" s="79"/>
      <c r="N4525" s="90" t="s">
        <v>80</v>
      </c>
      <c r="O4525" s="91"/>
      <c r="P4525" s="94" t="str">
        <f>O4524</f>
        <v xml:space="preserve">  </v>
      </c>
    </row>
    <row r="4526" spans="2:16" ht="15.6" hidden="1" x14ac:dyDescent="0.3">
      <c r="B4526" s="59" t="str">
        <f>IFERROR(IF(EOMONTH(B4521,1)&gt;Questionnaire!$I$8,"  ",EOMONTH(B4521,1)),"  ")</f>
        <v xml:space="preserve">  </v>
      </c>
      <c r="C4526" s="82" t="s">
        <v>36</v>
      </c>
      <c r="D4526" s="83"/>
      <c r="E4526" s="83">
        <f>IFERROR(F4527+F4528,0)</f>
        <v>0</v>
      </c>
      <c r="F4526" s="83"/>
      <c r="G4526" s="61"/>
      <c r="H4526" s="142" t="s">
        <v>37</v>
      </c>
      <c r="I4526" s="142"/>
      <c r="J4526" s="142"/>
      <c r="K4526" s="142"/>
      <c r="L4526" s="61"/>
      <c r="M4526" s="82" t="s">
        <v>36</v>
      </c>
      <c r="N4526" s="83"/>
      <c r="O4526" s="83">
        <f>E4526</f>
        <v>0</v>
      </c>
      <c r="P4526" s="95"/>
    </row>
    <row r="4527" spans="2:16" hidden="1" x14ac:dyDescent="0.25">
      <c r="B4527" s="98"/>
      <c r="C4527" s="87"/>
      <c r="D4527" s="87" t="s">
        <v>71</v>
      </c>
      <c r="E4527" s="87"/>
      <c r="F4527" s="22">
        <f>IFERROR(-VLOOKUP(B4526,'Lessor Calculations'!$G$10:$N$448,8,FALSE),0)</f>
        <v>0</v>
      </c>
      <c r="G4527" s="51"/>
      <c r="H4527" s="143"/>
      <c r="I4527" s="143"/>
      <c r="J4527" s="143"/>
      <c r="K4527" s="143"/>
      <c r="L4527" s="51"/>
      <c r="M4527" s="87"/>
      <c r="N4527" s="87" t="s">
        <v>71</v>
      </c>
      <c r="O4527" s="22"/>
      <c r="P4527" s="96">
        <f>F4527</f>
        <v>0</v>
      </c>
    </row>
    <row r="4528" spans="2:16" hidden="1" x14ac:dyDescent="0.25">
      <c r="B4528" s="98"/>
      <c r="C4528" s="66"/>
      <c r="D4528" s="87" t="s">
        <v>72</v>
      </c>
      <c r="E4528" s="87"/>
      <c r="F4528" s="22" t="str">
        <f>IFERROR(VLOOKUP(B4526,'Lessor Calculations'!$G$10:$M$448,7,FALSE),0)</f>
        <v xml:space="preserve">  </v>
      </c>
      <c r="G4528" s="51"/>
      <c r="H4528" s="143"/>
      <c r="I4528" s="143"/>
      <c r="J4528" s="143"/>
      <c r="K4528" s="143"/>
      <c r="L4528" s="51"/>
      <c r="M4528" s="66"/>
      <c r="N4528" s="87" t="s">
        <v>72</v>
      </c>
      <c r="O4528" s="22"/>
      <c r="P4528" s="96" t="str">
        <f>F4528</f>
        <v xml:space="preserve">  </v>
      </c>
    </row>
    <row r="4529" spans="2:16" hidden="1" x14ac:dyDescent="0.25">
      <c r="B4529" s="98"/>
      <c r="C4529" s="66"/>
      <c r="D4529" s="87"/>
      <c r="E4529" s="22"/>
      <c r="F4529" s="22"/>
      <c r="G4529" s="51"/>
      <c r="H4529" s="66"/>
      <c r="I4529" s="87"/>
      <c r="J4529" s="22"/>
      <c r="K4529" s="22"/>
      <c r="L4529" s="51"/>
      <c r="M4529" s="65"/>
      <c r="N4529" s="87"/>
      <c r="O4529" s="22"/>
      <c r="P4529" s="96"/>
    </row>
    <row r="4530" spans="2:16" ht="15.6" hidden="1" x14ac:dyDescent="0.3">
      <c r="B4530" s="62" t="str">
        <f>B4526</f>
        <v xml:space="preserve">  </v>
      </c>
      <c r="C4530" s="66" t="s">
        <v>70</v>
      </c>
      <c r="D4530" s="66"/>
      <c r="E4530" s="22" t="str">
        <f>IFERROR(VLOOKUP(B4530,'Lessor Calculations'!$Z$10:$AB$448,3,FALSE),0)</f>
        <v xml:space="preserve">  </v>
      </c>
      <c r="F4530" s="66"/>
      <c r="G4530" s="51"/>
      <c r="H4530" s="143" t="s">
        <v>37</v>
      </c>
      <c r="I4530" s="143"/>
      <c r="J4530" s="143"/>
      <c r="K4530" s="143"/>
      <c r="L4530" s="51"/>
      <c r="M4530" s="66" t="s">
        <v>70</v>
      </c>
      <c r="N4530" s="66"/>
      <c r="O4530" s="22" t="str">
        <f>E4530</f>
        <v xml:space="preserve">  </v>
      </c>
      <c r="P4530" s="96"/>
    </row>
    <row r="4531" spans="2:16" hidden="1" x14ac:dyDescent="0.25">
      <c r="B4531" s="98"/>
      <c r="C4531" s="66"/>
      <c r="D4531" s="87" t="s">
        <v>82</v>
      </c>
      <c r="E4531" s="66"/>
      <c r="F4531" s="77" t="str">
        <f>E4530</f>
        <v xml:space="preserve">  </v>
      </c>
      <c r="G4531" s="51"/>
      <c r="H4531" s="143"/>
      <c r="I4531" s="143"/>
      <c r="J4531" s="143"/>
      <c r="K4531" s="143"/>
      <c r="L4531" s="51"/>
      <c r="M4531" s="66"/>
      <c r="N4531" s="87" t="s">
        <v>82</v>
      </c>
      <c r="O4531" s="22"/>
      <c r="P4531" s="96" t="str">
        <f>O4530</f>
        <v xml:space="preserve">  </v>
      </c>
    </row>
    <row r="4532" spans="2:16" hidden="1" x14ac:dyDescent="0.25">
      <c r="B4532" s="98"/>
      <c r="C4532" s="66"/>
      <c r="D4532" s="87"/>
      <c r="E4532" s="22"/>
      <c r="F4532" s="22"/>
      <c r="G4532" s="51"/>
      <c r="H4532" s="66"/>
      <c r="I4532" s="87"/>
      <c r="J4532" s="22"/>
      <c r="K4532" s="22"/>
      <c r="L4532" s="51"/>
      <c r="M4532" s="65"/>
      <c r="N4532" s="87"/>
      <c r="O4532" s="22"/>
      <c r="P4532" s="96"/>
    </row>
    <row r="4533" spans="2:16" ht="15.6" hidden="1" x14ac:dyDescent="0.3">
      <c r="B4533" s="62" t="str">
        <f>B4530</f>
        <v xml:space="preserve">  </v>
      </c>
      <c r="C4533" s="144" t="s">
        <v>37</v>
      </c>
      <c r="D4533" s="144"/>
      <c r="E4533" s="144"/>
      <c r="F4533" s="144"/>
      <c r="G4533" s="51"/>
      <c r="H4533" s="87" t="s">
        <v>74</v>
      </c>
      <c r="I4533" s="66"/>
      <c r="J4533" s="22" t="str">
        <f>IFERROR(VLOOKUP(B4533,'Lessor Calculations'!$AE$10:$AG$448,3,FALSE),0)</f>
        <v xml:space="preserve">  </v>
      </c>
      <c r="K4533" s="22"/>
      <c r="L4533" s="51"/>
      <c r="M4533" s="87" t="s">
        <v>74</v>
      </c>
      <c r="N4533" s="66"/>
      <c r="O4533" s="22" t="str">
        <f>J4533</f>
        <v xml:space="preserve">  </v>
      </c>
      <c r="P4533" s="96"/>
    </row>
    <row r="4534" spans="2:16" ht="15.6" hidden="1" x14ac:dyDescent="0.3">
      <c r="B4534" s="74"/>
      <c r="C4534" s="144"/>
      <c r="D4534" s="144"/>
      <c r="E4534" s="144"/>
      <c r="F4534" s="144"/>
      <c r="G4534" s="51"/>
      <c r="H4534" s="52"/>
      <c r="I4534" s="87" t="s">
        <v>79</v>
      </c>
      <c r="J4534" s="22"/>
      <c r="K4534" s="22" t="str">
        <f>J4533</f>
        <v xml:space="preserve">  </v>
      </c>
      <c r="L4534" s="51"/>
      <c r="M4534" s="52"/>
      <c r="N4534" s="87" t="s">
        <v>79</v>
      </c>
      <c r="O4534" s="22"/>
      <c r="P4534" s="96" t="str">
        <f>O4533</f>
        <v xml:space="preserve">  </v>
      </c>
    </row>
    <row r="4535" spans="2:16" ht="15.6" hidden="1" x14ac:dyDescent="0.3">
      <c r="B4535" s="74"/>
      <c r="C4535" s="66"/>
      <c r="D4535" s="87"/>
      <c r="E4535" s="22"/>
      <c r="F4535" s="22"/>
      <c r="G4535" s="51"/>
      <c r="H4535" s="66"/>
      <c r="I4535" s="87"/>
      <c r="J4535" s="22"/>
      <c r="K4535" s="22"/>
      <c r="L4535" s="51"/>
      <c r="M4535" s="65"/>
      <c r="N4535" s="66"/>
      <c r="O4535" s="22"/>
      <c r="P4535" s="96"/>
    </row>
    <row r="4536" spans="2:16" ht="15.6" hidden="1" x14ac:dyDescent="0.3">
      <c r="B4536" s="62" t="str">
        <f>B4533</f>
        <v xml:space="preserve">  </v>
      </c>
      <c r="C4536" s="87" t="s">
        <v>36</v>
      </c>
      <c r="D4536" s="22"/>
      <c r="E4536" s="22" t="str">
        <f>F4537</f>
        <v xml:space="preserve">  </v>
      </c>
      <c r="F4536" s="22"/>
      <c r="G4536" s="51"/>
      <c r="H4536" s="143" t="s">
        <v>37</v>
      </c>
      <c r="I4536" s="143"/>
      <c r="J4536" s="143"/>
      <c r="K4536" s="143"/>
      <c r="L4536" s="51"/>
      <c r="M4536" s="87" t="s">
        <v>36</v>
      </c>
      <c r="N4536" s="22"/>
      <c r="O4536" s="22" t="str">
        <f>E4536</f>
        <v xml:space="preserve">  </v>
      </c>
      <c r="P4536" s="96"/>
    </row>
    <row r="4537" spans="2:16" ht="15.6" hidden="1" x14ac:dyDescent="0.3">
      <c r="B4537" s="75"/>
      <c r="C4537" s="79"/>
      <c r="D4537" s="90" t="s">
        <v>80</v>
      </c>
      <c r="E4537" s="90"/>
      <c r="F4537" s="91" t="str">
        <f>IFERROR(VLOOKUP(B4536,'Lessor Calculations'!$G$10:$W$448,17,FALSE),0)</f>
        <v xml:space="preserve">  </v>
      </c>
      <c r="G4537" s="70"/>
      <c r="H4537" s="146"/>
      <c r="I4537" s="146"/>
      <c r="J4537" s="146"/>
      <c r="K4537" s="146"/>
      <c r="L4537" s="70"/>
      <c r="M4537" s="79"/>
      <c r="N4537" s="90" t="s">
        <v>80</v>
      </c>
      <c r="O4537" s="91"/>
      <c r="P4537" s="94" t="str">
        <f>O4536</f>
        <v xml:space="preserve">  </v>
      </c>
    </row>
    <row r="4538" spans="2:16" ht="15.6" hidden="1" x14ac:dyDescent="0.3">
      <c r="B4538" s="59" t="str">
        <f>IFERROR(IF(EOMONTH(B4533,1)&gt;Questionnaire!$I$8,"  ",EOMONTH(B4533,1)),"  ")</f>
        <v xml:space="preserve">  </v>
      </c>
      <c r="C4538" s="82" t="s">
        <v>36</v>
      </c>
      <c r="D4538" s="83"/>
      <c r="E4538" s="83">
        <f>IFERROR(F4539+F4540,0)</f>
        <v>0</v>
      </c>
      <c r="F4538" s="83"/>
      <c r="G4538" s="61"/>
      <c r="H4538" s="142" t="s">
        <v>37</v>
      </c>
      <c r="I4538" s="142"/>
      <c r="J4538" s="142"/>
      <c r="K4538" s="142"/>
      <c r="L4538" s="61"/>
      <c r="M4538" s="82" t="s">
        <v>36</v>
      </c>
      <c r="N4538" s="83"/>
      <c r="O4538" s="83">
        <f>E4538</f>
        <v>0</v>
      </c>
      <c r="P4538" s="95"/>
    </row>
    <row r="4539" spans="2:16" hidden="1" x14ac:dyDescent="0.25">
      <c r="B4539" s="98"/>
      <c r="C4539" s="87"/>
      <c r="D4539" s="87" t="s">
        <v>71</v>
      </c>
      <c r="E4539" s="87"/>
      <c r="F4539" s="22">
        <f>IFERROR(-VLOOKUP(B4538,'Lessor Calculations'!$G$10:$N$448,8,FALSE),0)</f>
        <v>0</v>
      </c>
      <c r="G4539" s="51"/>
      <c r="H4539" s="143"/>
      <c r="I4539" s="143"/>
      <c r="J4539" s="143"/>
      <c r="K4539" s="143"/>
      <c r="L4539" s="51"/>
      <c r="M4539" s="87"/>
      <c r="N4539" s="87" t="s">
        <v>71</v>
      </c>
      <c r="O4539" s="22"/>
      <c r="P4539" s="96">
        <f>F4539</f>
        <v>0</v>
      </c>
    </row>
    <row r="4540" spans="2:16" hidden="1" x14ac:dyDescent="0.25">
      <c r="B4540" s="98"/>
      <c r="C4540" s="66"/>
      <c r="D4540" s="87" t="s">
        <v>72</v>
      </c>
      <c r="E4540" s="87"/>
      <c r="F4540" s="22" t="str">
        <f>IFERROR(VLOOKUP(B4538,'Lessor Calculations'!$G$10:$M$448,7,FALSE),0)</f>
        <v xml:space="preserve">  </v>
      </c>
      <c r="G4540" s="51"/>
      <c r="H4540" s="143"/>
      <c r="I4540" s="143"/>
      <c r="J4540" s="143"/>
      <c r="K4540" s="143"/>
      <c r="L4540" s="51"/>
      <c r="M4540" s="66"/>
      <c r="N4540" s="87" t="s">
        <v>72</v>
      </c>
      <c r="O4540" s="22"/>
      <c r="P4540" s="96" t="str">
        <f>F4540</f>
        <v xml:space="preserve">  </v>
      </c>
    </row>
    <row r="4541" spans="2:16" hidden="1" x14ac:dyDescent="0.25">
      <c r="B4541" s="98"/>
      <c r="C4541" s="66"/>
      <c r="D4541" s="87"/>
      <c r="E4541" s="22"/>
      <c r="F4541" s="22"/>
      <c r="G4541" s="51"/>
      <c r="H4541" s="66"/>
      <c r="I4541" s="87"/>
      <c r="J4541" s="22"/>
      <c r="K4541" s="22"/>
      <c r="L4541" s="51"/>
      <c r="M4541" s="65"/>
      <c r="N4541" s="87"/>
      <c r="O4541" s="22"/>
      <c r="P4541" s="96"/>
    </row>
    <row r="4542" spans="2:16" ht="15.6" hidden="1" x14ac:dyDescent="0.3">
      <c r="B4542" s="62" t="str">
        <f>B4538</f>
        <v xml:space="preserve">  </v>
      </c>
      <c r="C4542" s="66" t="s">
        <v>70</v>
      </c>
      <c r="D4542" s="66"/>
      <c r="E4542" s="22" t="str">
        <f>IFERROR(VLOOKUP(B4542,'Lessor Calculations'!$Z$10:$AB$448,3,FALSE),0)</f>
        <v xml:space="preserve">  </v>
      </c>
      <c r="F4542" s="66"/>
      <c r="G4542" s="51"/>
      <c r="H4542" s="143" t="s">
        <v>37</v>
      </c>
      <c r="I4542" s="143"/>
      <c r="J4542" s="143"/>
      <c r="K4542" s="143"/>
      <c r="L4542" s="51"/>
      <c r="M4542" s="66" t="s">
        <v>70</v>
      </c>
      <c r="N4542" s="66"/>
      <c r="O4542" s="22" t="str">
        <f>E4542</f>
        <v xml:space="preserve">  </v>
      </c>
      <c r="P4542" s="96"/>
    </row>
    <row r="4543" spans="2:16" hidden="1" x14ac:dyDescent="0.25">
      <c r="B4543" s="98"/>
      <c r="C4543" s="66"/>
      <c r="D4543" s="87" t="s">
        <v>82</v>
      </c>
      <c r="E4543" s="66"/>
      <c r="F4543" s="77" t="str">
        <f>E4542</f>
        <v xml:space="preserve">  </v>
      </c>
      <c r="G4543" s="51"/>
      <c r="H4543" s="143"/>
      <c r="I4543" s="143"/>
      <c r="J4543" s="143"/>
      <c r="K4543" s="143"/>
      <c r="L4543" s="51"/>
      <c r="M4543" s="66"/>
      <c r="N4543" s="87" t="s">
        <v>82</v>
      </c>
      <c r="O4543" s="22"/>
      <c r="P4543" s="96" t="str">
        <f>O4542</f>
        <v xml:space="preserve">  </v>
      </c>
    </row>
    <row r="4544" spans="2:16" hidden="1" x14ac:dyDescent="0.25">
      <c r="B4544" s="98"/>
      <c r="C4544" s="66"/>
      <c r="D4544" s="87"/>
      <c r="E4544" s="22"/>
      <c r="F4544" s="22"/>
      <c r="G4544" s="51"/>
      <c r="H4544" s="66"/>
      <c r="I4544" s="87"/>
      <c r="J4544" s="22"/>
      <c r="K4544" s="22"/>
      <c r="L4544" s="51"/>
      <c r="M4544" s="65"/>
      <c r="N4544" s="87"/>
      <c r="O4544" s="22"/>
      <c r="P4544" s="96"/>
    </row>
    <row r="4545" spans="2:16" ht="15.6" hidden="1" x14ac:dyDescent="0.3">
      <c r="B4545" s="62" t="str">
        <f>B4542</f>
        <v xml:space="preserve">  </v>
      </c>
      <c r="C4545" s="144" t="s">
        <v>37</v>
      </c>
      <c r="D4545" s="144"/>
      <c r="E4545" s="144"/>
      <c r="F4545" s="144"/>
      <c r="G4545" s="51"/>
      <c r="H4545" s="87" t="s">
        <v>74</v>
      </c>
      <c r="I4545" s="66"/>
      <c r="J4545" s="22" t="str">
        <f>IFERROR(VLOOKUP(B4545,'Lessor Calculations'!$AE$10:$AG$448,3,FALSE),0)</f>
        <v xml:space="preserve">  </v>
      </c>
      <c r="K4545" s="22"/>
      <c r="L4545" s="51"/>
      <c r="M4545" s="87" t="s">
        <v>74</v>
      </c>
      <c r="N4545" s="66"/>
      <c r="O4545" s="22" t="str">
        <f>J4545</f>
        <v xml:space="preserve">  </v>
      </c>
      <c r="P4545" s="96"/>
    </row>
    <row r="4546" spans="2:16" ht="15.6" hidden="1" x14ac:dyDescent="0.3">
      <c r="B4546" s="74"/>
      <c r="C4546" s="144"/>
      <c r="D4546" s="144"/>
      <c r="E4546" s="144"/>
      <c r="F4546" s="144"/>
      <c r="G4546" s="51"/>
      <c r="H4546" s="52"/>
      <c r="I4546" s="87" t="s">
        <v>79</v>
      </c>
      <c r="J4546" s="22"/>
      <c r="K4546" s="22" t="str">
        <f>J4545</f>
        <v xml:space="preserve">  </v>
      </c>
      <c r="L4546" s="51"/>
      <c r="M4546" s="52"/>
      <c r="N4546" s="87" t="s">
        <v>79</v>
      </c>
      <c r="O4546" s="22"/>
      <c r="P4546" s="96" t="str">
        <f>O4545</f>
        <v xml:space="preserve">  </v>
      </c>
    </row>
    <row r="4547" spans="2:16" ht="15.6" hidden="1" x14ac:dyDescent="0.3">
      <c r="B4547" s="74"/>
      <c r="C4547" s="66"/>
      <c r="D4547" s="87"/>
      <c r="E4547" s="22"/>
      <c r="F4547" s="22"/>
      <c r="G4547" s="51"/>
      <c r="H4547" s="66"/>
      <c r="I4547" s="87"/>
      <c r="J4547" s="22"/>
      <c r="K4547" s="22"/>
      <c r="L4547" s="51"/>
      <c r="M4547" s="65"/>
      <c r="N4547" s="66"/>
      <c r="O4547" s="22"/>
      <c r="P4547" s="96"/>
    </row>
    <row r="4548" spans="2:16" ht="15.6" hidden="1" x14ac:dyDescent="0.3">
      <c r="B4548" s="62" t="str">
        <f>B4545</f>
        <v xml:space="preserve">  </v>
      </c>
      <c r="C4548" s="87" t="s">
        <v>36</v>
      </c>
      <c r="D4548" s="22"/>
      <c r="E4548" s="22" t="str">
        <f>F4549</f>
        <v xml:space="preserve">  </v>
      </c>
      <c r="F4548" s="22"/>
      <c r="G4548" s="51"/>
      <c r="H4548" s="143" t="s">
        <v>37</v>
      </c>
      <c r="I4548" s="143"/>
      <c r="J4548" s="143"/>
      <c r="K4548" s="143"/>
      <c r="L4548" s="51"/>
      <c r="M4548" s="87" t="s">
        <v>36</v>
      </c>
      <c r="N4548" s="22"/>
      <c r="O4548" s="22" t="str">
        <f>E4548</f>
        <v xml:space="preserve">  </v>
      </c>
      <c r="P4548" s="96"/>
    </row>
    <row r="4549" spans="2:16" ht="15.6" hidden="1" x14ac:dyDescent="0.3">
      <c r="B4549" s="75"/>
      <c r="C4549" s="79"/>
      <c r="D4549" s="90" t="s">
        <v>80</v>
      </c>
      <c r="E4549" s="90"/>
      <c r="F4549" s="91" t="str">
        <f>IFERROR(VLOOKUP(B4548,'Lessor Calculations'!$G$10:$W$448,17,FALSE),0)</f>
        <v xml:space="preserve">  </v>
      </c>
      <c r="G4549" s="70"/>
      <c r="H4549" s="146"/>
      <c r="I4549" s="146"/>
      <c r="J4549" s="146"/>
      <c r="K4549" s="146"/>
      <c r="L4549" s="70"/>
      <c r="M4549" s="79"/>
      <c r="N4549" s="90" t="s">
        <v>80</v>
      </c>
      <c r="O4549" s="91"/>
      <c r="P4549" s="94" t="str">
        <f>O4548</f>
        <v xml:space="preserve">  </v>
      </c>
    </row>
    <row r="4550" spans="2:16" ht="15.6" hidden="1" x14ac:dyDescent="0.3">
      <c r="B4550" s="59" t="str">
        <f>IFERROR(IF(EOMONTH(B4545,1)&gt;Questionnaire!$I$8,"  ",EOMONTH(B4545,1)),"  ")</f>
        <v xml:space="preserve">  </v>
      </c>
      <c r="C4550" s="82" t="s">
        <v>36</v>
      </c>
      <c r="D4550" s="83"/>
      <c r="E4550" s="83">
        <f>IFERROR(F4551+F4552,0)</f>
        <v>0</v>
      </c>
      <c r="F4550" s="83"/>
      <c r="G4550" s="61"/>
      <c r="H4550" s="142" t="s">
        <v>37</v>
      </c>
      <c r="I4550" s="142"/>
      <c r="J4550" s="142"/>
      <c r="K4550" s="142"/>
      <c r="L4550" s="61"/>
      <c r="M4550" s="82" t="s">
        <v>36</v>
      </c>
      <c r="N4550" s="83"/>
      <c r="O4550" s="83">
        <f>E4550</f>
        <v>0</v>
      </c>
      <c r="P4550" s="95"/>
    </row>
    <row r="4551" spans="2:16" hidden="1" x14ac:dyDescent="0.25">
      <c r="B4551" s="98"/>
      <c r="C4551" s="87"/>
      <c r="D4551" s="87" t="s">
        <v>71</v>
      </c>
      <c r="E4551" s="87"/>
      <c r="F4551" s="22">
        <f>IFERROR(-VLOOKUP(B4550,'Lessor Calculations'!$G$10:$N$448,8,FALSE),0)</f>
        <v>0</v>
      </c>
      <c r="G4551" s="51"/>
      <c r="H4551" s="143"/>
      <c r="I4551" s="143"/>
      <c r="J4551" s="143"/>
      <c r="K4551" s="143"/>
      <c r="L4551" s="51"/>
      <c r="M4551" s="87"/>
      <c r="N4551" s="87" t="s">
        <v>71</v>
      </c>
      <c r="O4551" s="22"/>
      <c r="P4551" s="96">
        <f>F4551</f>
        <v>0</v>
      </c>
    </row>
    <row r="4552" spans="2:16" hidden="1" x14ac:dyDescent="0.25">
      <c r="B4552" s="98"/>
      <c r="C4552" s="66"/>
      <c r="D4552" s="87" t="s">
        <v>72</v>
      </c>
      <c r="E4552" s="87"/>
      <c r="F4552" s="22" t="str">
        <f>IFERROR(VLOOKUP(B4550,'Lessor Calculations'!$G$10:$M$448,7,FALSE),0)</f>
        <v xml:space="preserve">  </v>
      </c>
      <c r="G4552" s="51"/>
      <c r="H4552" s="143"/>
      <c r="I4552" s="143"/>
      <c r="J4552" s="143"/>
      <c r="K4552" s="143"/>
      <c r="L4552" s="51"/>
      <c r="M4552" s="66"/>
      <c r="N4552" s="87" t="s">
        <v>72</v>
      </c>
      <c r="O4552" s="22"/>
      <c r="P4552" s="96" t="str">
        <f>F4552</f>
        <v xml:space="preserve">  </v>
      </c>
    </row>
    <row r="4553" spans="2:16" hidden="1" x14ac:dyDescent="0.25">
      <c r="B4553" s="98"/>
      <c r="C4553" s="66"/>
      <c r="D4553" s="87"/>
      <c r="E4553" s="22"/>
      <c r="F4553" s="22"/>
      <c r="G4553" s="51"/>
      <c r="H4553" s="66"/>
      <c r="I4553" s="87"/>
      <c r="J4553" s="22"/>
      <c r="K4553" s="22"/>
      <c r="L4553" s="51"/>
      <c r="M4553" s="65"/>
      <c r="N4553" s="87"/>
      <c r="O4553" s="22"/>
      <c r="P4553" s="96"/>
    </row>
    <row r="4554" spans="2:16" ht="15.6" hidden="1" x14ac:dyDescent="0.3">
      <c r="B4554" s="62" t="str">
        <f>B4550</f>
        <v xml:space="preserve">  </v>
      </c>
      <c r="C4554" s="66" t="s">
        <v>70</v>
      </c>
      <c r="D4554" s="66"/>
      <c r="E4554" s="22" t="str">
        <f>IFERROR(VLOOKUP(B4554,'Lessor Calculations'!$Z$10:$AB$448,3,FALSE),0)</f>
        <v xml:space="preserve">  </v>
      </c>
      <c r="F4554" s="66"/>
      <c r="G4554" s="51"/>
      <c r="H4554" s="143" t="s">
        <v>37</v>
      </c>
      <c r="I4554" s="143"/>
      <c r="J4554" s="143"/>
      <c r="K4554" s="143"/>
      <c r="L4554" s="51"/>
      <c r="M4554" s="66" t="s">
        <v>70</v>
      </c>
      <c r="N4554" s="66"/>
      <c r="O4554" s="22" t="str">
        <f>E4554</f>
        <v xml:space="preserve">  </v>
      </c>
      <c r="P4554" s="96"/>
    </row>
    <row r="4555" spans="2:16" hidden="1" x14ac:dyDescent="0.25">
      <c r="B4555" s="98"/>
      <c r="C4555" s="66"/>
      <c r="D4555" s="87" t="s">
        <v>82</v>
      </c>
      <c r="E4555" s="66"/>
      <c r="F4555" s="77" t="str">
        <f>E4554</f>
        <v xml:space="preserve">  </v>
      </c>
      <c r="G4555" s="51"/>
      <c r="H4555" s="143"/>
      <c r="I4555" s="143"/>
      <c r="J4555" s="143"/>
      <c r="K4555" s="143"/>
      <c r="L4555" s="51"/>
      <c r="M4555" s="66"/>
      <c r="N4555" s="87" t="s">
        <v>82</v>
      </c>
      <c r="O4555" s="22"/>
      <c r="P4555" s="96" t="str">
        <f>O4554</f>
        <v xml:space="preserve">  </v>
      </c>
    </row>
    <row r="4556" spans="2:16" hidden="1" x14ac:dyDescent="0.25">
      <c r="B4556" s="98"/>
      <c r="C4556" s="66"/>
      <c r="D4556" s="87"/>
      <c r="E4556" s="22"/>
      <c r="F4556" s="22"/>
      <c r="G4556" s="51"/>
      <c r="H4556" s="66"/>
      <c r="I4556" s="87"/>
      <c r="J4556" s="22"/>
      <c r="K4556" s="22"/>
      <c r="L4556" s="51"/>
      <c r="M4556" s="65"/>
      <c r="N4556" s="87"/>
      <c r="O4556" s="22"/>
      <c r="P4556" s="96"/>
    </row>
    <row r="4557" spans="2:16" ht="15.6" hidden="1" x14ac:dyDescent="0.3">
      <c r="B4557" s="62" t="str">
        <f>B4554</f>
        <v xml:space="preserve">  </v>
      </c>
      <c r="C4557" s="144" t="s">
        <v>37</v>
      </c>
      <c r="D4557" s="144"/>
      <c r="E4557" s="144"/>
      <c r="F4557" s="144"/>
      <c r="G4557" s="51"/>
      <c r="H4557" s="87" t="s">
        <v>74</v>
      </c>
      <c r="I4557" s="66"/>
      <c r="J4557" s="22" t="str">
        <f>IFERROR(VLOOKUP(B4557,'Lessor Calculations'!$AE$10:$AG$448,3,FALSE),0)</f>
        <v xml:space="preserve">  </v>
      </c>
      <c r="K4557" s="22"/>
      <c r="L4557" s="51"/>
      <c r="M4557" s="87" t="s">
        <v>74</v>
      </c>
      <c r="N4557" s="66"/>
      <c r="O4557" s="22" t="str">
        <f>J4557</f>
        <v xml:space="preserve">  </v>
      </c>
      <c r="P4557" s="96"/>
    </row>
    <row r="4558" spans="2:16" ht="15.6" hidden="1" x14ac:dyDescent="0.3">
      <c r="B4558" s="74"/>
      <c r="C4558" s="144"/>
      <c r="D4558" s="144"/>
      <c r="E4558" s="144"/>
      <c r="F4558" s="144"/>
      <c r="G4558" s="51"/>
      <c r="H4558" s="52"/>
      <c r="I4558" s="87" t="s">
        <v>79</v>
      </c>
      <c r="J4558" s="22"/>
      <c r="K4558" s="22" t="str">
        <f>J4557</f>
        <v xml:space="preserve">  </v>
      </c>
      <c r="L4558" s="51"/>
      <c r="M4558" s="52"/>
      <c r="N4558" s="87" t="s">
        <v>79</v>
      </c>
      <c r="O4558" s="22"/>
      <c r="P4558" s="96" t="str">
        <f>O4557</f>
        <v xml:space="preserve">  </v>
      </c>
    </row>
    <row r="4559" spans="2:16" ht="15.6" hidden="1" x14ac:dyDescent="0.3">
      <c r="B4559" s="74"/>
      <c r="C4559" s="66"/>
      <c r="D4559" s="87"/>
      <c r="E4559" s="22"/>
      <c r="F4559" s="22"/>
      <c r="G4559" s="51"/>
      <c r="H4559" s="66"/>
      <c r="I4559" s="87"/>
      <c r="J4559" s="22"/>
      <c r="K4559" s="22"/>
      <c r="L4559" s="51"/>
      <c r="M4559" s="65"/>
      <c r="N4559" s="66"/>
      <c r="O4559" s="22"/>
      <c r="P4559" s="96"/>
    </row>
    <row r="4560" spans="2:16" ht="15.6" hidden="1" x14ac:dyDescent="0.3">
      <c r="B4560" s="62" t="str">
        <f>B4557</f>
        <v xml:space="preserve">  </v>
      </c>
      <c r="C4560" s="87" t="s">
        <v>36</v>
      </c>
      <c r="D4560" s="22"/>
      <c r="E4560" s="22" t="str">
        <f>F4561</f>
        <v xml:space="preserve">  </v>
      </c>
      <c r="F4560" s="22"/>
      <c r="G4560" s="51"/>
      <c r="H4560" s="143" t="s">
        <v>37</v>
      </c>
      <c r="I4560" s="143"/>
      <c r="J4560" s="143"/>
      <c r="K4560" s="143"/>
      <c r="L4560" s="51"/>
      <c r="M4560" s="87" t="s">
        <v>36</v>
      </c>
      <c r="N4560" s="22"/>
      <c r="O4560" s="22" t="str">
        <f>E4560</f>
        <v xml:space="preserve">  </v>
      </c>
      <c r="P4560" s="96"/>
    </row>
    <row r="4561" spans="2:16" ht="15.6" hidden="1" x14ac:dyDescent="0.3">
      <c r="B4561" s="75"/>
      <c r="C4561" s="79"/>
      <c r="D4561" s="90" t="s">
        <v>80</v>
      </c>
      <c r="E4561" s="90"/>
      <c r="F4561" s="91" t="str">
        <f>IFERROR(VLOOKUP(B4560,'Lessor Calculations'!$G$10:$W$448,17,FALSE),0)</f>
        <v xml:space="preserve">  </v>
      </c>
      <c r="G4561" s="70"/>
      <c r="H4561" s="146"/>
      <c r="I4561" s="146"/>
      <c r="J4561" s="146"/>
      <c r="K4561" s="146"/>
      <c r="L4561" s="70"/>
      <c r="M4561" s="79"/>
      <c r="N4561" s="90" t="s">
        <v>80</v>
      </c>
      <c r="O4561" s="91"/>
      <c r="P4561" s="94" t="str">
        <f>O4560</f>
        <v xml:space="preserve">  </v>
      </c>
    </row>
    <row r="4562" spans="2:16" ht="15.6" hidden="1" x14ac:dyDescent="0.3">
      <c r="B4562" s="59" t="str">
        <f>IFERROR(IF(EOMONTH(B4557,1)&gt;Questionnaire!$I$8,"  ",EOMONTH(B4557,1)),"  ")</f>
        <v xml:space="preserve">  </v>
      </c>
      <c r="C4562" s="82" t="s">
        <v>36</v>
      </c>
      <c r="D4562" s="83"/>
      <c r="E4562" s="83">
        <f>IFERROR(F4563+F4564,0)</f>
        <v>0</v>
      </c>
      <c r="F4562" s="83"/>
      <c r="G4562" s="61"/>
      <c r="H4562" s="142" t="s">
        <v>37</v>
      </c>
      <c r="I4562" s="142"/>
      <c r="J4562" s="142"/>
      <c r="K4562" s="142"/>
      <c r="L4562" s="61"/>
      <c r="M4562" s="82" t="s">
        <v>36</v>
      </c>
      <c r="N4562" s="83"/>
      <c r="O4562" s="83">
        <f>E4562</f>
        <v>0</v>
      </c>
      <c r="P4562" s="95"/>
    </row>
    <row r="4563" spans="2:16" hidden="1" x14ac:dyDescent="0.25">
      <c r="B4563" s="98"/>
      <c r="C4563" s="87"/>
      <c r="D4563" s="87" t="s">
        <v>71</v>
      </c>
      <c r="E4563" s="87"/>
      <c r="F4563" s="22">
        <f>IFERROR(-VLOOKUP(B4562,'Lessor Calculations'!$G$10:$N$448,8,FALSE),0)</f>
        <v>0</v>
      </c>
      <c r="G4563" s="51"/>
      <c r="H4563" s="143"/>
      <c r="I4563" s="143"/>
      <c r="J4563" s="143"/>
      <c r="K4563" s="143"/>
      <c r="L4563" s="51"/>
      <c r="M4563" s="87"/>
      <c r="N4563" s="87" t="s">
        <v>71</v>
      </c>
      <c r="O4563" s="22"/>
      <c r="P4563" s="96">
        <f>F4563</f>
        <v>0</v>
      </c>
    </row>
    <row r="4564" spans="2:16" hidden="1" x14ac:dyDescent="0.25">
      <c r="B4564" s="98"/>
      <c r="C4564" s="66"/>
      <c r="D4564" s="87" t="s">
        <v>72</v>
      </c>
      <c r="E4564" s="87"/>
      <c r="F4564" s="22" t="str">
        <f>IFERROR(VLOOKUP(B4562,'Lessor Calculations'!$G$10:$M$448,7,FALSE),0)</f>
        <v xml:space="preserve">  </v>
      </c>
      <c r="G4564" s="51"/>
      <c r="H4564" s="143"/>
      <c r="I4564" s="143"/>
      <c r="J4564" s="143"/>
      <c r="K4564" s="143"/>
      <c r="L4564" s="51"/>
      <c r="M4564" s="66"/>
      <c r="N4564" s="87" t="s">
        <v>72</v>
      </c>
      <c r="O4564" s="22"/>
      <c r="P4564" s="96" t="str">
        <f>F4564</f>
        <v xml:space="preserve">  </v>
      </c>
    </row>
    <row r="4565" spans="2:16" hidden="1" x14ac:dyDescent="0.25">
      <c r="B4565" s="98"/>
      <c r="C4565" s="66"/>
      <c r="D4565" s="87"/>
      <c r="E4565" s="22"/>
      <c r="F4565" s="22"/>
      <c r="G4565" s="51"/>
      <c r="H4565" s="66"/>
      <c r="I4565" s="87"/>
      <c r="J4565" s="22"/>
      <c r="K4565" s="22"/>
      <c r="L4565" s="51"/>
      <c r="M4565" s="65"/>
      <c r="N4565" s="87"/>
      <c r="O4565" s="22"/>
      <c r="P4565" s="96"/>
    </row>
    <row r="4566" spans="2:16" ht="15.6" hidden="1" x14ac:dyDescent="0.3">
      <c r="B4566" s="62" t="str">
        <f>B4562</f>
        <v xml:space="preserve">  </v>
      </c>
      <c r="C4566" s="66" t="s">
        <v>70</v>
      </c>
      <c r="D4566" s="66"/>
      <c r="E4566" s="22" t="str">
        <f>IFERROR(VLOOKUP(B4566,'Lessor Calculations'!$Z$10:$AB$448,3,FALSE),0)</f>
        <v xml:space="preserve">  </v>
      </c>
      <c r="F4566" s="66"/>
      <c r="G4566" s="51"/>
      <c r="H4566" s="143" t="s">
        <v>37</v>
      </c>
      <c r="I4566" s="143"/>
      <c r="J4566" s="143"/>
      <c r="K4566" s="143"/>
      <c r="L4566" s="51"/>
      <c r="M4566" s="66" t="s">
        <v>70</v>
      </c>
      <c r="N4566" s="66"/>
      <c r="O4566" s="22" t="str">
        <f>E4566</f>
        <v xml:space="preserve">  </v>
      </c>
      <c r="P4566" s="96"/>
    </row>
    <row r="4567" spans="2:16" hidden="1" x14ac:dyDescent="0.25">
      <c r="B4567" s="98"/>
      <c r="C4567" s="66"/>
      <c r="D4567" s="87" t="s">
        <v>82</v>
      </c>
      <c r="E4567" s="66"/>
      <c r="F4567" s="77" t="str">
        <f>E4566</f>
        <v xml:space="preserve">  </v>
      </c>
      <c r="G4567" s="51"/>
      <c r="H4567" s="143"/>
      <c r="I4567" s="143"/>
      <c r="J4567" s="143"/>
      <c r="K4567" s="143"/>
      <c r="L4567" s="51"/>
      <c r="M4567" s="66"/>
      <c r="N4567" s="87" t="s">
        <v>82</v>
      </c>
      <c r="O4567" s="22"/>
      <c r="P4567" s="96" t="str">
        <f>O4566</f>
        <v xml:space="preserve">  </v>
      </c>
    </row>
    <row r="4568" spans="2:16" hidden="1" x14ac:dyDescent="0.25">
      <c r="B4568" s="98"/>
      <c r="C4568" s="66"/>
      <c r="D4568" s="87"/>
      <c r="E4568" s="22"/>
      <c r="F4568" s="22"/>
      <c r="G4568" s="51"/>
      <c r="H4568" s="66"/>
      <c r="I4568" s="87"/>
      <c r="J4568" s="22"/>
      <c r="K4568" s="22"/>
      <c r="L4568" s="51"/>
      <c r="M4568" s="65"/>
      <c r="N4568" s="87"/>
      <c r="O4568" s="22"/>
      <c r="P4568" s="96"/>
    </row>
    <row r="4569" spans="2:16" ht="15.6" hidden="1" x14ac:dyDescent="0.3">
      <c r="B4569" s="62" t="str">
        <f>B4566</f>
        <v xml:space="preserve">  </v>
      </c>
      <c r="C4569" s="144" t="s">
        <v>37</v>
      </c>
      <c r="D4569" s="144"/>
      <c r="E4569" s="144"/>
      <c r="F4569" s="144"/>
      <c r="G4569" s="51"/>
      <c r="H4569" s="87" t="s">
        <v>74</v>
      </c>
      <c r="I4569" s="66"/>
      <c r="J4569" s="22" t="str">
        <f>IFERROR(VLOOKUP(B4569,'Lessor Calculations'!$AE$10:$AG$448,3,FALSE),0)</f>
        <v xml:space="preserve">  </v>
      </c>
      <c r="K4569" s="22"/>
      <c r="L4569" s="51"/>
      <c r="M4569" s="87" t="s">
        <v>74</v>
      </c>
      <c r="N4569" s="66"/>
      <c r="O4569" s="22" t="str">
        <f>J4569</f>
        <v xml:space="preserve">  </v>
      </c>
      <c r="P4569" s="96"/>
    </row>
    <row r="4570" spans="2:16" ht="15.6" hidden="1" x14ac:dyDescent="0.3">
      <c r="B4570" s="74"/>
      <c r="C4570" s="144"/>
      <c r="D4570" s="144"/>
      <c r="E4570" s="144"/>
      <c r="F4570" s="144"/>
      <c r="G4570" s="51"/>
      <c r="H4570" s="52"/>
      <c r="I4570" s="87" t="s">
        <v>79</v>
      </c>
      <c r="J4570" s="22"/>
      <c r="K4570" s="22" t="str">
        <f>J4569</f>
        <v xml:space="preserve">  </v>
      </c>
      <c r="L4570" s="51"/>
      <c r="M4570" s="52"/>
      <c r="N4570" s="87" t="s">
        <v>79</v>
      </c>
      <c r="O4570" s="22"/>
      <c r="P4570" s="96" t="str">
        <f>O4569</f>
        <v xml:space="preserve">  </v>
      </c>
    </row>
    <row r="4571" spans="2:16" ht="15.6" hidden="1" x14ac:dyDescent="0.3">
      <c r="B4571" s="74"/>
      <c r="C4571" s="66"/>
      <c r="D4571" s="87"/>
      <c r="E4571" s="22"/>
      <c r="F4571" s="22"/>
      <c r="G4571" s="51"/>
      <c r="H4571" s="66"/>
      <c r="I4571" s="87"/>
      <c r="J4571" s="22"/>
      <c r="K4571" s="22"/>
      <c r="L4571" s="51"/>
      <c r="M4571" s="65"/>
      <c r="N4571" s="66"/>
      <c r="O4571" s="22"/>
      <c r="P4571" s="96"/>
    </row>
    <row r="4572" spans="2:16" ht="15.6" hidden="1" x14ac:dyDescent="0.3">
      <c r="B4572" s="62" t="str">
        <f>B4569</f>
        <v xml:space="preserve">  </v>
      </c>
      <c r="C4572" s="87" t="s">
        <v>36</v>
      </c>
      <c r="D4572" s="22"/>
      <c r="E4572" s="22" t="str">
        <f>F4573</f>
        <v xml:space="preserve">  </v>
      </c>
      <c r="F4572" s="22"/>
      <c r="G4572" s="51"/>
      <c r="H4572" s="143" t="s">
        <v>37</v>
      </c>
      <c r="I4572" s="143"/>
      <c r="J4572" s="143"/>
      <c r="K4572" s="143"/>
      <c r="L4572" s="51"/>
      <c r="M4572" s="87" t="s">
        <v>36</v>
      </c>
      <c r="N4572" s="22"/>
      <c r="O4572" s="22" t="str">
        <f>E4572</f>
        <v xml:space="preserve">  </v>
      </c>
      <c r="P4572" s="96"/>
    </row>
    <row r="4573" spans="2:16" ht="15.6" hidden="1" x14ac:dyDescent="0.3">
      <c r="B4573" s="75"/>
      <c r="C4573" s="79"/>
      <c r="D4573" s="90" t="s">
        <v>80</v>
      </c>
      <c r="E4573" s="90"/>
      <c r="F4573" s="91" t="str">
        <f>IFERROR(VLOOKUP(B4572,'Lessor Calculations'!$G$10:$W$448,17,FALSE),0)</f>
        <v xml:space="preserve">  </v>
      </c>
      <c r="G4573" s="70"/>
      <c r="H4573" s="146"/>
      <c r="I4573" s="146"/>
      <c r="J4573" s="146"/>
      <c r="K4573" s="146"/>
      <c r="L4573" s="70"/>
      <c r="M4573" s="79"/>
      <c r="N4573" s="90" t="s">
        <v>80</v>
      </c>
      <c r="O4573" s="91"/>
      <c r="P4573" s="94" t="str">
        <f>O4572</f>
        <v xml:space="preserve">  </v>
      </c>
    </row>
    <row r="4574" spans="2:16" ht="15.6" hidden="1" x14ac:dyDescent="0.3">
      <c r="B4574" s="59" t="str">
        <f>IFERROR(IF(EOMONTH(B4569,1)&gt;Questionnaire!$I$8,"  ",EOMONTH(B4569,1)),"  ")</f>
        <v xml:space="preserve">  </v>
      </c>
      <c r="C4574" s="82" t="s">
        <v>36</v>
      </c>
      <c r="D4574" s="83"/>
      <c r="E4574" s="83">
        <f>IFERROR(F4575+F4576,0)</f>
        <v>0</v>
      </c>
      <c r="F4574" s="83"/>
      <c r="G4574" s="61"/>
      <c r="H4574" s="142" t="s">
        <v>37</v>
      </c>
      <c r="I4574" s="142"/>
      <c r="J4574" s="142"/>
      <c r="K4574" s="142"/>
      <c r="L4574" s="61"/>
      <c r="M4574" s="82" t="s">
        <v>36</v>
      </c>
      <c r="N4574" s="83"/>
      <c r="O4574" s="83">
        <f>E4574</f>
        <v>0</v>
      </c>
      <c r="P4574" s="95"/>
    </row>
    <row r="4575" spans="2:16" hidden="1" x14ac:dyDescent="0.25">
      <c r="B4575" s="98"/>
      <c r="C4575" s="87"/>
      <c r="D4575" s="87" t="s">
        <v>71</v>
      </c>
      <c r="E4575" s="87"/>
      <c r="F4575" s="22">
        <f>IFERROR(-VLOOKUP(B4574,'Lessor Calculations'!$G$10:$N$448,8,FALSE),0)</f>
        <v>0</v>
      </c>
      <c r="G4575" s="51"/>
      <c r="H4575" s="143"/>
      <c r="I4575" s="143"/>
      <c r="J4575" s="143"/>
      <c r="K4575" s="143"/>
      <c r="L4575" s="51"/>
      <c r="M4575" s="87"/>
      <c r="N4575" s="87" t="s">
        <v>71</v>
      </c>
      <c r="O4575" s="22"/>
      <c r="P4575" s="96">
        <f>F4575</f>
        <v>0</v>
      </c>
    </row>
    <row r="4576" spans="2:16" hidden="1" x14ac:dyDescent="0.25">
      <c r="B4576" s="98"/>
      <c r="C4576" s="66"/>
      <c r="D4576" s="87" t="s">
        <v>72</v>
      </c>
      <c r="E4576" s="87"/>
      <c r="F4576" s="22" t="str">
        <f>IFERROR(VLOOKUP(B4574,'Lessor Calculations'!$G$10:$M$448,7,FALSE),0)</f>
        <v xml:space="preserve">  </v>
      </c>
      <c r="G4576" s="51"/>
      <c r="H4576" s="143"/>
      <c r="I4576" s="143"/>
      <c r="J4576" s="143"/>
      <c r="K4576" s="143"/>
      <c r="L4576" s="51"/>
      <c r="M4576" s="66"/>
      <c r="N4576" s="87" t="s">
        <v>72</v>
      </c>
      <c r="O4576" s="22"/>
      <c r="P4576" s="96" t="str">
        <f>F4576</f>
        <v xml:space="preserve">  </v>
      </c>
    </row>
    <row r="4577" spans="2:16" hidden="1" x14ac:dyDescent="0.25">
      <c r="B4577" s="98"/>
      <c r="C4577" s="66"/>
      <c r="D4577" s="87"/>
      <c r="E4577" s="22"/>
      <c r="F4577" s="22"/>
      <c r="G4577" s="51"/>
      <c r="H4577" s="66"/>
      <c r="I4577" s="87"/>
      <c r="J4577" s="22"/>
      <c r="K4577" s="22"/>
      <c r="L4577" s="51"/>
      <c r="M4577" s="65"/>
      <c r="N4577" s="87"/>
      <c r="O4577" s="22"/>
      <c r="P4577" s="96"/>
    </row>
    <row r="4578" spans="2:16" ht="15.6" hidden="1" x14ac:dyDescent="0.3">
      <c r="B4578" s="62" t="str">
        <f>B4574</f>
        <v xml:space="preserve">  </v>
      </c>
      <c r="C4578" s="66" t="s">
        <v>70</v>
      </c>
      <c r="D4578" s="66"/>
      <c r="E4578" s="22" t="str">
        <f>IFERROR(VLOOKUP(B4578,'Lessor Calculations'!$Z$10:$AB$448,3,FALSE),0)</f>
        <v xml:space="preserve">  </v>
      </c>
      <c r="F4578" s="66"/>
      <c r="G4578" s="51"/>
      <c r="H4578" s="143" t="s">
        <v>37</v>
      </c>
      <c r="I4578" s="143"/>
      <c r="J4578" s="143"/>
      <c r="K4578" s="143"/>
      <c r="L4578" s="51"/>
      <c r="M4578" s="66" t="s">
        <v>70</v>
      </c>
      <c r="N4578" s="66"/>
      <c r="O4578" s="22" t="str">
        <f>E4578</f>
        <v xml:space="preserve">  </v>
      </c>
      <c r="P4578" s="96"/>
    </row>
    <row r="4579" spans="2:16" hidden="1" x14ac:dyDescent="0.25">
      <c r="B4579" s="98"/>
      <c r="C4579" s="66"/>
      <c r="D4579" s="87" t="s">
        <v>82</v>
      </c>
      <c r="E4579" s="66"/>
      <c r="F4579" s="77" t="str">
        <f>E4578</f>
        <v xml:space="preserve">  </v>
      </c>
      <c r="G4579" s="51"/>
      <c r="H4579" s="143"/>
      <c r="I4579" s="143"/>
      <c r="J4579" s="143"/>
      <c r="K4579" s="143"/>
      <c r="L4579" s="51"/>
      <c r="M4579" s="66"/>
      <c r="N4579" s="87" t="s">
        <v>82</v>
      </c>
      <c r="O4579" s="22"/>
      <c r="P4579" s="96" t="str">
        <f>O4578</f>
        <v xml:space="preserve">  </v>
      </c>
    </row>
    <row r="4580" spans="2:16" hidden="1" x14ac:dyDescent="0.25">
      <c r="B4580" s="98"/>
      <c r="C4580" s="66"/>
      <c r="D4580" s="87"/>
      <c r="E4580" s="22"/>
      <c r="F4580" s="22"/>
      <c r="G4580" s="51"/>
      <c r="H4580" s="66"/>
      <c r="I4580" s="87"/>
      <c r="J4580" s="22"/>
      <c r="K4580" s="22"/>
      <c r="L4580" s="51"/>
      <c r="M4580" s="65"/>
      <c r="N4580" s="87"/>
      <c r="O4580" s="22"/>
      <c r="P4580" s="96"/>
    </row>
    <row r="4581" spans="2:16" ht="15.6" hidden="1" x14ac:dyDescent="0.3">
      <c r="B4581" s="62" t="str">
        <f>B4578</f>
        <v xml:space="preserve">  </v>
      </c>
      <c r="C4581" s="144" t="s">
        <v>37</v>
      </c>
      <c r="D4581" s="144"/>
      <c r="E4581" s="144"/>
      <c r="F4581" s="144"/>
      <c r="G4581" s="51"/>
      <c r="H4581" s="87" t="s">
        <v>74</v>
      </c>
      <c r="I4581" s="66"/>
      <c r="J4581" s="22" t="str">
        <f>IFERROR(VLOOKUP(B4581,'Lessor Calculations'!$AE$10:$AG$448,3,FALSE),0)</f>
        <v xml:space="preserve">  </v>
      </c>
      <c r="K4581" s="22"/>
      <c r="L4581" s="51"/>
      <c r="M4581" s="87" t="s">
        <v>74</v>
      </c>
      <c r="N4581" s="66"/>
      <c r="O4581" s="22" t="str">
        <f>J4581</f>
        <v xml:space="preserve">  </v>
      </c>
      <c r="P4581" s="96"/>
    </row>
    <row r="4582" spans="2:16" ht="15.6" hidden="1" x14ac:dyDescent="0.3">
      <c r="B4582" s="74"/>
      <c r="C4582" s="144"/>
      <c r="D4582" s="144"/>
      <c r="E4582" s="144"/>
      <c r="F4582" s="144"/>
      <c r="G4582" s="51"/>
      <c r="H4582" s="52"/>
      <c r="I4582" s="87" t="s">
        <v>79</v>
      </c>
      <c r="J4582" s="22"/>
      <c r="K4582" s="22" t="str">
        <f>J4581</f>
        <v xml:space="preserve">  </v>
      </c>
      <c r="L4582" s="51"/>
      <c r="M4582" s="52"/>
      <c r="N4582" s="87" t="s">
        <v>79</v>
      </c>
      <c r="O4582" s="22"/>
      <c r="P4582" s="96" t="str">
        <f>O4581</f>
        <v xml:space="preserve">  </v>
      </c>
    </row>
    <row r="4583" spans="2:16" ht="15.6" hidden="1" x14ac:dyDescent="0.3">
      <c r="B4583" s="74"/>
      <c r="C4583" s="66"/>
      <c r="D4583" s="87"/>
      <c r="E4583" s="22"/>
      <c r="F4583" s="22"/>
      <c r="G4583" s="51"/>
      <c r="H4583" s="66"/>
      <c r="I4583" s="87"/>
      <c r="J4583" s="22"/>
      <c r="K4583" s="22"/>
      <c r="L4583" s="51"/>
      <c r="M4583" s="65"/>
      <c r="N4583" s="66"/>
      <c r="O4583" s="22"/>
      <c r="P4583" s="96"/>
    </row>
    <row r="4584" spans="2:16" ht="15.6" hidden="1" x14ac:dyDescent="0.3">
      <c r="B4584" s="62" t="str">
        <f>B4581</f>
        <v xml:space="preserve">  </v>
      </c>
      <c r="C4584" s="87" t="s">
        <v>36</v>
      </c>
      <c r="D4584" s="22"/>
      <c r="E4584" s="22" t="str">
        <f>F4585</f>
        <v xml:space="preserve">  </v>
      </c>
      <c r="F4584" s="22"/>
      <c r="G4584" s="51"/>
      <c r="H4584" s="143" t="s">
        <v>37</v>
      </c>
      <c r="I4584" s="143"/>
      <c r="J4584" s="143"/>
      <c r="K4584" s="143"/>
      <c r="L4584" s="51"/>
      <c r="M4584" s="87" t="s">
        <v>36</v>
      </c>
      <c r="N4584" s="22"/>
      <c r="O4584" s="22" t="str">
        <f>E4584</f>
        <v xml:space="preserve">  </v>
      </c>
      <c r="P4584" s="96"/>
    </row>
    <row r="4585" spans="2:16" ht="15.6" hidden="1" x14ac:dyDescent="0.3">
      <c r="B4585" s="75"/>
      <c r="C4585" s="79"/>
      <c r="D4585" s="90" t="s">
        <v>80</v>
      </c>
      <c r="E4585" s="90"/>
      <c r="F4585" s="91" t="str">
        <f>IFERROR(VLOOKUP(B4584,'Lessor Calculations'!$G$10:$W$448,17,FALSE),0)</f>
        <v xml:space="preserve">  </v>
      </c>
      <c r="G4585" s="70"/>
      <c r="H4585" s="146"/>
      <c r="I4585" s="146"/>
      <c r="J4585" s="146"/>
      <c r="K4585" s="146"/>
      <c r="L4585" s="70"/>
      <c r="M4585" s="79"/>
      <c r="N4585" s="90" t="s">
        <v>80</v>
      </c>
      <c r="O4585" s="91"/>
      <c r="P4585" s="94" t="str">
        <f>O4584</f>
        <v xml:space="preserve">  </v>
      </c>
    </row>
    <row r="4586" spans="2:16" ht="15.6" hidden="1" x14ac:dyDescent="0.3">
      <c r="B4586" s="59" t="str">
        <f>IFERROR(IF(EOMONTH(B4581,1)&gt;Questionnaire!$I$8,"  ",EOMONTH(B4581,1)),"  ")</f>
        <v xml:space="preserve">  </v>
      </c>
      <c r="C4586" s="82" t="s">
        <v>36</v>
      </c>
      <c r="D4586" s="83"/>
      <c r="E4586" s="83">
        <f>IFERROR(F4587+F4588,0)</f>
        <v>0</v>
      </c>
      <c r="F4586" s="83"/>
      <c r="G4586" s="61"/>
      <c r="H4586" s="142" t="s">
        <v>37</v>
      </c>
      <c r="I4586" s="142"/>
      <c r="J4586" s="142"/>
      <c r="K4586" s="142"/>
      <c r="L4586" s="61"/>
      <c r="M4586" s="82" t="s">
        <v>36</v>
      </c>
      <c r="N4586" s="83"/>
      <c r="O4586" s="83">
        <f>E4586</f>
        <v>0</v>
      </c>
      <c r="P4586" s="95"/>
    </row>
    <row r="4587" spans="2:16" hidden="1" x14ac:dyDescent="0.25">
      <c r="B4587" s="98"/>
      <c r="C4587" s="87"/>
      <c r="D4587" s="87" t="s">
        <v>71</v>
      </c>
      <c r="E4587" s="87"/>
      <c r="F4587" s="22">
        <f>IFERROR(-VLOOKUP(B4586,'Lessor Calculations'!$G$10:$N$448,8,FALSE),0)</f>
        <v>0</v>
      </c>
      <c r="G4587" s="51"/>
      <c r="H4587" s="143"/>
      <c r="I4587" s="143"/>
      <c r="J4587" s="143"/>
      <c r="K4587" s="143"/>
      <c r="L4587" s="51"/>
      <c r="M4587" s="87"/>
      <c r="N4587" s="87" t="s">
        <v>71</v>
      </c>
      <c r="O4587" s="22"/>
      <c r="P4587" s="96">
        <f>F4587</f>
        <v>0</v>
      </c>
    </row>
    <row r="4588" spans="2:16" hidden="1" x14ac:dyDescent="0.25">
      <c r="B4588" s="98"/>
      <c r="C4588" s="66"/>
      <c r="D4588" s="87" t="s">
        <v>72</v>
      </c>
      <c r="E4588" s="87"/>
      <c r="F4588" s="22" t="str">
        <f>IFERROR(VLOOKUP(B4586,'Lessor Calculations'!$G$10:$M$448,7,FALSE),0)</f>
        <v xml:space="preserve">  </v>
      </c>
      <c r="G4588" s="51"/>
      <c r="H4588" s="143"/>
      <c r="I4588" s="143"/>
      <c r="J4588" s="143"/>
      <c r="K4588" s="143"/>
      <c r="L4588" s="51"/>
      <c r="M4588" s="66"/>
      <c r="N4588" s="87" t="s">
        <v>72</v>
      </c>
      <c r="O4588" s="22"/>
      <c r="P4588" s="96" t="str">
        <f>F4588</f>
        <v xml:space="preserve">  </v>
      </c>
    </row>
    <row r="4589" spans="2:16" hidden="1" x14ac:dyDescent="0.25">
      <c r="B4589" s="98"/>
      <c r="C4589" s="66"/>
      <c r="D4589" s="87"/>
      <c r="E4589" s="22"/>
      <c r="F4589" s="22"/>
      <c r="G4589" s="51"/>
      <c r="H4589" s="66"/>
      <c r="I4589" s="87"/>
      <c r="J4589" s="22"/>
      <c r="K4589" s="22"/>
      <c r="L4589" s="51"/>
      <c r="M4589" s="65"/>
      <c r="N4589" s="87"/>
      <c r="O4589" s="22"/>
      <c r="P4589" s="96"/>
    </row>
    <row r="4590" spans="2:16" ht="15.6" hidden="1" x14ac:dyDescent="0.3">
      <c r="B4590" s="62" t="str">
        <f>B4586</f>
        <v xml:space="preserve">  </v>
      </c>
      <c r="C4590" s="66" t="s">
        <v>70</v>
      </c>
      <c r="D4590" s="66"/>
      <c r="E4590" s="22" t="str">
        <f>IFERROR(VLOOKUP(B4590,'Lessor Calculations'!$Z$10:$AB$448,3,FALSE),0)</f>
        <v xml:space="preserve">  </v>
      </c>
      <c r="F4590" s="66"/>
      <c r="G4590" s="51"/>
      <c r="H4590" s="143" t="s">
        <v>37</v>
      </c>
      <c r="I4590" s="143"/>
      <c r="J4590" s="143"/>
      <c r="K4590" s="143"/>
      <c r="L4590" s="51"/>
      <c r="M4590" s="66" t="s">
        <v>70</v>
      </c>
      <c r="N4590" s="66"/>
      <c r="O4590" s="22" t="str">
        <f>E4590</f>
        <v xml:space="preserve">  </v>
      </c>
      <c r="P4590" s="96"/>
    </row>
    <row r="4591" spans="2:16" hidden="1" x14ac:dyDescent="0.25">
      <c r="B4591" s="98"/>
      <c r="C4591" s="66"/>
      <c r="D4591" s="87" t="s">
        <v>82</v>
      </c>
      <c r="E4591" s="66"/>
      <c r="F4591" s="77" t="str">
        <f>E4590</f>
        <v xml:space="preserve">  </v>
      </c>
      <c r="G4591" s="51"/>
      <c r="H4591" s="143"/>
      <c r="I4591" s="143"/>
      <c r="J4591" s="143"/>
      <c r="K4591" s="143"/>
      <c r="L4591" s="51"/>
      <c r="M4591" s="66"/>
      <c r="N4591" s="87" t="s">
        <v>82</v>
      </c>
      <c r="O4591" s="22"/>
      <c r="P4591" s="96" t="str">
        <f>O4590</f>
        <v xml:space="preserve">  </v>
      </c>
    </row>
    <row r="4592" spans="2:16" hidden="1" x14ac:dyDescent="0.25">
      <c r="B4592" s="98"/>
      <c r="C4592" s="66"/>
      <c r="D4592" s="87"/>
      <c r="E4592" s="22"/>
      <c r="F4592" s="22"/>
      <c r="G4592" s="51"/>
      <c r="H4592" s="66"/>
      <c r="I4592" s="87"/>
      <c r="J4592" s="22"/>
      <c r="K4592" s="22"/>
      <c r="L4592" s="51"/>
      <c r="M4592" s="65"/>
      <c r="N4592" s="87"/>
      <c r="O4592" s="22"/>
      <c r="P4592" s="96"/>
    </row>
    <row r="4593" spans="2:16" ht="15.6" hidden="1" x14ac:dyDescent="0.3">
      <c r="B4593" s="62" t="str">
        <f>B4590</f>
        <v xml:space="preserve">  </v>
      </c>
      <c r="C4593" s="144" t="s">
        <v>37</v>
      </c>
      <c r="D4593" s="144"/>
      <c r="E4593" s="144"/>
      <c r="F4593" s="144"/>
      <c r="G4593" s="51"/>
      <c r="H4593" s="87" t="s">
        <v>74</v>
      </c>
      <c r="I4593" s="66"/>
      <c r="J4593" s="22" t="str">
        <f>IFERROR(VLOOKUP(B4593,'Lessor Calculations'!$AE$10:$AG$448,3,FALSE),0)</f>
        <v xml:space="preserve">  </v>
      </c>
      <c r="K4593" s="22"/>
      <c r="L4593" s="51"/>
      <c r="M4593" s="87" t="s">
        <v>74</v>
      </c>
      <c r="N4593" s="66"/>
      <c r="O4593" s="22" t="str">
        <f>J4593</f>
        <v xml:space="preserve">  </v>
      </c>
      <c r="P4593" s="96"/>
    </row>
    <row r="4594" spans="2:16" ht="15.6" hidden="1" x14ac:dyDescent="0.3">
      <c r="B4594" s="74"/>
      <c r="C4594" s="144"/>
      <c r="D4594" s="144"/>
      <c r="E4594" s="144"/>
      <c r="F4594" s="144"/>
      <c r="G4594" s="51"/>
      <c r="H4594" s="52"/>
      <c r="I4594" s="87" t="s">
        <v>79</v>
      </c>
      <c r="J4594" s="22"/>
      <c r="K4594" s="22" t="str">
        <f>J4593</f>
        <v xml:space="preserve">  </v>
      </c>
      <c r="L4594" s="51"/>
      <c r="M4594" s="52"/>
      <c r="N4594" s="87" t="s">
        <v>79</v>
      </c>
      <c r="O4594" s="22"/>
      <c r="P4594" s="96" t="str">
        <f>O4593</f>
        <v xml:space="preserve">  </v>
      </c>
    </row>
    <row r="4595" spans="2:16" ht="15.6" hidden="1" x14ac:dyDescent="0.3">
      <c r="B4595" s="74"/>
      <c r="C4595" s="66"/>
      <c r="D4595" s="87"/>
      <c r="E4595" s="22"/>
      <c r="F4595" s="22"/>
      <c r="G4595" s="51"/>
      <c r="H4595" s="66"/>
      <c r="I4595" s="87"/>
      <c r="J4595" s="22"/>
      <c r="K4595" s="22"/>
      <c r="L4595" s="51"/>
      <c r="M4595" s="65"/>
      <c r="N4595" s="66"/>
      <c r="O4595" s="22"/>
      <c r="P4595" s="96"/>
    </row>
    <row r="4596" spans="2:16" ht="15.6" hidden="1" x14ac:dyDescent="0.3">
      <c r="B4596" s="62" t="str">
        <f>B4593</f>
        <v xml:space="preserve">  </v>
      </c>
      <c r="C4596" s="87" t="s">
        <v>36</v>
      </c>
      <c r="D4596" s="22"/>
      <c r="E4596" s="22" t="str">
        <f>F4597</f>
        <v xml:space="preserve">  </v>
      </c>
      <c r="F4596" s="22"/>
      <c r="G4596" s="51"/>
      <c r="H4596" s="143" t="s">
        <v>37</v>
      </c>
      <c r="I4596" s="143"/>
      <c r="J4596" s="143"/>
      <c r="K4596" s="143"/>
      <c r="L4596" s="51"/>
      <c r="M4596" s="87" t="s">
        <v>36</v>
      </c>
      <c r="N4596" s="22"/>
      <c r="O4596" s="22" t="str">
        <f>E4596</f>
        <v xml:space="preserve">  </v>
      </c>
      <c r="P4596" s="96"/>
    </row>
    <row r="4597" spans="2:16" ht="15.6" hidden="1" x14ac:dyDescent="0.3">
      <c r="B4597" s="75"/>
      <c r="C4597" s="79"/>
      <c r="D4597" s="90" t="s">
        <v>80</v>
      </c>
      <c r="E4597" s="90"/>
      <c r="F4597" s="91" t="str">
        <f>IFERROR(VLOOKUP(B4596,'Lessor Calculations'!$G$10:$W$448,17,FALSE),0)</f>
        <v xml:space="preserve">  </v>
      </c>
      <c r="G4597" s="70"/>
      <c r="H4597" s="146"/>
      <c r="I4597" s="146"/>
      <c r="J4597" s="146"/>
      <c r="K4597" s="146"/>
      <c r="L4597" s="70"/>
      <c r="M4597" s="79"/>
      <c r="N4597" s="90" t="s">
        <v>80</v>
      </c>
      <c r="O4597" s="91"/>
      <c r="P4597" s="94" t="str">
        <f>O4596</f>
        <v xml:space="preserve">  </v>
      </c>
    </row>
    <row r="4598" spans="2:16" ht="15.6" hidden="1" x14ac:dyDescent="0.3">
      <c r="B4598" s="59" t="str">
        <f>IFERROR(IF(EOMONTH(B4593,1)&gt;Questionnaire!$I$8,"  ",EOMONTH(B4593,1)),"  ")</f>
        <v xml:space="preserve">  </v>
      </c>
      <c r="C4598" s="82" t="s">
        <v>36</v>
      </c>
      <c r="D4598" s="83"/>
      <c r="E4598" s="83">
        <f>IFERROR(F4599+F4600,0)</f>
        <v>0</v>
      </c>
      <c r="F4598" s="83"/>
      <c r="G4598" s="61"/>
      <c r="H4598" s="142" t="s">
        <v>37</v>
      </c>
      <c r="I4598" s="142"/>
      <c r="J4598" s="142"/>
      <c r="K4598" s="142"/>
      <c r="L4598" s="61"/>
      <c r="M4598" s="82" t="s">
        <v>36</v>
      </c>
      <c r="N4598" s="83"/>
      <c r="O4598" s="83">
        <f>E4598</f>
        <v>0</v>
      </c>
      <c r="P4598" s="95"/>
    </row>
    <row r="4599" spans="2:16" hidden="1" x14ac:dyDescent="0.25">
      <c r="B4599" s="98"/>
      <c r="C4599" s="87"/>
      <c r="D4599" s="87" t="s">
        <v>71</v>
      </c>
      <c r="E4599" s="87"/>
      <c r="F4599" s="22">
        <f>IFERROR(-VLOOKUP(B4598,'Lessor Calculations'!$G$10:$N$448,8,FALSE),0)</f>
        <v>0</v>
      </c>
      <c r="G4599" s="51"/>
      <c r="H4599" s="143"/>
      <c r="I4599" s="143"/>
      <c r="J4599" s="143"/>
      <c r="K4599" s="143"/>
      <c r="L4599" s="51"/>
      <c r="M4599" s="87"/>
      <c r="N4599" s="87" t="s">
        <v>71</v>
      </c>
      <c r="O4599" s="22"/>
      <c r="P4599" s="96">
        <f>F4599</f>
        <v>0</v>
      </c>
    </row>
    <row r="4600" spans="2:16" hidden="1" x14ac:dyDescent="0.25">
      <c r="B4600" s="98"/>
      <c r="C4600" s="66"/>
      <c r="D4600" s="87" t="s">
        <v>72</v>
      </c>
      <c r="E4600" s="87"/>
      <c r="F4600" s="22" t="str">
        <f>IFERROR(VLOOKUP(B4598,'Lessor Calculations'!$G$10:$M$448,7,FALSE),0)</f>
        <v xml:space="preserve">  </v>
      </c>
      <c r="G4600" s="51"/>
      <c r="H4600" s="143"/>
      <c r="I4600" s="143"/>
      <c r="J4600" s="143"/>
      <c r="K4600" s="143"/>
      <c r="L4600" s="51"/>
      <c r="M4600" s="66"/>
      <c r="N4600" s="87" t="s">
        <v>72</v>
      </c>
      <c r="O4600" s="22"/>
      <c r="P4600" s="96" t="str">
        <f>F4600</f>
        <v xml:space="preserve">  </v>
      </c>
    </row>
    <row r="4601" spans="2:16" hidden="1" x14ac:dyDescent="0.25">
      <c r="B4601" s="98"/>
      <c r="C4601" s="66"/>
      <c r="D4601" s="87"/>
      <c r="E4601" s="22"/>
      <c r="F4601" s="22"/>
      <c r="G4601" s="51"/>
      <c r="H4601" s="66"/>
      <c r="I4601" s="87"/>
      <c r="J4601" s="22"/>
      <c r="K4601" s="22"/>
      <c r="L4601" s="51"/>
      <c r="M4601" s="65"/>
      <c r="N4601" s="87"/>
      <c r="O4601" s="22"/>
      <c r="P4601" s="96"/>
    </row>
    <row r="4602" spans="2:16" ht="15.6" hidden="1" x14ac:dyDescent="0.3">
      <c r="B4602" s="62" t="str">
        <f>B4598</f>
        <v xml:space="preserve">  </v>
      </c>
      <c r="C4602" s="66" t="s">
        <v>70</v>
      </c>
      <c r="D4602" s="66"/>
      <c r="E4602" s="22" t="str">
        <f>IFERROR(VLOOKUP(B4602,'Lessor Calculations'!$Z$10:$AB$448,3,FALSE),0)</f>
        <v xml:space="preserve">  </v>
      </c>
      <c r="F4602" s="66"/>
      <c r="G4602" s="51"/>
      <c r="H4602" s="143" t="s">
        <v>37</v>
      </c>
      <c r="I4602" s="143"/>
      <c r="J4602" s="143"/>
      <c r="K4602" s="143"/>
      <c r="L4602" s="51"/>
      <c r="M4602" s="66" t="s">
        <v>70</v>
      </c>
      <c r="N4602" s="66"/>
      <c r="O4602" s="22" t="str">
        <f>E4602</f>
        <v xml:space="preserve">  </v>
      </c>
      <c r="P4602" s="96"/>
    </row>
    <row r="4603" spans="2:16" hidden="1" x14ac:dyDescent="0.25">
      <c r="B4603" s="98"/>
      <c r="C4603" s="66"/>
      <c r="D4603" s="87" t="s">
        <v>82</v>
      </c>
      <c r="E4603" s="66"/>
      <c r="F4603" s="77" t="str">
        <f>E4602</f>
        <v xml:space="preserve">  </v>
      </c>
      <c r="G4603" s="51"/>
      <c r="H4603" s="143"/>
      <c r="I4603" s="143"/>
      <c r="J4603" s="143"/>
      <c r="K4603" s="143"/>
      <c r="L4603" s="51"/>
      <c r="M4603" s="66"/>
      <c r="N4603" s="87" t="s">
        <v>82</v>
      </c>
      <c r="O4603" s="22"/>
      <c r="P4603" s="96" t="str">
        <f>O4602</f>
        <v xml:space="preserve">  </v>
      </c>
    </row>
    <row r="4604" spans="2:16" hidden="1" x14ac:dyDescent="0.25">
      <c r="B4604" s="98"/>
      <c r="C4604" s="66"/>
      <c r="D4604" s="87"/>
      <c r="E4604" s="22"/>
      <c r="F4604" s="22"/>
      <c r="G4604" s="51"/>
      <c r="H4604" s="66"/>
      <c r="I4604" s="87"/>
      <c r="J4604" s="22"/>
      <c r="K4604" s="22"/>
      <c r="L4604" s="51"/>
      <c r="M4604" s="65"/>
      <c r="N4604" s="87"/>
      <c r="O4604" s="22"/>
      <c r="P4604" s="96"/>
    </row>
    <row r="4605" spans="2:16" ht="15.6" hidden="1" x14ac:dyDescent="0.3">
      <c r="B4605" s="62" t="str">
        <f>B4602</f>
        <v xml:space="preserve">  </v>
      </c>
      <c r="C4605" s="144" t="s">
        <v>37</v>
      </c>
      <c r="D4605" s="144"/>
      <c r="E4605" s="144"/>
      <c r="F4605" s="144"/>
      <c r="G4605" s="51"/>
      <c r="H4605" s="87" t="s">
        <v>74</v>
      </c>
      <c r="I4605" s="66"/>
      <c r="J4605" s="22" t="str">
        <f>IFERROR(VLOOKUP(B4605,'Lessor Calculations'!$AE$10:$AG$448,3,FALSE),0)</f>
        <v xml:space="preserve">  </v>
      </c>
      <c r="K4605" s="22"/>
      <c r="L4605" s="51"/>
      <c r="M4605" s="87" t="s">
        <v>74</v>
      </c>
      <c r="N4605" s="66"/>
      <c r="O4605" s="22" t="str">
        <f>J4605</f>
        <v xml:space="preserve">  </v>
      </c>
      <c r="P4605" s="96"/>
    </row>
    <row r="4606" spans="2:16" ht="15.6" hidden="1" x14ac:dyDescent="0.3">
      <c r="B4606" s="74"/>
      <c r="C4606" s="144"/>
      <c r="D4606" s="144"/>
      <c r="E4606" s="144"/>
      <c r="F4606" s="144"/>
      <c r="G4606" s="51"/>
      <c r="H4606" s="52"/>
      <c r="I4606" s="87" t="s">
        <v>79</v>
      </c>
      <c r="J4606" s="22"/>
      <c r="K4606" s="22" t="str">
        <f>J4605</f>
        <v xml:space="preserve">  </v>
      </c>
      <c r="L4606" s="51"/>
      <c r="M4606" s="52"/>
      <c r="N4606" s="87" t="s">
        <v>79</v>
      </c>
      <c r="O4606" s="22"/>
      <c r="P4606" s="96" t="str">
        <f>O4605</f>
        <v xml:space="preserve">  </v>
      </c>
    </row>
    <row r="4607" spans="2:16" ht="15.6" hidden="1" x14ac:dyDescent="0.3">
      <c r="B4607" s="74"/>
      <c r="C4607" s="66"/>
      <c r="D4607" s="87"/>
      <c r="E4607" s="22"/>
      <c r="F4607" s="22"/>
      <c r="G4607" s="51"/>
      <c r="H4607" s="66"/>
      <c r="I4607" s="87"/>
      <c r="J4607" s="22"/>
      <c r="K4607" s="22"/>
      <c r="L4607" s="51"/>
      <c r="M4607" s="65"/>
      <c r="N4607" s="66"/>
      <c r="O4607" s="22"/>
      <c r="P4607" s="96"/>
    </row>
    <row r="4608" spans="2:16" ht="15.6" hidden="1" x14ac:dyDescent="0.3">
      <c r="B4608" s="62" t="str">
        <f>B4605</f>
        <v xml:space="preserve">  </v>
      </c>
      <c r="C4608" s="87" t="s">
        <v>36</v>
      </c>
      <c r="D4608" s="22"/>
      <c r="E4608" s="22" t="str">
        <f>F4609</f>
        <v xml:space="preserve">  </v>
      </c>
      <c r="F4608" s="22"/>
      <c r="G4608" s="51"/>
      <c r="H4608" s="143" t="s">
        <v>37</v>
      </c>
      <c r="I4608" s="143"/>
      <c r="J4608" s="143"/>
      <c r="K4608" s="143"/>
      <c r="L4608" s="51"/>
      <c r="M4608" s="87" t="s">
        <v>36</v>
      </c>
      <c r="N4608" s="22"/>
      <c r="O4608" s="22" t="str">
        <f>E4608</f>
        <v xml:space="preserve">  </v>
      </c>
      <c r="P4608" s="96"/>
    </row>
    <row r="4609" spans="2:16" ht="15.6" hidden="1" x14ac:dyDescent="0.3">
      <c r="B4609" s="75"/>
      <c r="C4609" s="79"/>
      <c r="D4609" s="90" t="s">
        <v>80</v>
      </c>
      <c r="E4609" s="90"/>
      <c r="F4609" s="91" t="str">
        <f>IFERROR(VLOOKUP(B4608,'Lessor Calculations'!$G$10:$W$448,17,FALSE),0)</f>
        <v xml:space="preserve">  </v>
      </c>
      <c r="G4609" s="70"/>
      <c r="H4609" s="146"/>
      <c r="I4609" s="146"/>
      <c r="J4609" s="146"/>
      <c r="K4609" s="146"/>
      <c r="L4609" s="70"/>
      <c r="M4609" s="79"/>
      <c r="N4609" s="90" t="s">
        <v>80</v>
      </c>
      <c r="O4609" s="91"/>
      <c r="P4609" s="94" t="str">
        <f>O4608</f>
        <v xml:space="preserve">  </v>
      </c>
    </row>
    <row r="4610" spans="2:16" ht="15.6" hidden="1" x14ac:dyDescent="0.3">
      <c r="B4610" s="59" t="str">
        <f>IFERROR(IF(EOMONTH(B4605,1)&gt;Questionnaire!$I$8,"  ",EOMONTH(B4605,1)),"  ")</f>
        <v xml:space="preserve">  </v>
      </c>
      <c r="C4610" s="82" t="s">
        <v>36</v>
      </c>
      <c r="D4610" s="83"/>
      <c r="E4610" s="83">
        <f>IFERROR(F4611+F4612,0)</f>
        <v>0</v>
      </c>
      <c r="F4610" s="83"/>
      <c r="G4610" s="61"/>
      <c r="H4610" s="142" t="s">
        <v>37</v>
      </c>
      <c r="I4610" s="142"/>
      <c r="J4610" s="142"/>
      <c r="K4610" s="142"/>
      <c r="L4610" s="61"/>
      <c r="M4610" s="82" t="s">
        <v>36</v>
      </c>
      <c r="N4610" s="83"/>
      <c r="O4610" s="83">
        <f>E4610</f>
        <v>0</v>
      </c>
      <c r="P4610" s="95"/>
    </row>
    <row r="4611" spans="2:16" hidden="1" x14ac:dyDescent="0.25">
      <c r="B4611" s="98"/>
      <c r="C4611" s="87"/>
      <c r="D4611" s="87" t="s">
        <v>71</v>
      </c>
      <c r="E4611" s="87"/>
      <c r="F4611" s="22">
        <f>IFERROR(-VLOOKUP(B4610,'Lessor Calculations'!$G$10:$N$448,8,FALSE),0)</f>
        <v>0</v>
      </c>
      <c r="G4611" s="51"/>
      <c r="H4611" s="143"/>
      <c r="I4611" s="143"/>
      <c r="J4611" s="143"/>
      <c r="K4611" s="143"/>
      <c r="L4611" s="51"/>
      <c r="M4611" s="87"/>
      <c r="N4611" s="87" t="s">
        <v>71</v>
      </c>
      <c r="O4611" s="22"/>
      <c r="P4611" s="96">
        <f>F4611</f>
        <v>0</v>
      </c>
    </row>
    <row r="4612" spans="2:16" hidden="1" x14ac:dyDescent="0.25">
      <c r="B4612" s="98"/>
      <c r="C4612" s="66"/>
      <c r="D4612" s="87" t="s">
        <v>72</v>
      </c>
      <c r="E4612" s="87"/>
      <c r="F4612" s="22" t="str">
        <f>IFERROR(VLOOKUP(B4610,'Lessor Calculations'!$G$10:$M$448,7,FALSE),0)</f>
        <v xml:space="preserve">  </v>
      </c>
      <c r="G4612" s="51"/>
      <c r="H4612" s="143"/>
      <c r="I4612" s="143"/>
      <c r="J4612" s="143"/>
      <c r="K4612" s="143"/>
      <c r="L4612" s="51"/>
      <c r="M4612" s="66"/>
      <c r="N4612" s="87" t="s">
        <v>72</v>
      </c>
      <c r="O4612" s="22"/>
      <c r="P4612" s="96" t="str">
        <f>F4612</f>
        <v xml:space="preserve">  </v>
      </c>
    </row>
    <row r="4613" spans="2:16" hidden="1" x14ac:dyDescent="0.25">
      <c r="B4613" s="98"/>
      <c r="C4613" s="66"/>
      <c r="D4613" s="87"/>
      <c r="E4613" s="22"/>
      <c r="F4613" s="22"/>
      <c r="G4613" s="51"/>
      <c r="H4613" s="66"/>
      <c r="I4613" s="87"/>
      <c r="J4613" s="22"/>
      <c r="K4613" s="22"/>
      <c r="L4613" s="51"/>
      <c r="M4613" s="65"/>
      <c r="N4613" s="87"/>
      <c r="O4613" s="22"/>
      <c r="P4613" s="96"/>
    </row>
    <row r="4614" spans="2:16" ht="15.6" hidden="1" x14ac:dyDescent="0.3">
      <c r="B4614" s="62" t="str">
        <f>B4610</f>
        <v xml:space="preserve">  </v>
      </c>
      <c r="C4614" s="66" t="s">
        <v>70</v>
      </c>
      <c r="D4614" s="66"/>
      <c r="E4614" s="22" t="str">
        <f>IFERROR(VLOOKUP(B4614,'Lessor Calculations'!$Z$10:$AB$448,3,FALSE),0)</f>
        <v xml:space="preserve">  </v>
      </c>
      <c r="F4614" s="66"/>
      <c r="G4614" s="51"/>
      <c r="H4614" s="143" t="s">
        <v>37</v>
      </c>
      <c r="I4614" s="143"/>
      <c r="J4614" s="143"/>
      <c r="K4614" s="143"/>
      <c r="L4614" s="51"/>
      <c r="M4614" s="66" t="s">
        <v>70</v>
      </c>
      <c r="N4614" s="66"/>
      <c r="O4614" s="22" t="str">
        <f>E4614</f>
        <v xml:space="preserve">  </v>
      </c>
      <c r="P4614" s="96"/>
    </row>
    <row r="4615" spans="2:16" hidden="1" x14ac:dyDescent="0.25">
      <c r="B4615" s="98"/>
      <c r="C4615" s="66"/>
      <c r="D4615" s="87" t="s">
        <v>82</v>
      </c>
      <c r="E4615" s="66"/>
      <c r="F4615" s="77" t="str">
        <f>E4614</f>
        <v xml:space="preserve">  </v>
      </c>
      <c r="G4615" s="51"/>
      <c r="H4615" s="143"/>
      <c r="I4615" s="143"/>
      <c r="J4615" s="143"/>
      <c r="K4615" s="143"/>
      <c r="L4615" s="51"/>
      <c r="M4615" s="66"/>
      <c r="N4615" s="87" t="s">
        <v>82</v>
      </c>
      <c r="O4615" s="22"/>
      <c r="P4615" s="96" t="str">
        <f>O4614</f>
        <v xml:space="preserve">  </v>
      </c>
    </row>
    <row r="4616" spans="2:16" hidden="1" x14ac:dyDescent="0.25">
      <c r="B4616" s="98"/>
      <c r="C4616" s="66"/>
      <c r="D4616" s="87"/>
      <c r="E4616" s="22"/>
      <c r="F4616" s="22"/>
      <c r="G4616" s="51"/>
      <c r="H4616" s="66"/>
      <c r="I4616" s="87"/>
      <c r="J4616" s="22"/>
      <c r="K4616" s="22"/>
      <c r="L4616" s="51"/>
      <c r="M4616" s="65"/>
      <c r="N4616" s="87"/>
      <c r="O4616" s="22"/>
      <c r="P4616" s="96"/>
    </row>
    <row r="4617" spans="2:16" ht="15.6" hidden="1" x14ac:dyDescent="0.3">
      <c r="B4617" s="62" t="str">
        <f>B4614</f>
        <v xml:space="preserve">  </v>
      </c>
      <c r="C4617" s="144" t="s">
        <v>37</v>
      </c>
      <c r="D4617" s="144"/>
      <c r="E4617" s="144"/>
      <c r="F4617" s="144"/>
      <c r="G4617" s="51"/>
      <c r="H4617" s="87" t="s">
        <v>74</v>
      </c>
      <c r="I4617" s="66"/>
      <c r="J4617" s="22" t="str">
        <f>IFERROR(VLOOKUP(B4617,'Lessor Calculations'!$AE$10:$AG$448,3,FALSE),0)</f>
        <v xml:space="preserve">  </v>
      </c>
      <c r="K4617" s="22"/>
      <c r="L4617" s="51"/>
      <c r="M4617" s="87" t="s">
        <v>74</v>
      </c>
      <c r="N4617" s="66"/>
      <c r="O4617" s="22" t="str">
        <f>J4617</f>
        <v xml:space="preserve">  </v>
      </c>
      <c r="P4617" s="96"/>
    </row>
    <row r="4618" spans="2:16" ht="15.6" hidden="1" x14ac:dyDescent="0.3">
      <c r="B4618" s="74"/>
      <c r="C4618" s="144"/>
      <c r="D4618" s="144"/>
      <c r="E4618" s="144"/>
      <c r="F4618" s="144"/>
      <c r="G4618" s="51"/>
      <c r="H4618" s="52"/>
      <c r="I4618" s="87" t="s">
        <v>79</v>
      </c>
      <c r="J4618" s="22"/>
      <c r="K4618" s="22" t="str">
        <f>J4617</f>
        <v xml:space="preserve">  </v>
      </c>
      <c r="L4618" s="51"/>
      <c r="M4618" s="52"/>
      <c r="N4618" s="87" t="s">
        <v>79</v>
      </c>
      <c r="O4618" s="22"/>
      <c r="P4618" s="96" t="str">
        <f>O4617</f>
        <v xml:space="preserve">  </v>
      </c>
    </row>
    <row r="4619" spans="2:16" ht="15.6" hidden="1" x14ac:dyDescent="0.3">
      <c r="B4619" s="74"/>
      <c r="C4619" s="66"/>
      <c r="D4619" s="87"/>
      <c r="E4619" s="22"/>
      <c r="F4619" s="22"/>
      <c r="G4619" s="51"/>
      <c r="H4619" s="66"/>
      <c r="I4619" s="87"/>
      <c r="J4619" s="22"/>
      <c r="K4619" s="22"/>
      <c r="L4619" s="51"/>
      <c r="M4619" s="65"/>
      <c r="N4619" s="66"/>
      <c r="O4619" s="22"/>
      <c r="P4619" s="96"/>
    </row>
    <row r="4620" spans="2:16" ht="15.6" hidden="1" x14ac:dyDescent="0.3">
      <c r="B4620" s="62" t="str">
        <f>B4617</f>
        <v xml:space="preserve">  </v>
      </c>
      <c r="C4620" s="87" t="s">
        <v>36</v>
      </c>
      <c r="D4620" s="22"/>
      <c r="E4620" s="22" t="str">
        <f>F4621</f>
        <v xml:space="preserve">  </v>
      </c>
      <c r="F4620" s="22"/>
      <c r="G4620" s="51"/>
      <c r="H4620" s="143" t="s">
        <v>37</v>
      </c>
      <c r="I4620" s="143"/>
      <c r="J4620" s="143"/>
      <c r="K4620" s="143"/>
      <c r="L4620" s="51"/>
      <c r="M4620" s="87" t="s">
        <v>36</v>
      </c>
      <c r="N4620" s="22"/>
      <c r="O4620" s="22" t="str">
        <f>E4620</f>
        <v xml:space="preserve">  </v>
      </c>
      <c r="P4620" s="96"/>
    </row>
    <row r="4621" spans="2:16" ht="15.6" hidden="1" x14ac:dyDescent="0.3">
      <c r="B4621" s="75"/>
      <c r="C4621" s="79"/>
      <c r="D4621" s="90" t="s">
        <v>80</v>
      </c>
      <c r="E4621" s="90"/>
      <c r="F4621" s="91" t="str">
        <f>IFERROR(VLOOKUP(B4620,'Lessor Calculations'!$G$10:$W$448,17,FALSE),0)</f>
        <v xml:space="preserve">  </v>
      </c>
      <c r="G4621" s="70"/>
      <c r="H4621" s="146"/>
      <c r="I4621" s="146"/>
      <c r="J4621" s="146"/>
      <c r="K4621" s="146"/>
      <c r="L4621" s="70"/>
      <c r="M4621" s="79"/>
      <c r="N4621" s="90" t="s">
        <v>80</v>
      </c>
      <c r="O4621" s="91"/>
      <c r="P4621" s="94" t="str">
        <f>O4620</f>
        <v xml:space="preserve">  </v>
      </c>
    </row>
    <row r="4622" spans="2:16" ht="15.6" hidden="1" x14ac:dyDescent="0.3">
      <c r="B4622" s="59" t="str">
        <f>IFERROR(IF(EOMONTH(B4617,1)&gt;Questionnaire!$I$8,"  ",EOMONTH(B4617,1)),"  ")</f>
        <v xml:space="preserve">  </v>
      </c>
      <c r="C4622" s="82" t="s">
        <v>36</v>
      </c>
      <c r="D4622" s="83"/>
      <c r="E4622" s="83">
        <f>IFERROR(F4623+F4624,0)</f>
        <v>0</v>
      </c>
      <c r="F4622" s="83"/>
      <c r="G4622" s="61"/>
      <c r="H4622" s="142" t="s">
        <v>37</v>
      </c>
      <c r="I4622" s="142"/>
      <c r="J4622" s="142"/>
      <c r="K4622" s="142"/>
      <c r="L4622" s="61"/>
      <c r="M4622" s="82" t="s">
        <v>36</v>
      </c>
      <c r="N4622" s="83"/>
      <c r="O4622" s="83">
        <f>E4622</f>
        <v>0</v>
      </c>
      <c r="P4622" s="95"/>
    </row>
    <row r="4623" spans="2:16" hidden="1" x14ac:dyDescent="0.25">
      <c r="B4623" s="98"/>
      <c r="C4623" s="87"/>
      <c r="D4623" s="87" t="s">
        <v>71</v>
      </c>
      <c r="E4623" s="87"/>
      <c r="F4623" s="22">
        <f>IFERROR(-VLOOKUP(B4622,'Lessor Calculations'!$G$10:$N$448,8,FALSE),0)</f>
        <v>0</v>
      </c>
      <c r="G4623" s="51"/>
      <c r="H4623" s="143"/>
      <c r="I4623" s="143"/>
      <c r="J4623" s="143"/>
      <c r="K4623" s="143"/>
      <c r="L4623" s="51"/>
      <c r="M4623" s="87"/>
      <c r="N4623" s="87" t="s">
        <v>71</v>
      </c>
      <c r="O4623" s="22"/>
      <c r="P4623" s="96">
        <f>F4623</f>
        <v>0</v>
      </c>
    </row>
    <row r="4624" spans="2:16" hidden="1" x14ac:dyDescent="0.25">
      <c r="B4624" s="98"/>
      <c r="C4624" s="66"/>
      <c r="D4624" s="87" t="s">
        <v>72</v>
      </c>
      <c r="E4624" s="87"/>
      <c r="F4624" s="22" t="str">
        <f>IFERROR(VLOOKUP(B4622,'Lessor Calculations'!$G$10:$M$448,7,FALSE),0)</f>
        <v xml:space="preserve">  </v>
      </c>
      <c r="G4624" s="51"/>
      <c r="H4624" s="143"/>
      <c r="I4624" s="143"/>
      <c r="J4624" s="143"/>
      <c r="K4624" s="143"/>
      <c r="L4624" s="51"/>
      <c r="M4624" s="66"/>
      <c r="N4624" s="87" t="s">
        <v>72</v>
      </c>
      <c r="O4624" s="22"/>
      <c r="P4624" s="96" t="str">
        <f>F4624</f>
        <v xml:space="preserve">  </v>
      </c>
    </row>
    <row r="4625" spans="2:16" hidden="1" x14ac:dyDescent="0.25">
      <c r="B4625" s="98"/>
      <c r="C4625" s="66"/>
      <c r="D4625" s="87"/>
      <c r="E4625" s="22"/>
      <c r="F4625" s="22"/>
      <c r="G4625" s="51"/>
      <c r="H4625" s="66"/>
      <c r="I4625" s="87"/>
      <c r="J4625" s="22"/>
      <c r="K4625" s="22"/>
      <c r="L4625" s="51"/>
      <c r="M4625" s="65"/>
      <c r="N4625" s="87"/>
      <c r="O4625" s="22"/>
      <c r="P4625" s="96"/>
    </row>
    <row r="4626" spans="2:16" ht="15.6" hidden="1" x14ac:dyDescent="0.3">
      <c r="B4626" s="62" t="str">
        <f>B4622</f>
        <v xml:space="preserve">  </v>
      </c>
      <c r="C4626" s="66" t="s">
        <v>70</v>
      </c>
      <c r="D4626" s="66"/>
      <c r="E4626" s="22" t="str">
        <f>IFERROR(VLOOKUP(B4626,'Lessor Calculations'!$Z$10:$AB$448,3,FALSE),0)</f>
        <v xml:space="preserve">  </v>
      </c>
      <c r="F4626" s="66"/>
      <c r="G4626" s="51"/>
      <c r="H4626" s="143" t="s">
        <v>37</v>
      </c>
      <c r="I4626" s="143"/>
      <c r="J4626" s="143"/>
      <c r="K4626" s="143"/>
      <c r="L4626" s="51"/>
      <c r="M4626" s="66" t="s">
        <v>70</v>
      </c>
      <c r="N4626" s="66"/>
      <c r="O4626" s="22" t="str">
        <f>E4626</f>
        <v xml:space="preserve">  </v>
      </c>
      <c r="P4626" s="96"/>
    </row>
    <row r="4627" spans="2:16" hidden="1" x14ac:dyDescent="0.25">
      <c r="B4627" s="98"/>
      <c r="C4627" s="66"/>
      <c r="D4627" s="87" t="s">
        <v>82</v>
      </c>
      <c r="E4627" s="66"/>
      <c r="F4627" s="77" t="str">
        <f>E4626</f>
        <v xml:space="preserve">  </v>
      </c>
      <c r="G4627" s="51"/>
      <c r="H4627" s="143"/>
      <c r="I4627" s="143"/>
      <c r="J4627" s="143"/>
      <c r="K4627" s="143"/>
      <c r="L4627" s="51"/>
      <c r="M4627" s="66"/>
      <c r="N4627" s="87" t="s">
        <v>82</v>
      </c>
      <c r="O4627" s="22"/>
      <c r="P4627" s="96" t="str">
        <f>O4626</f>
        <v xml:space="preserve">  </v>
      </c>
    </row>
    <row r="4628" spans="2:16" hidden="1" x14ac:dyDescent="0.25">
      <c r="B4628" s="98"/>
      <c r="C4628" s="66"/>
      <c r="D4628" s="87"/>
      <c r="E4628" s="22"/>
      <c r="F4628" s="22"/>
      <c r="G4628" s="51"/>
      <c r="H4628" s="66"/>
      <c r="I4628" s="87"/>
      <c r="J4628" s="22"/>
      <c r="K4628" s="22"/>
      <c r="L4628" s="51"/>
      <c r="M4628" s="65"/>
      <c r="N4628" s="87"/>
      <c r="O4628" s="22"/>
      <c r="P4628" s="96"/>
    </row>
    <row r="4629" spans="2:16" ht="15.6" hidden="1" x14ac:dyDescent="0.3">
      <c r="B4629" s="62" t="str">
        <f>B4626</f>
        <v xml:space="preserve">  </v>
      </c>
      <c r="C4629" s="144" t="s">
        <v>37</v>
      </c>
      <c r="D4629" s="144"/>
      <c r="E4629" s="144"/>
      <c r="F4629" s="144"/>
      <c r="G4629" s="51"/>
      <c r="H4629" s="87" t="s">
        <v>74</v>
      </c>
      <c r="I4629" s="66"/>
      <c r="J4629" s="22" t="str">
        <f>IFERROR(VLOOKUP(B4629,'Lessor Calculations'!$AE$10:$AG$448,3,FALSE),0)</f>
        <v xml:space="preserve">  </v>
      </c>
      <c r="K4629" s="22"/>
      <c r="L4629" s="51"/>
      <c r="M4629" s="87" t="s">
        <v>74</v>
      </c>
      <c r="N4629" s="66"/>
      <c r="O4629" s="22" t="str">
        <f>J4629</f>
        <v xml:space="preserve">  </v>
      </c>
      <c r="P4629" s="96"/>
    </row>
    <row r="4630" spans="2:16" ht="15.6" hidden="1" x14ac:dyDescent="0.3">
      <c r="B4630" s="74"/>
      <c r="C4630" s="144"/>
      <c r="D4630" s="144"/>
      <c r="E4630" s="144"/>
      <c r="F4630" s="144"/>
      <c r="G4630" s="51"/>
      <c r="H4630" s="52"/>
      <c r="I4630" s="87" t="s">
        <v>79</v>
      </c>
      <c r="J4630" s="22"/>
      <c r="K4630" s="22" t="str">
        <f>J4629</f>
        <v xml:space="preserve">  </v>
      </c>
      <c r="L4630" s="51"/>
      <c r="M4630" s="52"/>
      <c r="N4630" s="87" t="s">
        <v>79</v>
      </c>
      <c r="O4630" s="22"/>
      <c r="P4630" s="96" t="str">
        <f>O4629</f>
        <v xml:space="preserve">  </v>
      </c>
    </row>
    <row r="4631" spans="2:16" ht="15.6" hidden="1" x14ac:dyDescent="0.3">
      <c r="B4631" s="74"/>
      <c r="C4631" s="66"/>
      <c r="D4631" s="87"/>
      <c r="E4631" s="22"/>
      <c r="F4631" s="22"/>
      <c r="G4631" s="51"/>
      <c r="H4631" s="66"/>
      <c r="I4631" s="87"/>
      <c r="J4631" s="22"/>
      <c r="K4631" s="22"/>
      <c r="L4631" s="51"/>
      <c r="M4631" s="65"/>
      <c r="N4631" s="66"/>
      <c r="O4631" s="22"/>
      <c r="P4631" s="96"/>
    </row>
    <row r="4632" spans="2:16" ht="15.6" hidden="1" x14ac:dyDescent="0.3">
      <c r="B4632" s="62" t="str">
        <f>B4629</f>
        <v xml:space="preserve">  </v>
      </c>
      <c r="C4632" s="87" t="s">
        <v>36</v>
      </c>
      <c r="D4632" s="22"/>
      <c r="E4632" s="22" t="str">
        <f>F4633</f>
        <v xml:space="preserve">  </v>
      </c>
      <c r="F4632" s="22"/>
      <c r="G4632" s="51"/>
      <c r="H4632" s="143" t="s">
        <v>37</v>
      </c>
      <c r="I4632" s="143"/>
      <c r="J4632" s="143"/>
      <c r="K4632" s="143"/>
      <c r="L4632" s="51"/>
      <c r="M4632" s="87" t="s">
        <v>36</v>
      </c>
      <c r="N4632" s="22"/>
      <c r="O4632" s="22" t="str">
        <f>E4632</f>
        <v xml:space="preserve">  </v>
      </c>
      <c r="P4632" s="96"/>
    </row>
    <row r="4633" spans="2:16" ht="15.6" hidden="1" x14ac:dyDescent="0.3">
      <c r="B4633" s="75"/>
      <c r="C4633" s="79"/>
      <c r="D4633" s="90" t="s">
        <v>80</v>
      </c>
      <c r="E4633" s="90"/>
      <c r="F4633" s="91" t="str">
        <f>IFERROR(VLOOKUP(B4632,'Lessor Calculations'!$G$10:$W$448,17,FALSE),0)</f>
        <v xml:space="preserve">  </v>
      </c>
      <c r="G4633" s="70"/>
      <c r="H4633" s="146"/>
      <c r="I4633" s="146"/>
      <c r="J4633" s="146"/>
      <c r="K4633" s="146"/>
      <c r="L4633" s="70"/>
      <c r="M4633" s="79"/>
      <c r="N4633" s="90" t="s">
        <v>80</v>
      </c>
      <c r="O4633" s="91"/>
      <c r="P4633" s="94" t="str">
        <f>O4632</f>
        <v xml:space="preserve">  </v>
      </c>
    </row>
    <row r="4634" spans="2:16" ht="15.6" hidden="1" x14ac:dyDescent="0.3">
      <c r="B4634" s="59" t="str">
        <f>IFERROR(IF(EOMONTH(B4629,1)&gt;Questionnaire!$I$8,"  ",EOMONTH(B4629,1)),"  ")</f>
        <v xml:space="preserve">  </v>
      </c>
      <c r="C4634" s="82" t="s">
        <v>36</v>
      </c>
      <c r="D4634" s="83"/>
      <c r="E4634" s="83">
        <f>IFERROR(F4635+F4636,0)</f>
        <v>0</v>
      </c>
      <c r="F4634" s="83"/>
      <c r="G4634" s="61"/>
      <c r="H4634" s="142" t="s">
        <v>37</v>
      </c>
      <c r="I4634" s="142"/>
      <c r="J4634" s="142"/>
      <c r="K4634" s="142"/>
      <c r="L4634" s="61"/>
      <c r="M4634" s="82" t="s">
        <v>36</v>
      </c>
      <c r="N4634" s="83"/>
      <c r="O4634" s="83">
        <f>E4634</f>
        <v>0</v>
      </c>
      <c r="P4634" s="95"/>
    </row>
    <row r="4635" spans="2:16" hidden="1" x14ac:dyDescent="0.25">
      <c r="B4635" s="98"/>
      <c r="C4635" s="87"/>
      <c r="D4635" s="87" t="s">
        <v>71</v>
      </c>
      <c r="E4635" s="87"/>
      <c r="F4635" s="22">
        <f>IFERROR(-VLOOKUP(B4634,'Lessor Calculations'!$G$10:$N$448,8,FALSE),0)</f>
        <v>0</v>
      </c>
      <c r="G4635" s="51"/>
      <c r="H4635" s="143"/>
      <c r="I4635" s="143"/>
      <c r="J4635" s="143"/>
      <c r="K4635" s="143"/>
      <c r="L4635" s="51"/>
      <c r="M4635" s="87"/>
      <c r="N4635" s="87" t="s">
        <v>71</v>
      </c>
      <c r="O4635" s="22"/>
      <c r="P4635" s="96">
        <f>F4635</f>
        <v>0</v>
      </c>
    </row>
    <row r="4636" spans="2:16" hidden="1" x14ac:dyDescent="0.25">
      <c r="B4636" s="98"/>
      <c r="C4636" s="66"/>
      <c r="D4636" s="87" t="s">
        <v>72</v>
      </c>
      <c r="E4636" s="87"/>
      <c r="F4636" s="22" t="str">
        <f>IFERROR(VLOOKUP(B4634,'Lessor Calculations'!$G$10:$M$448,7,FALSE),0)</f>
        <v xml:space="preserve">  </v>
      </c>
      <c r="G4636" s="51"/>
      <c r="H4636" s="143"/>
      <c r="I4636" s="143"/>
      <c r="J4636" s="143"/>
      <c r="K4636" s="143"/>
      <c r="L4636" s="51"/>
      <c r="M4636" s="66"/>
      <c r="N4636" s="87" t="s">
        <v>72</v>
      </c>
      <c r="O4636" s="22"/>
      <c r="P4636" s="96" t="str">
        <f>F4636</f>
        <v xml:space="preserve">  </v>
      </c>
    </row>
    <row r="4637" spans="2:16" hidden="1" x14ac:dyDescent="0.25">
      <c r="B4637" s="98"/>
      <c r="C4637" s="66"/>
      <c r="D4637" s="87"/>
      <c r="E4637" s="22"/>
      <c r="F4637" s="22"/>
      <c r="G4637" s="51"/>
      <c r="H4637" s="66"/>
      <c r="I4637" s="87"/>
      <c r="J4637" s="22"/>
      <c r="K4637" s="22"/>
      <c r="L4637" s="51"/>
      <c r="M4637" s="65"/>
      <c r="N4637" s="87"/>
      <c r="O4637" s="22"/>
      <c r="P4637" s="96"/>
    </row>
    <row r="4638" spans="2:16" ht="15.6" hidden="1" x14ac:dyDescent="0.3">
      <c r="B4638" s="62" t="str">
        <f>B4634</f>
        <v xml:space="preserve">  </v>
      </c>
      <c r="C4638" s="66" t="s">
        <v>70</v>
      </c>
      <c r="D4638" s="66"/>
      <c r="E4638" s="22" t="str">
        <f>IFERROR(VLOOKUP(B4638,'Lessor Calculations'!$Z$10:$AB$448,3,FALSE),0)</f>
        <v xml:space="preserve">  </v>
      </c>
      <c r="F4638" s="66"/>
      <c r="G4638" s="51"/>
      <c r="H4638" s="143" t="s">
        <v>37</v>
      </c>
      <c r="I4638" s="143"/>
      <c r="J4638" s="143"/>
      <c r="K4638" s="143"/>
      <c r="L4638" s="51"/>
      <c r="M4638" s="66" t="s">
        <v>70</v>
      </c>
      <c r="N4638" s="66"/>
      <c r="O4638" s="22" t="str">
        <f>E4638</f>
        <v xml:space="preserve">  </v>
      </c>
      <c r="P4638" s="96"/>
    </row>
    <row r="4639" spans="2:16" hidden="1" x14ac:dyDescent="0.25">
      <c r="B4639" s="98"/>
      <c r="C4639" s="66"/>
      <c r="D4639" s="87" t="s">
        <v>82</v>
      </c>
      <c r="E4639" s="66"/>
      <c r="F4639" s="77" t="str">
        <f>E4638</f>
        <v xml:space="preserve">  </v>
      </c>
      <c r="G4639" s="51"/>
      <c r="H4639" s="143"/>
      <c r="I4639" s="143"/>
      <c r="J4639" s="143"/>
      <c r="K4639" s="143"/>
      <c r="L4639" s="51"/>
      <c r="M4639" s="66"/>
      <c r="N4639" s="87" t="s">
        <v>82</v>
      </c>
      <c r="O4639" s="22"/>
      <c r="P4639" s="96" t="str">
        <f>O4638</f>
        <v xml:space="preserve">  </v>
      </c>
    </row>
    <row r="4640" spans="2:16" hidden="1" x14ac:dyDescent="0.25">
      <c r="B4640" s="98"/>
      <c r="C4640" s="66"/>
      <c r="D4640" s="87"/>
      <c r="E4640" s="22"/>
      <c r="F4640" s="22"/>
      <c r="G4640" s="51"/>
      <c r="H4640" s="66"/>
      <c r="I4640" s="87"/>
      <c r="J4640" s="22"/>
      <c r="K4640" s="22"/>
      <c r="L4640" s="51"/>
      <c r="M4640" s="65"/>
      <c r="N4640" s="87"/>
      <c r="O4640" s="22"/>
      <c r="P4640" s="96"/>
    </row>
    <row r="4641" spans="2:16" ht="15.6" hidden="1" x14ac:dyDescent="0.3">
      <c r="B4641" s="62" t="str">
        <f>B4638</f>
        <v xml:space="preserve">  </v>
      </c>
      <c r="C4641" s="144" t="s">
        <v>37</v>
      </c>
      <c r="D4641" s="144"/>
      <c r="E4641" s="144"/>
      <c r="F4641" s="144"/>
      <c r="G4641" s="51"/>
      <c r="H4641" s="87" t="s">
        <v>74</v>
      </c>
      <c r="I4641" s="66"/>
      <c r="J4641" s="22" t="str">
        <f>IFERROR(VLOOKUP(B4641,'Lessor Calculations'!$AE$10:$AG$448,3,FALSE),0)</f>
        <v xml:space="preserve">  </v>
      </c>
      <c r="K4641" s="22"/>
      <c r="L4641" s="51"/>
      <c r="M4641" s="87" t="s">
        <v>74</v>
      </c>
      <c r="N4641" s="66"/>
      <c r="O4641" s="22" t="str">
        <f>J4641</f>
        <v xml:space="preserve">  </v>
      </c>
      <c r="P4641" s="96"/>
    </row>
    <row r="4642" spans="2:16" ht="15.6" hidden="1" x14ac:dyDescent="0.3">
      <c r="B4642" s="74"/>
      <c r="C4642" s="144"/>
      <c r="D4642" s="144"/>
      <c r="E4642" s="144"/>
      <c r="F4642" s="144"/>
      <c r="G4642" s="51"/>
      <c r="H4642" s="52"/>
      <c r="I4642" s="87" t="s">
        <v>79</v>
      </c>
      <c r="J4642" s="22"/>
      <c r="K4642" s="22" t="str">
        <f>J4641</f>
        <v xml:space="preserve">  </v>
      </c>
      <c r="L4642" s="51"/>
      <c r="M4642" s="52"/>
      <c r="N4642" s="87" t="s">
        <v>79</v>
      </c>
      <c r="O4642" s="22"/>
      <c r="P4642" s="96" t="str">
        <f>O4641</f>
        <v xml:space="preserve">  </v>
      </c>
    </row>
    <row r="4643" spans="2:16" ht="15.6" hidden="1" x14ac:dyDescent="0.3">
      <c r="B4643" s="74"/>
      <c r="C4643" s="66"/>
      <c r="D4643" s="87"/>
      <c r="E4643" s="22"/>
      <c r="F4643" s="22"/>
      <c r="G4643" s="51"/>
      <c r="H4643" s="66"/>
      <c r="I4643" s="87"/>
      <c r="J4643" s="22"/>
      <c r="K4643" s="22"/>
      <c r="L4643" s="51"/>
      <c r="M4643" s="65"/>
      <c r="N4643" s="66"/>
      <c r="O4643" s="22"/>
      <c r="P4643" s="96"/>
    </row>
    <row r="4644" spans="2:16" ht="15.6" hidden="1" x14ac:dyDescent="0.3">
      <c r="B4644" s="62" t="str">
        <f>B4641</f>
        <v xml:space="preserve">  </v>
      </c>
      <c r="C4644" s="87" t="s">
        <v>36</v>
      </c>
      <c r="D4644" s="22"/>
      <c r="E4644" s="22" t="str">
        <f>F4645</f>
        <v xml:space="preserve">  </v>
      </c>
      <c r="F4644" s="22"/>
      <c r="G4644" s="51"/>
      <c r="H4644" s="143" t="s">
        <v>37</v>
      </c>
      <c r="I4644" s="143"/>
      <c r="J4644" s="143"/>
      <c r="K4644" s="143"/>
      <c r="L4644" s="51"/>
      <c r="M4644" s="87" t="s">
        <v>36</v>
      </c>
      <c r="N4644" s="22"/>
      <c r="O4644" s="22" t="str">
        <f>E4644</f>
        <v xml:space="preserve">  </v>
      </c>
      <c r="P4644" s="96"/>
    </row>
    <row r="4645" spans="2:16" ht="15.6" hidden="1" x14ac:dyDescent="0.3">
      <c r="B4645" s="75"/>
      <c r="C4645" s="79"/>
      <c r="D4645" s="90" t="s">
        <v>80</v>
      </c>
      <c r="E4645" s="90"/>
      <c r="F4645" s="91" t="str">
        <f>IFERROR(VLOOKUP(B4644,'Lessor Calculations'!$G$10:$W$448,17,FALSE),0)</f>
        <v xml:space="preserve">  </v>
      </c>
      <c r="G4645" s="70"/>
      <c r="H4645" s="146"/>
      <c r="I4645" s="146"/>
      <c r="J4645" s="146"/>
      <c r="K4645" s="146"/>
      <c r="L4645" s="70"/>
      <c r="M4645" s="79"/>
      <c r="N4645" s="90" t="s">
        <v>80</v>
      </c>
      <c r="O4645" s="91"/>
      <c r="P4645" s="94" t="str">
        <f>O4644</f>
        <v xml:space="preserve">  </v>
      </c>
    </row>
    <row r="4646" spans="2:16" ht="15.6" hidden="1" x14ac:dyDescent="0.3">
      <c r="B4646" s="59" t="str">
        <f>IFERROR(IF(EOMONTH(B4641,1)&gt;Questionnaire!$I$8,"  ",EOMONTH(B4641,1)),"  ")</f>
        <v xml:space="preserve">  </v>
      </c>
      <c r="C4646" s="82" t="s">
        <v>36</v>
      </c>
      <c r="D4646" s="83"/>
      <c r="E4646" s="83">
        <f>IFERROR(F4647+F4648,0)</f>
        <v>0</v>
      </c>
      <c r="F4646" s="83"/>
      <c r="G4646" s="61"/>
      <c r="H4646" s="142" t="s">
        <v>37</v>
      </c>
      <c r="I4646" s="142"/>
      <c r="J4646" s="142"/>
      <c r="K4646" s="142"/>
      <c r="L4646" s="61"/>
      <c r="M4646" s="82" t="s">
        <v>36</v>
      </c>
      <c r="N4646" s="83"/>
      <c r="O4646" s="83">
        <f>E4646</f>
        <v>0</v>
      </c>
      <c r="P4646" s="95"/>
    </row>
    <row r="4647" spans="2:16" hidden="1" x14ac:dyDescent="0.25">
      <c r="B4647" s="98"/>
      <c r="C4647" s="87"/>
      <c r="D4647" s="87" t="s">
        <v>71</v>
      </c>
      <c r="E4647" s="87"/>
      <c r="F4647" s="22">
        <f>IFERROR(-VLOOKUP(B4646,'Lessor Calculations'!$G$10:$N$448,8,FALSE),0)</f>
        <v>0</v>
      </c>
      <c r="G4647" s="51"/>
      <c r="H4647" s="143"/>
      <c r="I4647" s="143"/>
      <c r="J4647" s="143"/>
      <c r="K4647" s="143"/>
      <c r="L4647" s="51"/>
      <c r="M4647" s="87"/>
      <c r="N4647" s="87" t="s">
        <v>71</v>
      </c>
      <c r="O4647" s="22"/>
      <c r="P4647" s="96">
        <f>F4647</f>
        <v>0</v>
      </c>
    </row>
    <row r="4648" spans="2:16" hidden="1" x14ac:dyDescent="0.25">
      <c r="B4648" s="98"/>
      <c r="C4648" s="66"/>
      <c r="D4648" s="87" t="s">
        <v>72</v>
      </c>
      <c r="E4648" s="87"/>
      <c r="F4648" s="22" t="str">
        <f>IFERROR(VLOOKUP(B4646,'Lessor Calculations'!$G$10:$M$448,7,FALSE),0)</f>
        <v xml:space="preserve">  </v>
      </c>
      <c r="G4648" s="51"/>
      <c r="H4648" s="143"/>
      <c r="I4648" s="143"/>
      <c r="J4648" s="143"/>
      <c r="K4648" s="143"/>
      <c r="L4648" s="51"/>
      <c r="M4648" s="66"/>
      <c r="N4648" s="87" t="s">
        <v>72</v>
      </c>
      <c r="O4648" s="22"/>
      <c r="P4648" s="96" t="str">
        <f>F4648</f>
        <v xml:space="preserve">  </v>
      </c>
    </row>
    <row r="4649" spans="2:16" hidden="1" x14ac:dyDescent="0.25">
      <c r="B4649" s="98"/>
      <c r="C4649" s="66"/>
      <c r="D4649" s="87"/>
      <c r="E4649" s="22"/>
      <c r="F4649" s="22"/>
      <c r="G4649" s="51"/>
      <c r="H4649" s="66"/>
      <c r="I4649" s="87"/>
      <c r="J4649" s="22"/>
      <c r="K4649" s="22"/>
      <c r="L4649" s="51"/>
      <c r="M4649" s="65"/>
      <c r="N4649" s="87"/>
      <c r="O4649" s="22"/>
      <c r="P4649" s="96"/>
    </row>
    <row r="4650" spans="2:16" ht="15.6" hidden="1" x14ac:dyDescent="0.3">
      <c r="B4650" s="62" t="str">
        <f>B4646</f>
        <v xml:space="preserve">  </v>
      </c>
      <c r="C4650" s="66" t="s">
        <v>70</v>
      </c>
      <c r="D4650" s="66"/>
      <c r="E4650" s="22" t="str">
        <f>IFERROR(VLOOKUP(B4650,'Lessor Calculations'!$Z$10:$AB$448,3,FALSE),0)</f>
        <v xml:space="preserve">  </v>
      </c>
      <c r="F4650" s="66"/>
      <c r="G4650" s="51"/>
      <c r="H4650" s="143" t="s">
        <v>37</v>
      </c>
      <c r="I4650" s="143"/>
      <c r="J4650" s="143"/>
      <c r="K4650" s="143"/>
      <c r="L4650" s="51"/>
      <c r="M4650" s="66" t="s">
        <v>70</v>
      </c>
      <c r="N4650" s="66"/>
      <c r="O4650" s="22" t="str">
        <f>E4650</f>
        <v xml:space="preserve">  </v>
      </c>
      <c r="P4650" s="96"/>
    </row>
    <row r="4651" spans="2:16" hidden="1" x14ac:dyDescent="0.25">
      <c r="B4651" s="98"/>
      <c r="C4651" s="66"/>
      <c r="D4651" s="87" t="s">
        <v>82</v>
      </c>
      <c r="E4651" s="66"/>
      <c r="F4651" s="77" t="str">
        <f>E4650</f>
        <v xml:space="preserve">  </v>
      </c>
      <c r="G4651" s="51"/>
      <c r="H4651" s="143"/>
      <c r="I4651" s="143"/>
      <c r="J4651" s="143"/>
      <c r="K4651" s="143"/>
      <c r="L4651" s="51"/>
      <c r="M4651" s="66"/>
      <c r="N4651" s="87" t="s">
        <v>82</v>
      </c>
      <c r="O4651" s="22"/>
      <c r="P4651" s="96" t="str">
        <f>O4650</f>
        <v xml:space="preserve">  </v>
      </c>
    </row>
    <row r="4652" spans="2:16" hidden="1" x14ac:dyDescent="0.25">
      <c r="B4652" s="98"/>
      <c r="C4652" s="66"/>
      <c r="D4652" s="87"/>
      <c r="E4652" s="22"/>
      <c r="F4652" s="22"/>
      <c r="G4652" s="51"/>
      <c r="H4652" s="66"/>
      <c r="I4652" s="87"/>
      <c r="J4652" s="22"/>
      <c r="K4652" s="22"/>
      <c r="L4652" s="51"/>
      <c r="M4652" s="65"/>
      <c r="N4652" s="87"/>
      <c r="O4652" s="22"/>
      <c r="P4652" s="96"/>
    </row>
    <row r="4653" spans="2:16" ht="15.6" hidden="1" x14ac:dyDescent="0.3">
      <c r="B4653" s="62" t="str">
        <f>B4650</f>
        <v xml:space="preserve">  </v>
      </c>
      <c r="C4653" s="144" t="s">
        <v>37</v>
      </c>
      <c r="D4653" s="144"/>
      <c r="E4653" s="144"/>
      <c r="F4653" s="144"/>
      <c r="G4653" s="51"/>
      <c r="H4653" s="87" t="s">
        <v>74</v>
      </c>
      <c r="I4653" s="66"/>
      <c r="J4653" s="22" t="str">
        <f>IFERROR(VLOOKUP(B4653,'Lessor Calculations'!$AE$10:$AG$448,3,FALSE),0)</f>
        <v xml:space="preserve">  </v>
      </c>
      <c r="K4653" s="22"/>
      <c r="L4653" s="51"/>
      <c r="M4653" s="87" t="s">
        <v>74</v>
      </c>
      <c r="N4653" s="66"/>
      <c r="O4653" s="22" t="str">
        <f>J4653</f>
        <v xml:space="preserve">  </v>
      </c>
      <c r="P4653" s="96"/>
    </row>
    <row r="4654" spans="2:16" ht="15.6" hidden="1" x14ac:dyDescent="0.3">
      <c r="B4654" s="74"/>
      <c r="C4654" s="144"/>
      <c r="D4654" s="144"/>
      <c r="E4654" s="144"/>
      <c r="F4654" s="144"/>
      <c r="G4654" s="51"/>
      <c r="H4654" s="52"/>
      <c r="I4654" s="87" t="s">
        <v>79</v>
      </c>
      <c r="J4654" s="22"/>
      <c r="K4654" s="22" t="str">
        <f>J4653</f>
        <v xml:space="preserve">  </v>
      </c>
      <c r="L4654" s="51"/>
      <c r="M4654" s="52"/>
      <c r="N4654" s="87" t="s">
        <v>79</v>
      </c>
      <c r="O4654" s="22"/>
      <c r="P4654" s="96" t="str">
        <f>O4653</f>
        <v xml:space="preserve">  </v>
      </c>
    </row>
    <row r="4655" spans="2:16" ht="15.6" hidden="1" x14ac:dyDescent="0.3">
      <c r="B4655" s="74"/>
      <c r="C4655" s="66"/>
      <c r="D4655" s="87"/>
      <c r="E4655" s="22"/>
      <c r="F4655" s="22"/>
      <c r="G4655" s="51"/>
      <c r="H4655" s="66"/>
      <c r="I4655" s="87"/>
      <c r="J4655" s="22"/>
      <c r="K4655" s="22"/>
      <c r="L4655" s="51"/>
      <c r="M4655" s="65"/>
      <c r="N4655" s="66"/>
      <c r="O4655" s="22"/>
      <c r="P4655" s="96"/>
    </row>
    <row r="4656" spans="2:16" ht="15.6" hidden="1" x14ac:dyDescent="0.3">
      <c r="B4656" s="62" t="str">
        <f>B4653</f>
        <v xml:space="preserve">  </v>
      </c>
      <c r="C4656" s="87" t="s">
        <v>36</v>
      </c>
      <c r="D4656" s="22"/>
      <c r="E4656" s="22" t="str">
        <f>F4657</f>
        <v xml:space="preserve">  </v>
      </c>
      <c r="F4656" s="22"/>
      <c r="G4656" s="51"/>
      <c r="H4656" s="143" t="s">
        <v>37</v>
      </c>
      <c r="I4656" s="143"/>
      <c r="J4656" s="143"/>
      <c r="K4656" s="143"/>
      <c r="L4656" s="51"/>
      <c r="M4656" s="87" t="s">
        <v>36</v>
      </c>
      <c r="N4656" s="22"/>
      <c r="O4656" s="22" t="str">
        <f>E4656</f>
        <v xml:space="preserve">  </v>
      </c>
      <c r="P4656" s="96"/>
    </row>
    <row r="4657" spans="2:16" ht="15.6" hidden="1" x14ac:dyDescent="0.3">
      <c r="B4657" s="75"/>
      <c r="C4657" s="79"/>
      <c r="D4657" s="90" t="s">
        <v>80</v>
      </c>
      <c r="E4657" s="90"/>
      <c r="F4657" s="91" t="str">
        <f>IFERROR(VLOOKUP(B4656,'Lessor Calculations'!$G$10:$W$448,17,FALSE),0)</f>
        <v xml:space="preserve">  </v>
      </c>
      <c r="G4657" s="70"/>
      <c r="H4657" s="146"/>
      <c r="I4657" s="146"/>
      <c r="J4657" s="146"/>
      <c r="K4657" s="146"/>
      <c r="L4657" s="70"/>
      <c r="M4657" s="79"/>
      <c r="N4657" s="90" t="s">
        <v>80</v>
      </c>
      <c r="O4657" s="91"/>
      <c r="P4657" s="94" t="str">
        <f>O4656</f>
        <v xml:space="preserve">  </v>
      </c>
    </row>
    <row r="4658" spans="2:16" ht="15.6" hidden="1" x14ac:dyDescent="0.3">
      <c r="B4658" s="59" t="str">
        <f>IFERROR(IF(EOMONTH(B4653,1)&gt;Questionnaire!$I$8,"  ",EOMONTH(B4653,1)),"  ")</f>
        <v xml:space="preserve">  </v>
      </c>
      <c r="C4658" s="82" t="s">
        <v>36</v>
      </c>
      <c r="D4658" s="83"/>
      <c r="E4658" s="83">
        <f>IFERROR(F4659+F4660,0)</f>
        <v>0</v>
      </c>
      <c r="F4658" s="83"/>
      <c r="G4658" s="61"/>
      <c r="H4658" s="142" t="s">
        <v>37</v>
      </c>
      <c r="I4658" s="142"/>
      <c r="J4658" s="142"/>
      <c r="K4658" s="142"/>
      <c r="L4658" s="61"/>
      <c r="M4658" s="82" t="s">
        <v>36</v>
      </c>
      <c r="N4658" s="83"/>
      <c r="O4658" s="83">
        <f>E4658</f>
        <v>0</v>
      </c>
      <c r="P4658" s="95"/>
    </row>
    <row r="4659" spans="2:16" hidden="1" x14ac:dyDescent="0.25">
      <c r="B4659" s="98"/>
      <c r="C4659" s="87"/>
      <c r="D4659" s="87" t="s">
        <v>71</v>
      </c>
      <c r="E4659" s="87"/>
      <c r="F4659" s="22">
        <f>IFERROR(-VLOOKUP(B4658,'Lessor Calculations'!$G$10:$N$448,8,FALSE),0)</f>
        <v>0</v>
      </c>
      <c r="G4659" s="51"/>
      <c r="H4659" s="143"/>
      <c r="I4659" s="143"/>
      <c r="J4659" s="143"/>
      <c r="K4659" s="143"/>
      <c r="L4659" s="51"/>
      <c r="M4659" s="87"/>
      <c r="N4659" s="87" t="s">
        <v>71</v>
      </c>
      <c r="O4659" s="22"/>
      <c r="P4659" s="96">
        <f>F4659</f>
        <v>0</v>
      </c>
    </row>
    <row r="4660" spans="2:16" hidden="1" x14ac:dyDescent="0.25">
      <c r="B4660" s="98"/>
      <c r="C4660" s="66"/>
      <c r="D4660" s="87" t="s">
        <v>72</v>
      </c>
      <c r="E4660" s="87"/>
      <c r="F4660" s="22" t="str">
        <f>IFERROR(VLOOKUP(B4658,'Lessor Calculations'!$G$10:$M$448,7,FALSE),0)</f>
        <v xml:space="preserve">  </v>
      </c>
      <c r="G4660" s="51"/>
      <c r="H4660" s="143"/>
      <c r="I4660" s="143"/>
      <c r="J4660" s="143"/>
      <c r="K4660" s="143"/>
      <c r="L4660" s="51"/>
      <c r="M4660" s="66"/>
      <c r="N4660" s="87" t="s">
        <v>72</v>
      </c>
      <c r="O4660" s="22"/>
      <c r="P4660" s="96" t="str">
        <f>F4660</f>
        <v xml:space="preserve">  </v>
      </c>
    </row>
    <row r="4661" spans="2:16" hidden="1" x14ac:dyDescent="0.25">
      <c r="B4661" s="98"/>
      <c r="C4661" s="66"/>
      <c r="D4661" s="87"/>
      <c r="E4661" s="22"/>
      <c r="F4661" s="22"/>
      <c r="G4661" s="51"/>
      <c r="H4661" s="66"/>
      <c r="I4661" s="87"/>
      <c r="J4661" s="22"/>
      <c r="K4661" s="22"/>
      <c r="L4661" s="51"/>
      <c r="M4661" s="65"/>
      <c r="N4661" s="87"/>
      <c r="O4661" s="22"/>
      <c r="P4661" s="96"/>
    </row>
    <row r="4662" spans="2:16" ht="15.6" hidden="1" x14ac:dyDescent="0.3">
      <c r="B4662" s="62" t="str">
        <f>B4658</f>
        <v xml:space="preserve">  </v>
      </c>
      <c r="C4662" s="66" t="s">
        <v>70</v>
      </c>
      <c r="D4662" s="66"/>
      <c r="E4662" s="22" t="str">
        <f>IFERROR(VLOOKUP(B4662,'Lessor Calculations'!$Z$10:$AB$448,3,FALSE),0)</f>
        <v xml:space="preserve">  </v>
      </c>
      <c r="F4662" s="66"/>
      <c r="G4662" s="51"/>
      <c r="H4662" s="143" t="s">
        <v>37</v>
      </c>
      <c r="I4662" s="143"/>
      <c r="J4662" s="143"/>
      <c r="K4662" s="143"/>
      <c r="L4662" s="51"/>
      <c r="M4662" s="66" t="s">
        <v>70</v>
      </c>
      <c r="N4662" s="66"/>
      <c r="O4662" s="22" t="str">
        <f>E4662</f>
        <v xml:space="preserve">  </v>
      </c>
      <c r="P4662" s="96"/>
    </row>
    <row r="4663" spans="2:16" hidden="1" x14ac:dyDescent="0.25">
      <c r="B4663" s="98"/>
      <c r="C4663" s="66"/>
      <c r="D4663" s="87" t="s">
        <v>82</v>
      </c>
      <c r="E4663" s="66"/>
      <c r="F4663" s="77" t="str">
        <f>E4662</f>
        <v xml:space="preserve">  </v>
      </c>
      <c r="G4663" s="51"/>
      <c r="H4663" s="143"/>
      <c r="I4663" s="143"/>
      <c r="J4663" s="143"/>
      <c r="K4663" s="143"/>
      <c r="L4663" s="51"/>
      <c r="M4663" s="66"/>
      <c r="N4663" s="87" t="s">
        <v>82</v>
      </c>
      <c r="O4663" s="22"/>
      <c r="P4663" s="96" t="str">
        <f>O4662</f>
        <v xml:space="preserve">  </v>
      </c>
    </row>
    <row r="4664" spans="2:16" hidden="1" x14ac:dyDescent="0.25">
      <c r="B4664" s="98"/>
      <c r="C4664" s="66"/>
      <c r="D4664" s="87"/>
      <c r="E4664" s="22"/>
      <c r="F4664" s="22"/>
      <c r="G4664" s="51"/>
      <c r="H4664" s="66"/>
      <c r="I4664" s="87"/>
      <c r="J4664" s="22"/>
      <c r="K4664" s="22"/>
      <c r="L4664" s="51"/>
      <c r="M4664" s="65"/>
      <c r="N4664" s="87"/>
      <c r="O4664" s="22"/>
      <c r="P4664" s="96"/>
    </row>
    <row r="4665" spans="2:16" ht="15.6" hidden="1" x14ac:dyDescent="0.3">
      <c r="B4665" s="62" t="str">
        <f>B4662</f>
        <v xml:space="preserve">  </v>
      </c>
      <c r="C4665" s="144" t="s">
        <v>37</v>
      </c>
      <c r="D4665" s="144"/>
      <c r="E4665" s="144"/>
      <c r="F4665" s="144"/>
      <c r="G4665" s="51"/>
      <c r="H4665" s="87" t="s">
        <v>74</v>
      </c>
      <c r="I4665" s="66"/>
      <c r="J4665" s="22" t="str">
        <f>IFERROR(VLOOKUP(B4665,'Lessor Calculations'!$AE$10:$AG$448,3,FALSE),0)</f>
        <v xml:space="preserve">  </v>
      </c>
      <c r="K4665" s="22"/>
      <c r="L4665" s="51"/>
      <c r="M4665" s="87" t="s">
        <v>74</v>
      </c>
      <c r="N4665" s="66"/>
      <c r="O4665" s="22" t="str">
        <f>J4665</f>
        <v xml:space="preserve">  </v>
      </c>
      <c r="P4665" s="96"/>
    </row>
    <row r="4666" spans="2:16" ht="15.6" hidden="1" x14ac:dyDescent="0.3">
      <c r="B4666" s="74"/>
      <c r="C4666" s="144"/>
      <c r="D4666" s="144"/>
      <c r="E4666" s="144"/>
      <c r="F4666" s="144"/>
      <c r="G4666" s="51"/>
      <c r="H4666" s="52"/>
      <c r="I4666" s="87" t="s">
        <v>79</v>
      </c>
      <c r="J4666" s="22"/>
      <c r="K4666" s="22" t="str">
        <f>J4665</f>
        <v xml:space="preserve">  </v>
      </c>
      <c r="L4666" s="51"/>
      <c r="M4666" s="52"/>
      <c r="N4666" s="87" t="s">
        <v>79</v>
      </c>
      <c r="O4666" s="22"/>
      <c r="P4666" s="96" t="str">
        <f>O4665</f>
        <v xml:space="preserve">  </v>
      </c>
    </row>
    <row r="4667" spans="2:16" ht="15.6" hidden="1" x14ac:dyDescent="0.3">
      <c r="B4667" s="74"/>
      <c r="C4667" s="66"/>
      <c r="D4667" s="87"/>
      <c r="E4667" s="22"/>
      <c r="F4667" s="22"/>
      <c r="G4667" s="51"/>
      <c r="H4667" s="66"/>
      <c r="I4667" s="87"/>
      <c r="J4667" s="22"/>
      <c r="K4667" s="22"/>
      <c r="L4667" s="51"/>
      <c r="M4667" s="65"/>
      <c r="N4667" s="66"/>
      <c r="O4667" s="22"/>
      <c r="P4667" s="96"/>
    </row>
    <row r="4668" spans="2:16" ht="15.6" hidden="1" x14ac:dyDescent="0.3">
      <c r="B4668" s="62" t="str">
        <f>B4665</f>
        <v xml:space="preserve">  </v>
      </c>
      <c r="C4668" s="87" t="s">
        <v>36</v>
      </c>
      <c r="D4668" s="22"/>
      <c r="E4668" s="22" t="str">
        <f>F4669</f>
        <v xml:space="preserve">  </v>
      </c>
      <c r="F4668" s="22"/>
      <c r="G4668" s="51"/>
      <c r="H4668" s="143" t="s">
        <v>37</v>
      </c>
      <c r="I4668" s="143"/>
      <c r="J4668" s="143"/>
      <c r="K4668" s="143"/>
      <c r="L4668" s="51"/>
      <c r="M4668" s="87" t="s">
        <v>36</v>
      </c>
      <c r="N4668" s="22"/>
      <c r="O4668" s="22" t="str">
        <f>E4668</f>
        <v xml:space="preserve">  </v>
      </c>
      <c r="P4668" s="96"/>
    </row>
    <row r="4669" spans="2:16" ht="15.6" hidden="1" x14ac:dyDescent="0.3">
      <c r="B4669" s="75"/>
      <c r="C4669" s="79"/>
      <c r="D4669" s="90" t="s">
        <v>80</v>
      </c>
      <c r="E4669" s="90"/>
      <c r="F4669" s="91" t="str">
        <f>IFERROR(VLOOKUP(B4668,'Lessor Calculations'!$G$10:$W$448,17,FALSE),0)</f>
        <v xml:space="preserve">  </v>
      </c>
      <c r="G4669" s="70"/>
      <c r="H4669" s="146"/>
      <c r="I4669" s="146"/>
      <c r="J4669" s="146"/>
      <c r="K4669" s="146"/>
      <c r="L4669" s="70"/>
      <c r="M4669" s="79"/>
      <c r="N4669" s="90" t="s">
        <v>80</v>
      </c>
      <c r="O4669" s="91"/>
      <c r="P4669" s="94" t="str">
        <f>O4668</f>
        <v xml:space="preserve">  </v>
      </c>
    </row>
    <row r="4670" spans="2:16" ht="15.6" hidden="1" x14ac:dyDescent="0.3">
      <c r="B4670" s="59" t="str">
        <f>IFERROR(IF(EOMONTH(B4665,1)&gt;Questionnaire!$I$8,"  ",EOMONTH(B4665,1)),"  ")</f>
        <v xml:space="preserve">  </v>
      </c>
      <c r="C4670" s="82" t="s">
        <v>36</v>
      </c>
      <c r="D4670" s="83"/>
      <c r="E4670" s="83">
        <f>IFERROR(F4671+F4672,0)</f>
        <v>0</v>
      </c>
      <c r="F4670" s="83"/>
      <c r="G4670" s="61"/>
      <c r="H4670" s="142" t="s">
        <v>37</v>
      </c>
      <c r="I4670" s="142"/>
      <c r="J4670" s="142"/>
      <c r="K4670" s="142"/>
      <c r="L4670" s="61"/>
      <c r="M4670" s="82" t="s">
        <v>36</v>
      </c>
      <c r="N4670" s="83"/>
      <c r="O4670" s="83">
        <f>E4670</f>
        <v>0</v>
      </c>
      <c r="P4670" s="95"/>
    </row>
    <row r="4671" spans="2:16" hidden="1" x14ac:dyDescent="0.25">
      <c r="B4671" s="98"/>
      <c r="C4671" s="87"/>
      <c r="D4671" s="87" t="s">
        <v>71</v>
      </c>
      <c r="E4671" s="87"/>
      <c r="F4671" s="22">
        <f>IFERROR(-VLOOKUP(B4670,'Lessor Calculations'!$G$10:$N$448,8,FALSE),0)</f>
        <v>0</v>
      </c>
      <c r="G4671" s="51"/>
      <c r="H4671" s="143"/>
      <c r="I4671" s="143"/>
      <c r="J4671" s="143"/>
      <c r="K4671" s="143"/>
      <c r="L4671" s="51"/>
      <c r="M4671" s="87"/>
      <c r="N4671" s="87" t="s">
        <v>71</v>
      </c>
      <c r="O4671" s="22"/>
      <c r="P4671" s="96">
        <f>F4671</f>
        <v>0</v>
      </c>
    </row>
    <row r="4672" spans="2:16" hidden="1" x14ac:dyDescent="0.25">
      <c r="B4672" s="98"/>
      <c r="C4672" s="66"/>
      <c r="D4672" s="87" t="s">
        <v>72</v>
      </c>
      <c r="E4672" s="87"/>
      <c r="F4672" s="22" t="str">
        <f>IFERROR(VLOOKUP(B4670,'Lessor Calculations'!$G$10:$M$448,7,FALSE),0)</f>
        <v xml:space="preserve">  </v>
      </c>
      <c r="G4672" s="51"/>
      <c r="H4672" s="143"/>
      <c r="I4672" s="143"/>
      <c r="J4672" s="143"/>
      <c r="K4672" s="143"/>
      <c r="L4672" s="51"/>
      <c r="M4672" s="66"/>
      <c r="N4672" s="87" t="s">
        <v>72</v>
      </c>
      <c r="O4672" s="22"/>
      <c r="P4672" s="96" t="str">
        <f>F4672</f>
        <v xml:space="preserve">  </v>
      </c>
    </row>
    <row r="4673" spans="2:16" hidden="1" x14ac:dyDescent="0.25">
      <c r="B4673" s="98"/>
      <c r="C4673" s="66"/>
      <c r="D4673" s="87"/>
      <c r="E4673" s="22"/>
      <c r="F4673" s="22"/>
      <c r="G4673" s="51"/>
      <c r="H4673" s="66"/>
      <c r="I4673" s="87"/>
      <c r="J4673" s="22"/>
      <c r="K4673" s="22"/>
      <c r="L4673" s="51"/>
      <c r="M4673" s="65"/>
      <c r="N4673" s="87"/>
      <c r="O4673" s="22"/>
      <c r="P4673" s="96"/>
    </row>
    <row r="4674" spans="2:16" ht="15.6" hidden="1" x14ac:dyDescent="0.3">
      <c r="B4674" s="62" t="str">
        <f>B4670</f>
        <v xml:space="preserve">  </v>
      </c>
      <c r="C4674" s="66" t="s">
        <v>70</v>
      </c>
      <c r="D4674" s="66"/>
      <c r="E4674" s="22" t="str">
        <f>IFERROR(VLOOKUP(B4674,'Lessor Calculations'!$Z$10:$AB$448,3,FALSE),0)</f>
        <v xml:space="preserve">  </v>
      </c>
      <c r="F4674" s="66"/>
      <c r="G4674" s="51"/>
      <c r="H4674" s="143" t="s">
        <v>37</v>
      </c>
      <c r="I4674" s="143"/>
      <c r="J4674" s="143"/>
      <c r="K4674" s="143"/>
      <c r="L4674" s="51"/>
      <c r="M4674" s="66" t="s">
        <v>70</v>
      </c>
      <c r="N4674" s="66"/>
      <c r="O4674" s="22" t="str">
        <f>E4674</f>
        <v xml:space="preserve">  </v>
      </c>
      <c r="P4674" s="96"/>
    </row>
    <row r="4675" spans="2:16" hidden="1" x14ac:dyDescent="0.25">
      <c r="B4675" s="98"/>
      <c r="C4675" s="66"/>
      <c r="D4675" s="87" t="s">
        <v>82</v>
      </c>
      <c r="E4675" s="66"/>
      <c r="F4675" s="77" t="str">
        <f>E4674</f>
        <v xml:space="preserve">  </v>
      </c>
      <c r="G4675" s="51"/>
      <c r="H4675" s="143"/>
      <c r="I4675" s="143"/>
      <c r="J4675" s="143"/>
      <c r="K4675" s="143"/>
      <c r="L4675" s="51"/>
      <c r="M4675" s="66"/>
      <c r="N4675" s="87" t="s">
        <v>82</v>
      </c>
      <c r="O4675" s="22"/>
      <c r="P4675" s="96" t="str">
        <f>O4674</f>
        <v xml:space="preserve">  </v>
      </c>
    </row>
    <row r="4676" spans="2:16" hidden="1" x14ac:dyDescent="0.25">
      <c r="B4676" s="98"/>
      <c r="C4676" s="66"/>
      <c r="D4676" s="87"/>
      <c r="E4676" s="22"/>
      <c r="F4676" s="22"/>
      <c r="G4676" s="51"/>
      <c r="H4676" s="66"/>
      <c r="I4676" s="87"/>
      <c r="J4676" s="22"/>
      <c r="K4676" s="22"/>
      <c r="L4676" s="51"/>
      <c r="M4676" s="65"/>
      <c r="N4676" s="87"/>
      <c r="O4676" s="22"/>
      <c r="P4676" s="96"/>
    </row>
    <row r="4677" spans="2:16" ht="15.6" hidden="1" x14ac:dyDescent="0.3">
      <c r="B4677" s="62" t="str">
        <f>B4674</f>
        <v xml:space="preserve">  </v>
      </c>
      <c r="C4677" s="144" t="s">
        <v>37</v>
      </c>
      <c r="D4677" s="144"/>
      <c r="E4677" s="144"/>
      <c r="F4677" s="144"/>
      <c r="G4677" s="51"/>
      <c r="H4677" s="87" t="s">
        <v>74</v>
      </c>
      <c r="I4677" s="66"/>
      <c r="J4677" s="22" t="str">
        <f>IFERROR(VLOOKUP(B4677,'Lessor Calculations'!$AE$10:$AG$448,3,FALSE),0)</f>
        <v xml:space="preserve">  </v>
      </c>
      <c r="K4677" s="22"/>
      <c r="L4677" s="51"/>
      <c r="M4677" s="87" t="s">
        <v>74</v>
      </c>
      <c r="N4677" s="66"/>
      <c r="O4677" s="22" t="str">
        <f>J4677</f>
        <v xml:space="preserve">  </v>
      </c>
      <c r="P4677" s="96"/>
    </row>
    <row r="4678" spans="2:16" ht="15.6" hidden="1" x14ac:dyDescent="0.3">
      <c r="B4678" s="74"/>
      <c r="C4678" s="144"/>
      <c r="D4678" s="144"/>
      <c r="E4678" s="144"/>
      <c r="F4678" s="144"/>
      <c r="G4678" s="51"/>
      <c r="H4678" s="52"/>
      <c r="I4678" s="87" t="s">
        <v>79</v>
      </c>
      <c r="J4678" s="22"/>
      <c r="K4678" s="22" t="str">
        <f>J4677</f>
        <v xml:space="preserve">  </v>
      </c>
      <c r="L4678" s="51"/>
      <c r="M4678" s="52"/>
      <c r="N4678" s="87" t="s">
        <v>79</v>
      </c>
      <c r="O4678" s="22"/>
      <c r="P4678" s="96" t="str">
        <f>O4677</f>
        <v xml:space="preserve">  </v>
      </c>
    </row>
    <row r="4679" spans="2:16" ht="15.6" hidden="1" x14ac:dyDescent="0.3">
      <c r="B4679" s="74"/>
      <c r="C4679" s="66"/>
      <c r="D4679" s="87"/>
      <c r="E4679" s="22"/>
      <c r="F4679" s="22"/>
      <c r="G4679" s="51"/>
      <c r="H4679" s="66"/>
      <c r="I4679" s="87"/>
      <c r="J4679" s="22"/>
      <c r="K4679" s="22"/>
      <c r="L4679" s="51"/>
      <c r="M4679" s="65"/>
      <c r="N4679" s="66"/>
      <c r="O4679" s="22"/>
      <c r="P4679" s="96"/>
    </row>
    <row r="4680" spans="2:16" ht="15.6" hidden="1" x14ac:dyDescent="0.3">
      <c r="B4680" s="62" t="str">
        <f>B4677</f>
        <v xml:space="preserve">  </v>
      </c>
      <c r="C4680" s="87" t="s">
        <v>36</v>
      </c>
      <c r="D4680" s="22"/>
      <c r="E4680" s="22" t="str">
        <f>F4681</f>
        <v xml:space="preserve">  </v>
      </c>
      <c r="F4680" s="22"/>
      <c r="G4680" s="51"/>
      <c r="H4680" s="143" t="s">
        <v>37</v>
      </c>
      <c r="I4680" s="143"/>
      <c r="J4680" s="143"/>
      <c r="K4680" s="143"/>
      <c r="L4680" s="51"/>
      <c r="M4680" s="87" t="s">
        <v>36</v>
      </c>
      <c r="N4680" s="22"/>
      <c r="O4680" s="22" t="str">
        <f>E4680</f>
        <v xml:space="preserve">  </v>
      </c>
      <c r="P4680" s="96"/>
    </row>
    <row r="4681" spans="2:16" ht="15.6" hidden="1" x14ac:dyDescent="0.3">
      <c r="B4681" s="75"/>
      <c r="C4681" s="79"/>
      <c r="D4681" s="90" t="s">
        <v>80</v>
      </c>
      <c r="E4681" s="90"/>
      <c r="F4681" s="91" t="str">
        <f>IFERROR(VLOOKUP(B4680,'Lessor Calculations'!$G$10:$W$448,17,FALSE),0)</f>
        <v xml:space="preserve">  </v>
      </c>
      <c r="G4681" s="70"/>
      <c r="H4681" s="146"/>
      <c r="I4681" s="146"/>
      <c r="J4681" s="146"/>
      <c r="K4681" s="146"/>
      <c r="L4681" s="70"/>
      <c r="M4681" s="79"/>
      <c r="N4681" s="90" t="s">
        <v>80</v>
      </c>
      <c r="O4681" s="91"/>
      <c r="P4681" s="94" t="str">
        <f>O4680</f>
        <v xml:space="preserve">  </v>
      </c>
    </row>
    <row r="4682" spans="2:16" ht="15.6" hidden="1" x14ac:dyDescent="0.3">
      <c r="B4682" s="59" t="str">
        <f>IFERROR(IF(EOMONTH(B4677,1)&gt;Questionnaire!$I$8,"  ",EOMONTH(B4677,1)),"  ")</f>
        <v xml:space="preserve">  </v>
      </c>
      <c r="C4682" s="82" t="s">
        <v>36</v>
      </c>
      <c r="D4682" s="83"/>
      <c r="E4682" s="83">
        <f>IFERROR(F4683+F4684,0)</f>
        <v>0</v>
      </c>
      <c r="F4682" s="83"/>
      <c r="G4682" s="61"/>
      <c r="H4682" s="142" t="s">
        <v>37</v>
      </c>
      <c r="I4682" s="142"/>
      <c r="J4682" s="142"/>
      <c r="K4682" s="142"/>
      <c r="L4682" s="61"/>
      <c r="M4682" s="82" t="s">
        <v>36</v>
      </c>
      <c r="N4682" s="83"/>
      <c r="O4682" s="83">
        <f>E4682</f>
        <v>0</v>
      </c>
      <c r="P4682" s="95"/>
    </row>
    <row r="4683" spans="2:16" hidden="1" x14ac:dyDescent="0.25">
      <c r="B4683" s="98"/>
      <c r="C4683" s="87"/>
      <c r="D4683" s="87" t="s">
        <v>71</v>
      </c>
      <c r="E4683" s="87"/>
      <c r="F4683" s="22">
        <f>IFERROR(-VLOOKUP(B4682,'Lessor Calculations'!$G$10:$N$448,8,FALSE),0)</f>
        <v>0</v>
      </c>
      <c r="G4683" s="51"/>
      <c r="H4683" s="143"/>
      <c r="I4683" s="143"/>
      <c r="J4683" s="143"/>
      <c r="K4683" s="143"/>
      <c r="L4683" s="51"/>
      <c r="M4683" s="87"/>
      <c r="N4683" s="87" t="s">
        <v>71</v>
      </c>
      <c r="O4683" s="22"/>
      <c r="P4683" s="96">
        <f>F4683</f>
        <v>0</v>
      </c>
    </row>
    <row r="4684" spans="2:16" hidden="1" x14ac:dyDescent="0.25">
      <c r="B4684" s="98"/>
      <c r="C4684" s="66"/>
      <c r="D4684" s="87" t="s">
        <v>72</v>
      </c>
      <c r="E4684" s="87"/>
      <c r="F4684" s="22" t="str">
        <f>IFERROR(VLOOKUP(B4682,'Lessor Calculations'!$G$10:$M$448,7,FALSE),0)</f>
        <v xml:space="preserve">  </v>
      </c>
      <c r="G4684" s="51"/>
      <c r="H4684" s="143"/>
      <c r="I4684" s="143"/>
      <c r="J4684" s="143"/>
      <c r="K4684" s="143"/>
      <c r="L4684" s="51"/>
      <c r="M4684" s="66"/>
      <c r="N4684" s="87" t="s">
        <v>72</v>
      </c>
      <c r="O4684" s="22"/>
      <c r="P4684" s="96" t="str">
        <f>F4684</f>
        <v xml:space="preserve">  </v>
      </c>
    </row>
    <row r="4685" spans="2:16" hidden="1" x14ac:dyDescent="0.25">
      <c r="B4685" s="98"/>
      <c r="C4685" s="66"/>
      <c r="D4685" s="87"/>
      <c r="E4685" s="22"/>
      <c r="F4685" s="22"/>
      <c r="G4685" s="51"/>
      <c r="H4685" s="66"/>
      <c r="I4685" s="87"/>
      <c r="J4685" s="22"/>
      <c r="K4685" s="22"/>
      <c r="L4685" s="51"/>
      <c r="M4685" s="65"/>
      <c r="N4685" s="87"/>
      <c r="O4685" s="22"/>
      <c r="P4685" s="96"/>
    </row>
    <row r="4686" spans="2:16" ht="15.6" hidden="1" x14ac:dyDescent="0.3">
      <c r="B4686" s="62" t="str">
        <f>B4682</f>
        <v xml:space="preserve">  </v>
      </c>
      <c r="C4686" s="66" t="s">
        <v>70</v>
      </c>
      <c r="D4686" s="66"/>
      <c r="E4686" s="22" t="str">
        <f>IFERROR(VLOOKUP(B4686,'Lessor Calculations'!$Z$10:$AB$448,3,FALSE),0)</f>
        <v xml:space="preserve">  </v>
      </c>
      <c r="F4686" s="66"/>
      <c r="G4686" s="51"/>
      <c r="H4686" s="143" t="s">
        <v>37</v>
      </c>
      <c r="I4686" s="143"/>
      <c r="J4686" s="143"/>
      <c r="K4686" s="143"/>
      <c r="L4686" s="51"/>
      <c r="M4686" s="66" t="s">
        <v>70</v>
      </c>
      <c r="N4686" s="66"/>
      <c r="O4686" s="22" t="str">
        <f>E4686</f>
        <v xml:space="preserve">  </v>
      </c>
      <c r="P4686" s="96"/>
    </row>
    <row r="4687" spans="2:16" hidden="1" x14ac:dyDescent="0.25">
      <c r="B4687" s="98"/>
      <c r="C4687" s="66"/>
      <c r="D4687" s="87" t="s">
        <v>82</v>
      </c>
      <c r="E4687" s="66"/>
      <c r="F4687" s="77" t="str">
        <f>E4686</f>
        <v xml:space="preserve">  </v>
      </c>
      <c r="G4687" s="51"/>
      <c r="H4687" s="143"/>
      <c r="I4687" s="143"/>
      <c r="J4687" s="143"/>
      <c r="K4687" s="143"/>
      <c r="L4687" s="51"/>
      <c r="M4687" s="66"/>
      <c r="N4687" s="87" t="s">
        <v>82</v>
      </c>
      <c r="O4687" s="22"/>
      <c r="P4687" s="96" t="str">
        <f>O4686</f>
        <v xml:space="preserve">  </v>
      </c>
    </row>
    <row r="4688" spans="2:16" hidden="1" x14ac:dyDescent="0.25">
      <c r="B4688" s="98"/>
      <c r="C4688" s="66"/>
      <c r="D4688" s="87"/>
      <c r="E4688" s="22"/>
      <c r="F4688" s="22"/>
      <c r="G4688" s="51"/>
      <c r="H4688" s="66"/>
      <c r="I4688" s="87"/>
      <c r="J4688" s="22"/>
      <c r="K4688" s="22"/>
      <c r="L4688" s="51"/>
      <c r="M4688" s="65"/>
      <c r="N4688" s="87"/>
      <c r="O4688" s="22"/>
      <c r="P4688" s="96"/>
    </row>
    <row r="4689" spans="2:16" ht="15.6" hidden="1" x14ac:dyDescent="0.3">
      <c r="B4689" s="62" t="str">
        <f>B4686</f>
        <v xml:space="preserve">  </v>
      </c>
      <c r="C4689" s="144" t="s">
        <v>37</v>
      </c>
      <c r="D4689" s="144"/>
      <c r="E4689" s="144"/>
      <c r="F4689" s="144"/>
      <c r="G4689" s="51"/>
      <c r="H4689" s="87" t="s">
        <v>74</v>
      </c>
      <c r="I4689" s="66"/>
      <c r="J4689" s="22" t="str">
        <f>IFERROR(VLOOKUP(B4689,'Lessor Calculations'!$AE$10:$AG$448,3,FALSE),0)</f>
        <v xml:space="preserve">  </v>
      </c>
      <c r="K4689" s="22"/>
      <c r="L4689" s="51"/>
      <c r="M4689" s="87" t="s">
        <v>74</v>
      </c>
      <c r="N4689" s="66"/>
      <c r="O4689" s="22" t="str">
        <f>J4689</f>
        <v xml:space="preserve">  </v>
      </c>
      <c r="P4689" s="96"/>
    </row>
    <row r="4690" spans="2:16" ht="15.6" hidden="1" x14ac:dyDescent="0.3">
      <c r="B4690" s="74"/>
      <c r="C4690" s="144"/>
      <c r="D4690" s="144"/>
      <c r="E4690" s="144"/>
      <c r="F4690" s="144"/>
      <c r="G4690" s="51"/>
      <c r="H4690" s="52"/>
      <c r="I4690" s="87" t="s">
        <v>79</v>
      </c>
      <c r="J4690" s="22"/>
      <c r="K4690" s="22" t="str">
        <f>J4689</f>
        <v xml:space="preserve">  </v>
      </c>
      <c r="L4690" s="51"/>
      <c r="M4690" s="52"/>
      <c r="N4690" s="87" t="s">
        <v>79</v>
      </c>
      <c r="O4690" s="22"/>
      <c r="P4690" s="96" t="str">
        <f>O4689</f>
        <v xml:space="preserve">  </v>
      </c>
    </row>
    <row r="4691" spans="2:16" ht="15.6" hidden="1" x14ac:dyDescent="0.3">
      <c r="B4691" s="74"/>
      <c r="C4691" s="66"/>
      <c r="D4691" s="87"/>
      <c r="E4691" s="22"/>
      <c r="F4691" s="22"/>
      <c r="G4691" s="51"/>
      <c r="H4691" s="66"/>
      <c r="I4691" s="87"/>
      <c r="J4691" s="22"/>
      <c r="K4691" s="22"/>
      <c r="L4691" s="51"/>
      <c r="M4691" s="65"/>
      <c r="N4691" s="66"/>
      <c r="O4691" s="22"/>
      <c r="P4691" s="96"/>
    </row>
    <row r="4692" spans="2:16" ht="15.6" hidden="1" x14ac:dyDescent="0.3">
      <c r="B4692" s="62" t="str">
        <f>B4689</f>
        <v xml:space="preserve">  </v>
      </c>
      <c r="C4692" s="87" t="s">
        <v>36</v>
      </c>
      <c r="D4692" s="22"/>
      <c r="E4692" s="22" t="str">
        <f>F4693</f>
        <v xml:space="preserve">  </v>
      </c>
      <c r="F4692" s="22"/>
      <c r="G4692" s="51"/>
      <c r="H4692" s="143" t="s">
        <v>37</v>
      </c>
      <c r="I4692" s="143"/>
      <c r="J4692" s="143"/>
      <c r="K4692" s="143"/>
      <c r="L4692" s="51"/>
      <c r="M4692" s="87" t="s">
        <v>36</v>
      </c>
      <c r="N4692" s="22"/>
      <c r="O4692" s="22" t="str">
        <f>E4692</f>
        <v xml:space="preserve">  </v>
      </c>
      <c r="P4692" s="96"/>
    </row>
    <row r="4693" spans="2:16" ht="15.6" hidden="1" x14ac:dyDescent="0.3">
      <c r="B4693" s="75"/>
      <c r="C4693" s="79"/>
      <c r="D4693" s="90" t="s">
        <v>80</v>
      </c>
      <c r="E4693" s="90"/>
      <c r="F4693" s="91" t="str">
        <f>IFERROR(VLOOKUP(B4692,'Lessor Calculations'!$G$10:$W$448,17,FALSE),0)</f>
        <v xml:space="preserve">  </v>
      </c>
      <c r="G4693" s="70"/>
      <c r="H4693" s="146"/>
      <c r="I4693" s="146"/>
      <c r="J4693" s="146"/>
      <c r="K4693" s="146"/>
      <c r="L4693" s="70"/>
      <c r="M4693" s="79"/>
      <c r="N4693" s="90" t="s">
        <v>80</v>
      </c>
      <c r="O4693" s="91"/>
      <c r="P4693" s="94" t="str">
        <f>O4692</f>
        <v xml:space="preserve">  </v>
      </c>
    </row>
    <row r="4694" spans="2:16" ht="15.6" hidden="1" x14ac:dyDescent="0.3">
      <c r="B4694" s="59" t="str">
        <f>IFERROR(IF(EOMONTH(B4689,1)&gt;Questionnaire!$I$8,"  ",EOMONTH(B4689,1)),"  ")</f>
        <v xml:space="preserve">  </v>
      </c>
      <c r="C4694" s="82" t="s">
        <v>36</v>
      </c>
      <c r="D4694" s="83"/>
      <c r="E4694" s="83">
        <f>IFERROR(F4695+F4696,0)</f>
        <v>0</v>
      </c>
      <c r="F4694" s="83"/>
      <c r="G4694" s="61"/>
      <c r="H4694" s="142" t="s">
        <v>37</v>
      </c>
      <c r="I4694" s="142"/>
      <c r="J4694" s="142"/>
      <c r="K4694" s="142"/>
      <c r="L4694" s="61"/>
      <c r="M4694" s="82" t="s">
        <v>36</v>
      </c>
      <c r="N4694" s="83"/>
      <c r="O4694" s="83">
        <f>E4694</f>
        <v>0</v>
      </c>
      <c r="P4694" s="95"/>
    </row>
    <row r="4695" spans="2:16" hidden="1" x14ac:dyDescent="0.25">
      <c r="B4695" s="98"/>
      <c r="C4695" s="87"/>
      <c r="D4695" s="87" t="s">
        <v>71</v>
      </c>
      <c r="E4695" s="87"/>
      <c r="F4695" s="22">
        <f>IFERROR(-VLOOKUP(B4694,'Lessor Calculations'!$G$10:$N$448,8,FALSE),0)</f>
        <v>0</v>
      </c>
      <c r="G4695" s="51"/>
      <c r="H4695" s="143"/>
      <c r="I4695" s="143"/>
      <c r="J4695" s="143"/>
      <c r="K4695" s="143"/>
      <c r="L4695" s="51"/>
      <c r="M4695" s="87"/>
      <c r="N4695" s="87" t="s">
        <v>71</v>
      </c>
      <c r="O4695" s="22"/>
      <c r="P4695" s="96">
        <f>F4695</f>
        <v>0</v>
      </c>
    </row>
    <row r="4696" spans="2:16" hidden="1" x14ac:dyDescent="0.25">
      <c r="B4696" s="98"/>
      <c r="C4696" s="66"/>
      <c r="D4696" s="87" t="s">
        <v>72</v>
      </c>
      <c r="E4696" s="87"/>
      <c r="F4696" s="22" t="str">
        <f>IFERROR(VLOOKUP(B4694,'Lessor Calculations'!$G$10:$M$448,7,FALSE),0)</f>
        <v xml:space="preserve">  </v>
      </c>
      <c r="G4696" s="51"/>
      <c r="H4696" s="143"/>
      <c r="I4696" s="143"/>
      <c r="J4696" s="143"/>
      <c r="K4696" s="143"/>
      <c r="L4696" s="51"/>
      <c r="M4696" s="66"/>
      <c r="N4696" s="87" t="s">
        <v>72</v>
      </c>
      <c r="O4696" s="22"/>
      <c r="P4696" s="96" t="str">
        <f>F4696</f>
        <v xml:space="preserve">  </v>
      </c>
    </row>
    <row r="4697" spans="2:16" hidden="1" x14ac:dyDescent="0.25">
      <c r="B4697" s="98"/>
      <c r="C4697" s="66"/>
      <c r="D4697" s="87"/>
      <c r="E4697" s="22"/>
      <c r="F4697" s="22"/>
      <c r="G4697" s="51"/>
      <c r="H4697" s="66"/>
      <c r="I4697" s="87"/>
      <c r="J4697" s="22"/>
      <c r="K4697" s="22"/>
      <c r="L4697" s="51"/>
      <c r="M4697" s="65"/>
      <c r="N4697" s="87"/>
      <c r="O4697" s="22"/>
      <c r="P4697" s="96"/>
    </row>
    <row r="4698" spans="2:16" ht="15.6" hidden="1" x14ac:dyDescent="0.3">
      <c r="B4698" s="62" t="str">
        <f>B4694</f>
        <v xml:space="preserve">  </v>
      </c>
      <c r="C4698" s="66" t="s">
        <v>70</v>
      </c>
      <c r="D4698" s="66"/>
      <c r="E4698" s="22" t="str">
        <f>IFERROR(VLOOKUP(B4698,'Lessor Calculations'!$Z$10:$AB$448,3,FALSE),0)</f>
        <v xml:space="preserve">  </v>
      </c>
      <c r="F4698" s="66"/>
      <c r="G4698" s="51"/>
      <c r="H4698" s="143" t="s">
        <v>37</v>
      </c>
      <c r="I4698" s="143"/>
      <c r="J4698" s="143"/>
      <c r="K4698" s="143"/>
      <c r="L4698" s="51"/>
      <c r="M4698" s="66" t="s">
        <v>70</v>
      </c>
      <c r="N4698" s="66"/>
      <c r="O4698" s="22" t="str">
        <f>E4698</f>
        <v xml:space="preserve">  </v>
      </c>
      <c r="P4698" s="96"/>
    </row>
    <row r="4699" spans="2:16" hidden="1" x14ac:dyDescent="0.25">
      <c r="B4699" s="98"/>
      <c r="C4699" s="66"/>
      <c r="D4699" s="87" t="s">
        <v>82</v>
      </c>
      <c r="E4699" s="66"/>
      <c r="F4699" s="77" t="str">
        <f>E4698</f>
        <v xml:space="preserve">  </v>
      </c>
      <c r="G4699" s="51"/>
      <c r="H4699" s="143"/>
      <c r="I4699" s="143"/>
      <c r="J4699" s="143"/>
      <c r="K4699" s="143"/>
      <c r="L4699" s="51"/>
      <c r="M4699" s="66"/>
      <c r="N4699" s="87" t="s">
        <v>82</v>
      </c>
      <c r="O4699" s="22"/>
      <c r="P4699" s="96" t="str">
        <f>O4698</f>
        <v xml:space="preserve">  </v>
      </c>
    </row>
    <row r="4700" spans="2:16" hidden="1" x14ac:dyDescent="0.25">
      <c r="B4700" s="98"/>
      <c r="C4700" s="66"/>
      <c r="D4700" s="87"/>
      <c r="E4700" s="22"/>
      <c r="F4700" s="22"/>
      <c r="G4700" s="51"/>
      <c r="H4700" s="66"/>
      <c r="I4700" s="87"/>
      <c r="J4700" s="22"/>
      <c r="K4700" s="22"/>
      <c r="L4700" s="51"/>
      <c r="M4700" s="65"/>
      <c r="N4700" s="87"/>
      <c r="O4700" s="22"/>
      <c r="P4700" s="96"/>
    </row>
    <row r="4701" spans="2:16" ht="15.6" hidden="1" x14ac:dyDescent="0.3">
      <c r="B4701" s="62" t="str">
        <f>B4698</f>
        <v xml:space="preserve">  </v>
      </c>
      <c r="C4701" s="144" t="s">
        <v>37</v>
      </c>
      <c r="D4701" s="144"/>
      <c r="E4701" s="144"/>
      <c r="F4701" s="144"/>
      <c r="G4701" s="51"/>
      <c r="H4701" s="87" t="s">
        <v>74</v>
      </c>
      <c r="I4701" s="66"/>
      <c r="J4701" s="22" t="str">
        <f>IFERROR(VLOOKUP(B4701,'Lessor Calculations'!$AE$10:$AG$448,3,FALSE),0)</f>
        <v xml:space="preserve">  </v>
      </c>
      <c r="K4701" s="22"/>
      <c r="L4701" s="51"/>
      <c r="M4701" s="87" t="s">
        <v>74</v>
      </c>
      <c r="N4701" s="66"/>
      <c r="O4701" s="22" t="str">
        <f>J4701</f>
        <v xml:space="preserve">  </v>
      </c>
      <c r="P4701" s="96"/>
    </row>
    <row r="4702" spans="2:16" ht="15.6" hidden="1" x14ac:dyDescent="0.3">
      <c r="B4702" s="74"/>
      <c r="C4702" s="144"/>
      <c r="D4702" s="144"/>
      <c r="E4702" s="144"/>
      <c r="F4702" s="144"/>
      <c r="G4702" s="51"/>
      <c r="H4702" s="52"/>
      <c r="I4702" s="87" t="s">
        <v>79</v>
      </c>
      <c r="J4702" s="22"/>
      <c r="K4702" s="22" t="str">
        <f>J4701</f>
        <v xml:space="preserve">  </v>
      </c>
      <c r="L4702" s="51"/>
      <c r="M4702" s="52"/>
      <c r="N4702" s="87" t="s">
        <v>79</v>
      </c>
      <c r="O4702" s="22"/>
      <c r="P4702" s="96" t="str">
        <f>O4701</f>
        <v xml:space="preserve">  </v>
      </c>
    </row>
    <row r="4703" spans="2:16" ht="15.6" hidden="1" x14ac:dyDescent="0.3">
      <c r="B4703" s="74"/>
      <c r="C4703" s="66"/>
      <c r="D4703" s="87"/>
      <c r="E4703" s="22"/>
      <c r="F4703" s="22"/>
      <c r="G4703" s="51"/>
      <c r="H4703" s="66"/>
      <c r="I4703" s="87"/>
      <c r="J4703" s="22"/>
      <c r="K4703" s="22"/>
      <c r="L4703" s="51"/>
      <c r="M4703" s="65"/>
      <c r="N4703" s="66"/>
      <c r="O4703" s="22"/>
      <c r="P4703" s="96"/>
    </row>
    <row r="4704" spans="2:16" ht="15.6" hidden="1" x14ac:dyDescent="0.3">
      <c r="B4704" s="62" t="str">
        <f>B4701</f>
        <v xml:space="preserve">  </v>
      </c>
      <c r="C4704" s="87" t="s">
        <v>36</v>
      </c>
      <c r="D4704" s="22"/>
      <c r="E4704" s="22" t="str">
        <f>F4705</f>
        <v xml:space="preserve">  </v>
      </c>
      <c r="F4704" s="22"/>
      <c r="G4704" s="51"/>
      <c r="H4704" s="143" t="s">
        <v>37</v>
      </c>
      <c r="I4704" s="143"/>
      <c r="J4704" s="143"/>
      <c r="K4704" s="143"/>
      <c r="L4704" s="51"/>
      <c r="M4704" s="87" t="s">
        <v>36</v>
      </c>
      <c r="N4704" s="22"/>
      <c r="O4704" s="22" t="str">
        <f>E4704</f>
        <v xml:space="preserve">  </v>
      </c>
      <c r="P4704" s="96"/>
    </row>
    <row r="4705" spans="2:16" ht="15.6" hidden="1" x14ac:dyDescent="0.3">
      <c r="B4705" s="75"/>
      <c r="C4705" s="79"/>
      <c r="D4705" s="90" t="s">
        <v>80</v>
      </c>
      <c r="E4705" s="90"/>
      <c r="F4705" s="91" t="str">
        <f>IFERROR(VLOOKUP(B4704,'Lessor Calculations'!$G$10:$W$448,17,FALSE),0)</f>
        <v xml:space="preserve">  </v>
      </c>
      <c r="G4705" s="70"/>
      <c r="H4705" s="146"/>
      <c r="I4705" s="146"/>
      <c r="J4705" s="146"/>
      <c r="K4705" s="146"/>
      <c r="L4705" s="70"/>
      <c r="M4705" s="79"/>
      <c r="N4705" s="90" t="s">
        <v>80</v>
      </c>
      <c r="O4705" s="91"/>
      <c r="P4705" s="94" t="str">
        <f>O4704</f>
        <v xml:space="preserve">  </v>
      </c>
    </row>
    <row r="4706" spans="2:16" ht="15.6" hidden="1" x14ac:dyDescent="0.3">
      <c r="B4706" s="59" t="str">
        <f>IFERROR(IF(EOMONTH(B4701,1)&gt;Questionnaire!$I$8,"  ",EOMONTH(B4701,1)),"  ")</f>
        <v xml:space="preserve">  </v>
      </c>
      <c r="C4706" s="82" t="s">
        <v>36</v>
      </c>
      <c r="D4706" s="83"/>
      <c r="E4706" s="83">
        <f>IFERROR(F4707+F4708,0)</f>
        <v>0</v>
      </c>
      <c r="F4706" s="83"/>
      <c r="G4706" s="61"/>
      <c r="H4706" s="142" t="s">
        <v>37</v>
      </c>
      <c r="I4706" s="142"/>
      <c r="J4706" s="142"/>
      <c r="K4706" s="142"/>
      <c r="L4706" s="61"/>
      <c r="M4706" s="82" t="s">
        <v>36</v>
      </c>
      <c r="N4706" s="83"/>
      <c r="O4706" s="83">
        <f>E4706</f>
        <v>0</v>
      </c>
      <c r="P4706" s="95"/>
    </row>
    <row r="4707" spans="2:16" hidden="1" x14ac:dyDescent="0.25">
      <c r="B4707" s="98"/>
      <c r="C4707" s="87"/>
      <c r="D4707" s="87" t="s">
        <v>71</v>
      </c>
      <c r="E4707" s="87"/>
      <c r="F4707" s="22">
        <f>IFERROR(-VLOOKUP(B4706,'Lessor Calculations'!$G$10:$N$448,8,FALSE),0)</f>
        <v>0</v>
      </c>
      <c r="G4707" s="51"/>
      <c r="H4707" s="143"/>
      <c r="I4707" s="143"/>
      <c r="J4707" s="143"/>
      <c r="K4707" s="143"/>
      <c r="L4707" s="51"/>
      <c r="M4707" s="87"/>
      <c r="N4707" s="87" t="s">
        <v>71</v>
      </c>
      <c r="O4707" s="22"/>
      <c r="P4707" s="96">
        <f>F4707</f>
        <v>0</v>
      </c>
    </row>
    <row r="4708" spans="2:16" hidden="1" x14ac:dyDescent="0.25">
      <c r="B4708" s="98"/>
      <c r="C4708" s="66"/>
      <c r="D4708" s="87" t="s">
        <v>72</v>
      </c>
      <c r="E4708" s="87"/>
      <c r="F4708" s="22" t="str">
        <f>IFERROR(VLOOKUP(B4706,'Lessor Calculations'!$G$10:$M$448,7,FALSE),0)</f>
        <v xml:space="preserve">  </v>
      </c>
      <c r="G4708" s="51"/>
      <c r="H4708" s="143"/>
      <c r="I4708" s="143"/>
      <c r="J4708" s="143"/>
      <c r="K4708" s="143"/>
      <c r="L4708" s="51"/>
      <c r="M4708" s="66"/>
      <c r="N4708" s="87" t="s">
        <v>72</v>
      </c>
      <c r="O4708" s="22"/>
      <c r="P4708" s="96" t="str">
        <f>F4708</f>
        <v xml:space="preserve">  </v>
      </c>
    </row>
    <row r="4709" spans="2:16" hidden="1" x14ac:dyDescent="0.25">
      <c r="B4709" s="98"/>
      <c r="C4709" s="66"/>
      <c r="D4709" s="87"/>
      <c r="E4709" s="22"/>
      <c r="F4709" s="22"/>
      <c r="G4709" s="51"/>
      <c r="H4709" s="66"/>
      <c r="I4709" s="87"/>
      <c r="J4709" s="22"/>
      <c r="K4709" s="22"/>
      <c r="L4709" s="51"/>
      <c r="M4709" s="65"/>
      <c r="N4709" s="87"/>
      <c r="O4709" s="22"/>
      <c r="P4709" s="96"/>
    </row>
    <row r="4710" spans="2:16" ht="15.6" hidden="1" x14ac:dyDescent="0.3">
      <c r="B4710" s="62" t="str">
        <f>B4706</f>
        <v xml:space="preserve">  </v>
      </c>
      <c r="C4710" s="66" t="s">
        <v>70</v>
      </c>
      <c r="D4710" s="66"/>
      <c r="E4710" s="22" t="str">
        <f>IFERROR(VLOOKUP(B4710,'Lessor Calculations'!$Z$10:$AB$448,3,FALSE),0)</f>
        <v xml:space="preserve">  </v>
      </c>
      <c r="F4710" s="66"/>
      <c r="G4710" s="51"/>
      <c r="H4710" s="143" t="s">
        <v>37</v>
      </c>
      <c r="I4710" s="143"/>
      <c r="J4710" s="143"/>
      <c r="K4710" s="143"/>
      <c r="L4710" s="51"/>
      <c r="M4710" s="66" t="s">
        <v>70</v>
      </c>
      <c r="N4710" s="66"/>
      <c r="O4710" s="22" t="str">
        <f>E4710</f>
        <v xml:space="preserve">  </v>
      </c>
      <c r="P4710" s="96"/>
    </row>
    <row r="4711" spans="2:16" hidden="1" x14ac:dyDescent="0.25">
      <c r="B4711" s="98"/>
      <c r="C4711" s="66"/>
      <c r="D4711" s="87" t="s">
        <v>82</v>
      </c>
      <c r="E4711" s="66"/>
      <c r="F4711" s="77" t="str">
        <f>E4710</f>
        <v xml:space="preserve">  </v>
      </c>
      <c r="G4711" s="51"/>
      <c r="H4711" s="143"/>
      <c r="I4711" s="143"/>
      <c r="J4711" s="143"/>
      <c r="K4711" s="143"/>
      <c r="L4711" s="51"/>
      <c r="M4711" s="66"/>
      <c r="N4711" s="87" t="s">
        <v>82</v>
      </c>
      <c r="O4711" s="22"/>
      <c r="P4711" s="96" t="str">
        <f>O4710</f>
        <v xml:space="preserve">  </v>
      </c>
    </row>
    <row r="4712" spans="2:16" hidden="1" x14ac:dyDescent="0.25">
      <c r="B4712" s="98"/>
      <c r="C4712" s="66"/>
      <c r="D4712" s="87"/>
      <c r="E4712" s="22"/>
      <c r="F4712" s="22"/>
      <c r="G4712" s="51"/>
      <c r="H4712" s="66"/>
      <c r="I4712" s="87"/>
      <c r="J4712" s="22"/>
      <c r="K4712" s="22"/>
      <c r="L4712" s="51"/>
      <c r="M4712" s="65"/>
      <c r="N4712" s="87"/>
      <c r="O4712" s="22"/>
      <c r="P4712" s="96"/>
    </row>
    <row r="4713" spans="2:16" ht="15.6" hidden="1" x14ac:dyDescent="0.3">
      <c r="B4713" s="62" t="str">
        <f>B4710</f>
        <v xml:space="preserve">  </v>
      </c>
      <c r="C4713" s="144" t="s">
        <v>37</v>
      </c>
      <c r="D4713" s="144"/>
      <c r="E4713" s="144"/>
      <c r="F4713" s="144"/>
      <c r="G4713" s="51"/>
      <c r="H4713" s="87" t="s">
        <v>74</v>
      </c>
      <c r="I4713" s="66"/>
      <c r="J4713" s="22" t="str">
        <f>IFERROR(VLOOKUP(B4713,'Lessor Calculations'!$AE$10:$AG$448,3,FALSE),0)</f>
        <v xml:space="preserve">  </v>
      </c>
      <c r="K4713" s="22"/>
      <c r="L4713" s="51"/>
      <c r="M4713" s="87" t="s">
        <v>74</v>
      </c>
      <c r="N4713" s="66"/>
      <c r="O4713" s="22" t="str">
        <f>J4713</f>
        <v xml:space="preserve">  </v>
      </c>
      <c r="P4713" s="96"/>
    </row>
    <row r="4714" spans="2:16" ht="15.6" hidden="1" x14ac:dyDescent="0.3">
      <c r="B4714" s="74"/>
      <c r="C4714" s="144"/>
      <c r="D4714" s="144"/>
      <c r="E4714" s="144"/>
      <c r="F4714" s="144"/>
      <c r="G4714" s="51"/>
      <c r="H4714" s="52"/>
      <c r="I4714" s="87" t="s">
        <v>79</v>
      </c>
      <c r="J4714" s="22"/>
      <c r="K4714" s="22" t="str">
        <f>J4713</f>
        <v xml:space="preserve">  </v>
      </c>
      <c r="L4714" s="51"/>
      <c r="M4714" s="52"/>
      <c r="N4714" s="87" t="s">
        <v>79</v>
      </c>
      <c r="O4714" s="22"/>
      <c r="P4714" s="96" t="str">
        <f>O4713</f>
        <v xml:space="preserve">  </v>
      </c>
    </row>
    <row r="4715" spans="2:16" ht="15.6" hidden="1" x14ac:dyDescent="0.3">
      <c r="B4715" s="74"/>
      <c r="C4715" s="66"/>
      <c r="D4715" s="87"/>
      <c r="E4715" s="22"/>
      <c r="F4715" s="22"/>
      <c r="G4715" s="51"/>
      <c r="H4715" s="66"/>
      <c r="I4715" s="87"/>
      <c r="J4715" s="22"/>
      <c r="K4715" s="22"/>
      <c r="L4715" s="51"/>
      <c r="M4715" s="65"/>
      <c r="N4715" s="66"/>
      <c r="O4715" s="22"/>
      <c r="P4715" s="96"/>
    </row>
    <row r="4716" spans="2:16" ht="15.6" hidden="1" x14ac:dyDescent="0.3">
      <c r="B4716" s="62" t="str">
        <f>B4713</f>
        <v xml:space="preserve">  </v>
      </c>
      <c r="C4716" s="87" t="s">
        <v>36</v>
      </c>
      <c r="D4716" s="22"/>
      <c r="E4716" s="22" t="str">
        <f>F4717</f>
        <v xml:space="preserve">  </v>
      </c>
      <c r="F4716" s="22"/>
      <c r="G4716" s="51"/>
      <c r="H4716" s="143" t="s">
        <v>37</v>
      </c>
      <c r="I4716" s="143"/>
      <c r="J4716" s="143"/>
      <c r="K4716" s="143"/>
      <c r="L4716" s="51"/>
      <c r="M4716" s="87" t="s">
        <v>36</v>
      </c>
      <c r="N4716" s="22"/>
      <c r="O4716" s="22" t="str">
        <f>E4716</f>
        <v xml:space="preserve">  </v>
      </c>
      <c r="P4716" s="96"/>
    </row>
    <row r="4717" spans="2:16" ht="15.6" hidden="1" x14ac:dyDescent="0.3">
      <c r="B4717" s="75"/>
      <c r="C4717" s="79"/>
      <c r="D4717" s="90" t="s">
        <v>80</v>
      </c>
      <c r="E4717" s="90"/>
      <c r="F4717" s="91" t="str">
        <f>IFERROR(VLOOKUP(B4716,'Lessor Calculations'!$G$10:$W$448,17,FALSE),0)</f>
        <v xml:space="preserve">  </v>
      </c>
      <c r="G4717" s="70"/>
      <c r="H4717" s="146"/>
      <c r="I4717" s="146"/>
      <c r="J4717" s="146"/>
      <c r="K4717" s="146"/>
      <c r="L4717" s="70"/>
      <c r="M4717" s="79"/>
      <c r="N4717" s="90" t="s">
        <v>80</v>
      </c>
      <c r="O4717" s="91"/>
      <c r="P4717" s="94" t="str">
        <f>O4716</f>
        <v xml:space="preserve">  </v>
      </c>
    </row>
    <row r="4718" spans="2:16" ht="15.6" hidden="1" x14ac:dyDescent="0.3">
      <c r="B4718" s="59" t="str">
        <f>IFERROR(IF(EOMONTH(B4713,1)&gt;Questionnaire!$I$8,"  ",EOMONTH(B4713,1)),"  ")</f>
        <v xml:space="preserve">  </v>
      </c>
      <c r="C4718" s="82" t="s">
        <v>36</v>
      </c>
      <c r="D4718" s="83"/>
      <c r="E4718" s="83">
        <f>IFERROR(F4719+F4720,0)</f>
        <v>0</v>
      </c>
      <c r="F4718" s="83"/>
      <c r="G4718" s="61"/>
      <c r="H4718" s="142" t="s">
        <v>37</v>
      </c>
      <c r="I4718" s="142"/>
      <c r="J4718" s="142"/>
      <c r="K4718" s="142"/>
      <c r="L4718" s="61"/>
      <c r="M4718" s="82" t="s">
        <v>36</v>
      </c>
      <c r="N4718" s="83"/>
      <c r="O4718" s="83">
        <f>E4718</f>
        <v>0</v>
      </c>
      <c r="P4718" s="95"/>
    </row>
    <row r="4719" spans="2:16" hidden="1" x14ac:dyDescent="0.25">
      <c r="B4719" s="98"/>
      <c r="C4719" s="87"/>
      <c r="D4719" s="87" t="s">
        <v>71</v>
      </c>
      <c r="E4719" s="87"/>
      <c r="F4719" s="22">
        <f>IFERROR(-VLOOKUP(B4718,'Lessor Calculations'!$G$10:$N$448,8,FALSE),0)</f>
        <v>0</v>
      </c>
      <c r="G4719" s="51"/>
      <c r="H4719" s="143"/>
      <c r="I4719" s="143"/>
      <c r="J4719" s="143"/>
      <c r="K4719" s="143"/>
      <c r="L4719" s="51"/>
      <c r="M4719" s="87"/>
      <c r="N4719" s="87" t="s">
        <v>71</v>
      </c>
      <c r="O4719" s="22"/>
      <c r="P4719" s="96">
        <f>F4719</f>
        <v>0</v>
      </c>
    </row>
    <row r="4720" spans="2:16" hidden="1" x14ac:dyDescent="0.25">
      <c r="B4720" s="98"/>
      <c r="C4720" s="66"/>
      <c r="D4720" s="87" t="s">
        <v>72</v>
      </c>
      <c r="E4720" s="87"/>
      <c r="F4720" s="22" t="str">
        <f>IFERROR(VLOOKUP(B4718,'Lessor Calculations'!$G$10:$M$448,7,FALSE),0)</f>
        <v xml:space="preserve">  </v>
      </c>
      <c r="G4720" s="51"/>
      <c r="H4720" s="143"/>
      <c r="I4720" s="143"/>
      <c r="J4720" s="143"/>
      <c r="K4720" s="143"/>
      <c r="L4720" s="51"/>
      <c r="M4720" s="66"/>
      <c r="N4720" s="87" t="s">
        <v>72</v>
      </c>
      <c r="O4720" s="22"/>
      <c r="P4720" s="96" t="str">
        <f>F4720</f>
        <v xml:space="preserve">  </v>
      </c>
    </row>
    <row r="4721" spans="2:16" hidden="1" x14ac:dyDescent="0.25">
      <c r="B4721" s="98"/>
      <c r="C4721" s="66"/>
      <c r="D4721" s="87"/>
      <c r="E4721" s="22"/>
      <c r="F4721" s="22"/>
      <c r="G4721" s="51"/>
      <c r="H4721" s="66"/>
      <c r="I4721" s="87"/>
      <c r="J4721" s="22"/>
      <c r="K4721" s="22"/>
      <c r="L4721" s="51"/>
      <c r="M4721" s="65"/>
      <c r="N4721" s="87"/>
      <c r="O4721" s="22"/>
      <c r="P4721" s="96"/>
    </row>
    <row r="4722" spans="2:16" ht="15.6" hidden="1" x14ac:dyDescent="0.3">
      <c r="B4722" s="62" t="str">
        <f>B4718</f>
        <v xml:space="preserve">  </v>
      </c>
      <c r="C4722" s="66" t="s">
        <v>70</v>
      </c>
      <c r="D4722" s="66"/>
      <c r="E4722" s="22" t="str">
        <f>IFERROR(VLOOKUP(B4722,'Lessor Calculations'!$Z$10:$AB$448,3,FALSE),0)</f>
        <v xml:space="preserve">  </v>
      </c>
      <c r="F4722" s="66"/>
      <c r="G4722" s="51"/>
      <c r="H4722" s="143" t="s">
        <v>37</v>
      </c>
      <c r="I4722" s="143"/>
      <c r="J4722" s="143"/>
      <c r="K4722" s="143"/>
      <c r="L4722" s="51"/>
      <c r="M4722" s="66" t="s">
        <v>70</v>
      </c>
      <c r="N4722" s="66"/>
      <c r="O4722" s="22" t="str">
        <f>E4722</f>
        <v xml:space="preserve">  </v>
      </c>
      <c r="P4722" s="96"/>
    </row>
    <row r="4723" spans="2:16" hidden="1" x14ac:dyDescent="0.25">
      <c r="B4723" s="98"/>
      <c r="C4723" s="66"/>
      <c r="D4723" s="87" t="s">
        <v>82</v>
      </c>
      <c r="E4723" s="66"/>
      <c r="F4723" s="77" t="str">
        <f>E4722</f>
        <v xml:space="preserve">  </v>
      </c>
      <c r="G4723" s="51"/>
      <c r="H4723" s="143"/>
      <c r="I4723" s="143"/>
      <c r="J4723" s="143"/>
      <c r="K4723" s="143"/>
      <c r="L4723" s="51"/>
      <c r="M4723" s="66"/>
      <c r="N4723" s="87" t="s">
        <v>82</v>
      </c>
      <c r="O4723" s="22"/>
      <c r="P4723" s="96" t="str">
        <f>O4722</f>
        <v xml:space="preserve">  </v>
      </c>
    </row>
    <row r="4724" spans="2:16" hidden="1" x14ac:dyDescent="0.25">
      <c r="B4724" s="98"/>
      <c r="C4724" s="66"/>
      <c r="D4724" s="87"/>
      <c r="E4724" s="22"/>
      <c r="F4724" s="22"/>
      <c r="G4724" s="51"/>
      <c r="H4724" s="66"/>
      <c r="I4724" s="87"/>
      <c r="J4724" s="22"/>
      <c r="K4724" s="22"/>
      <c r="L4724" s="51"/>
      <c r="M4724" s="65"/>
      <c r="N4724" s="87"/>
      <c r="O4724" s="22"/>
      <c r="P4724" s="96"/>
    </row>
    <row r="4725" spans="2:16" ht="15.6" hidden="1" x14ac:dyDescent="0.3">
      <c r="B4725" s="62" t="str">
        <f>B4722</f>
        <v xml:space="preserve">  </v>
      </c>
      <c r="C4725" s="144" t="s">
        <v>37</v>
      </c>
      <c r="D4725" s="144"/>
      <c r="E4725" s="144"/>
      <c r="F4725" s="144"/>
      <c r="G4725" s="51"/>
      <c r="H4725" s="87" t="s">
        <v>74</v>
      </c>
      <c r="I4725" s="66"/>
      <c r="J4725" s="22" t="str">
        <f>IFERROR(VLOOKUP(B4725,'Lessor Calculations'!$AE$10:$AG$448,3,FALSE),0)</f>
        <v xml:space="preserve">  </v>
      </c>
      <c r="K4725" s="22"/>
      <c r="L4725" s="51"/>
      <c r="M4725" s="87" t="s">
        <v>74</v>
      </c>
      <c r="N4725" s="66"/>
      <c r="O4725" s="22" t="str">
        <f>J4725</f>
        <v xml:space="preserve">  </v>
      </c>
      <c r="P4725" s="96"/>
    </row>
    <row r="4726" spans="2:16" ht="15.6" hidden="1" x14ac:dyDescent="0.3">
      <c r="B4726" s="74"/>
      <c r="C4726" s="144"/>
      <c r="D4726" s="144"/>
      <c r="E4726" s="144"/>
      <c r="F4726" s="144"/>
      <c r="G4726" s="51"/>
      <c r="H4726" s="52"/>
      <c r="I4726" s="87" t="s">
        <v>79</v>
      </c>
      <c r="J4726" s="22"/>
      <c r="K4726" s="22" t="str">
        <f>J4725</f>
        <v xml:space="preserve">  </v>
      </c>
      <c r="L4726" s="51"/>
      <c r="M4726" s="52"/>
      <c r="N4726" s="87" t="s">
        <v>79</v>
      </c>
      <c r="O4726" s="22"/>
      <c r="P4726" s="96" t="str">
        <f>O4725</f>
        <v xml:space="preserve">  </v>
      </c>
    </row>
    <row r="4727" spans="2:16" ht="15.6" hidden="1" x14ac:dyDescent="0.3">
      <c r="B4727" s="74"/>
      <c r="C4727" s="66"/>
      <c r="D4727" s="87"/>
      <c r="E4727" s="22"/>
      <c r="F4727" s="22"/>
      <c r="G4727" s="51"/>
      <c r="H4727" s="66"/>
      <c r="I4727" s="87"/>
      <c r="J4727" s="22"/>
      <c r="K4727" s="22"/>
      <c r="L4727" s="51"/>
      <c r="M4727" s="65"/>
      <c r="N4727" s="66"/>
      <c r="O4727" s="22"/>
      <c r="P4727" s="96"/>
    </row>
    <row r="4728" spans="2:16" ht="15.6" hidden="1" x14ac:dyDescent="0.3">
      <c r="B4728" s="62" t="str">
        <f>B4725</f>
        <v xml:space="preserve">  </v>
      </c>
      <c r="C4728" s="87" t="s">
        <v>36</v>
      </c>
      <c r="D4728" s="22"/>
      <c r="E4728" s="22" t="str">
        <f>F4729</f>
        <v xml:space="preserve">  </v>
      </c>
      <c r="F4728" s="22"/>
      <c r="G4728" s="51"/>
      <c r="H4728" s="143" t="s">
        <v>37</v>
      </c>
      <c r="I4728" s="143"/>
      <c r="J4728" s="143"/>
      <c r="K4728" s="143"/>
      <c r="L4728" s="51"/>
      <c r="M4728" s="87" t="s">
        <v>36</v>
      </c>
      <c r="N4728" s="22"/>
      <c r="O4728" s="22" t="str">
        <f>E4728</f>
        <v xml:space="preserve">  </v>
      </c>
      <c r="P4728" s="96"/>
    </row>
    <row r="4729" spans="2:16" ht="15.6" hidden="1" x14ac:dyDescent="0.3">
      <c r="B4729" s="75"/>
      <c r="C4729" s="79"/>
      <c r="D4729" s="90" t="s">
        <v>80</v>
      </c>
      <c r="E4729" s="90"/>
      <c r="F4729" s="91" t="str">
        <f>IFERROR(VLOOKUP(B4728,'Lessor Calculations'!$G$10:$W$448,17,FALSE),0)</f>
        <v xml:space="preserve">  </v>
      </c>
      <c r="G4729" s="70"/>
      <c r="H4729" s="146"/>
      <c r="I4729" s="146"/>
      <c r="J4729" s="146"/>
      <c r="K4729" s="146"/>
      <c r="L4729" s="70"/>
      <c r="M4729" s="79"/>
      <c r="N4729" s="90" t="s">
        <v>80</v>
      </c>
      <c r="O4729" s="91"/>
      <c r="P4729" s="94" t="str">
        <f>O4728</f>
        <v xml:space="preserve">  </v>
      </c>
    </row>
    <row r="4730" spans="2:16" ht="15.6" hidden="1" x14ac:dyDescent="0.3">
      <c r="B4730" s="59" t="str">
        <f>IFERROR(IF(EOMONTH(B4725,1)&gt;Questionnaire!$I$8,"  ",EOMONTH(B4725,1)),"  ")</f>
        <v xml:space="preserve">  </v>
      </c>
      <c r="C4730" s="82" t="s">
        <v>36</v>
      </c>
      <c r="D4730" s="83"/>
      <c r="E4730" s="83">
        <f>IFERROR(F4731+F4732,0)</f>
        <v>0</v>
      </c>
      <c r="F4730" s="83"/>
      <c r="G4730" s="61"/>
      <c r="H4730" s="142" t="s">
        <v>37</v>
      </c>
      <c r="I4730" s="142"/>
      <c r="J4730" s="142"/>
      <c r="K4730" s="142"/>
      <c r="L4730" s="61"/>
      <c r="M4730" s="82" t="s">
        <v>36</v>
      </c>
      <c r="N4730" s="83"/>
      <c r="O4730" s="83">
        <f>E4730</f>
        <v>0</v>
      </c>
      <c r="P4730" s="95"/>
    </row>
    <row r="4731" spans="2:16" hidden="1" x14ac:dyDescent="0.25">
      <c r="B4731" s="98"/>
      <c r="C4731" s="87"/>
      <c r="D4731" s="87" t="s">
        <v>71</v>
      </c>
      <c r="E4731" s="87"/>
      <c r="F4731" s="22">
        <f>IFERROR(-VLOOKUP(B4730,'Lessor Calculations'!$G$10:$N$448,8,FALSE),0)</f>
        <v>0</v>
      </c>
      <c r="G4731" s="51"/>
      <c r="H4731" s="143"/>
      <c r="I4731" s="143"/>
      <c r="J4731" s="143"/>
      <c r="K4731" s="143"/>
      <c r="L4731" s="51"/>
      <c r="M4731" s="87"/>
      <c r="N4731" s="87" t="s">
        <v>71</v>
      </c>
      <c r="O4731" s="22"/>
      <c r="P4731" s="96">
        <f>F4731</f>
        <v>0</v>
      </c>
    </row>
    <row r="4732" spans="2:16" hidden="1" x14ac:dyDescent="0.25">
      <c r="B4732" s="98"/>
      <c r="C4732" s="66"/>
      <c r="D4732" s="87" t="s">
        <v>72</v>
      </c>
      <c r="E4732" s="87"/>
      <c r="F4732" s="22" t="str">
        <f>IFERROR(VLOOKUP(B4730,'Lessor Calculations'!$G$10:$M$448,7,FALSE),0)</f>
        <v xml:space="preserve">  </v>
      </c>
      <c r="G4732" s="51"/>
      <c r="H4732" s="143"/>
      <c r="I4732" s="143"/>
      <c r="J4732" s="143"/>
      <c r="K4732" s="143"/>
      <c r="L4732" s="51"/>
      <c r="M4732" s="66"/>
      <c r="N4732" s="87" t="s">
        <v>72</v>
      </c>
      <c r="O4732" s="22"/>
      <c r="P4732" s="96" t="str">
        <f>F4732</f>
        <v xml:space="preserve">  </v>
      </c>
    </row>
    <row r="4733" spans="2:16" hidden="1" x14ac:dyDescent="0.25">
      <c r="B4733" s="98"/>
      <c r="C4733" s="66"/>
      <c r="D4733" s="87"/>
      <c r="E4733" s="22"/>
      <c r="F4733" s="22"/>
      <c r="G4733" s="51"/>
      <c r="H4733" s="66"/>
      <c r="I4733" s="87"/>
      <c r="J4733" s="22"/>
      <c r="K4733" s="22"/>
      <c r="L4733" s="51"/>
      <c r="M4733" s="65"/>
      <c r="N4733" s="87"/>
      <c r="O4733" s="22"/>
      <c r="P4733" s="96"/>
    </row>
    <row r="4734" spans="2:16" ht="15.6" hidden="1" x14ac:dyDescent="0.3">
      <c r="B4734" s="62" t="str">
        <f>B4730</f>
        <v xml:space="preserve">  </v>
      </c>
      <c r="C4734" s="66" t="s">
        <v>70</v>
      </c>
      <c r="D4734" s="66"/>
      <c r="E4734" s="22" t="str">
        <f>IFERROR(VLOOKUP(B4734,'Lessor Calculations'!$Z$10:$AB$448,3,FALSE),0)</f>
        <v xml:space="preserve">  </v>
      </c>
      <c r="F4734" s="66"/>
      <c r="G4734" s="51"/>
      <c r="H4734" s="143" t="s">
        <v>37</v>
      </c>
      <c r="I4734" s="143"/>
      <c r="J4734" s="143"/>
      <c r="K4734" s="143"/>
      <c r="L4734" s="51"/>
      <c r="M4734" s="66" t="s">
        <v>70</v>
      </c>
      <c r="N4734" s="66"/>
      <c r="O4734" s="22" t="str">
        <f>E4734</f>
        <v xml:space="preserve">  </v>
      </c>
      <c r="P4734" s="96"/>
    </row>
    <row r="4735" spans="2:16" hidden="1" x14ac:dyDescent="0.25">
      <c r="B4735" s="98"/>
      <c r="C4735" s="66"/>
      <c r="D4735" s="87" t="s">
        <v>82</v>
      </c>
      <c r="E4735" s="66"/>
      <c r="F4735" s="77" t="str">
        <f>E4734</f>
        <v xml:space="preserve">  </v>
      </c>
      <c r="G4735" s="51"/>
      <c r="H4735" s="143"/>
      <c r="I4735" s="143"/>
      <c r="J4735" s="143"/>
      <c r="K4735" s="143"/>
      <c r="L4735" s="51"/>
      <c r="M4735" s="66"/>
      <c r="N4735" s="87" t="s">
        <v>82</v>
      </c>
      <c r="O4735" s="22"/>
      <c r="P4735" s="96" t="str">
        <f>O4734</f>
        <v xml:space="preserve">  </v>
      </c>
    </row>
    <row r="4736" spans="2:16" hidden="1" x14ac:dyDescent="0.25">
      <c r="B4736" s="98"/>
      <c r="C4736" s="66"/>
      <c r="D4736" s="87"/>
      <c r="E4736" s="22"/>
      <c r="F4736" s="22"/>
      <c r="G4736" s="51"/>
      <c r="H4736" s="66"/>
      <c r="I4736" s="87"/>
      <c r="J4736" s="22"/>
      <c r="K4736" s="22"/>
      <c r="L4736" s="51"/>
      <c r="M4736" s="65"/>
      <c r="N4736" s="87"/>
      <c r="O4736" s="22"/>
      <c r="P4736" s="96"/>
    </row>
    <row r="4737" spans="2:16" ht="15.6" hidden="1" x14ac:dyDescent="0.3">
      <c r="B4737" s="62" t="str">
        <f>B4734</f>
        <v xml:space="preserve">  </v>
      </c>
      <c r="C4737" s="144" t="s">
        <v>37</v>
      </c>
      <c r="D4737" s="144"/>
      <c r="E4737" s="144"/>
      <c r="F4737" s="144"/>
      <c r="G4737" s="51"/>
      <c r="H4737" s="87" t="s">
        <v>74</v>
      </c>
      <c r="I4737" s="66"/>
      <c r="J4737" s="22" t="str">
        <f>IFERROR(VLOOKUP(B4737,'Lessor Calculations'!$AE$10:$AG$448,3,FALSE),0)</f>
        <v xml:space="preserve">  </v>
      </c>
      <c r="K4737" s="22"/>
      <c r="L4737" s="51"/>
      <c r="M4737" s="87" t="s">
        <v>74</v>
      </c>
      <c r="N4737" s="66"/>
      <c r="O4737" s="22" t="str">
        <f>J4737</f>
        <v xml:space="preserve">  </v>
      </c>
      <c r="P4737" s="96"/>
    </row>
    <row r="4738" spans="2:16" ht="15.6" hidden="1" x14ac:dyDescent="0.3">
      <c r="B4738" s="74"/>
      <c r="C4738" s="144"/>
      <c r="D4738" s="144"/>
      <c r="E4738" s="144"/>
      <c r="F4738" s="144"/>
      <c r="G4738" s="51"/>
      <c r="H4738" s="52"/>
      <c r="I4738" s="87" t="s">
        <v>79</v>
      </c>
      <c r="J4738" s="22"/>
      <c r="K4738" s="22" t="str">
        <f>J4737</f>
        <v xml:space="preserve">  </v>
      </c>
      <c r="L4738" s="51"/>
      <c r="M4738" s="52"/>
      <c r="N4738" s="87" t="s">
        <v>79</v>
      </c>
      <c r="O4738" s="22"/>
      <c r="P4738" s="96" t="str">
        <f>O4737</f>
        <v xml:space="preserve">  </v>
      </c>
    </row>
    <row r="4739" spans="2:16" ht="15.6" hidden="1" x14ac:dyDescent="0.3">
      <c r="B4739" s="74"/>
      <c r="C4739" s="66"/>
      <c r="D4739" s="87"/>
      <c r="E4739" s="22"/>
      <c r="F4739" s="22"/>
      <c r="G4739" s="51"/>
      <c r="H4739" s="66"/>
      <c r="I4739" s="87"/>
      <c r="J4739" s="22"/>
      <c r="K4739" s="22"/>
      <c r="L4739" s="51"/>
      <c r="M4739" s="65"/>
      <c r="N4739" s="66"/>
      <c r="O4739" s="22"/>
      <c r="P4739" s="96"/>
    </row>
    <row r="4740" spans="2:16" ht="15.6" hidden="1" x14ac:dyDescent="0.3">
      <c r="B4740" s="62" t="str">
        <f>B4737</f>
        <v xml:space="preserve">  </v>
      </c>
      <c r="C4740" s="87" t="s">
        <v>36</v>
      </c>
      <c r="D4740" s="22"/>
      <c r="E4740" s="22" t="str">
        <f>F4741</f>
        <v xml:space="preserve">  </v>
      </c>
      <c r="F4740" s="22"/>
      <c r="G4740" s="51"/>
      <c r="H4740" s="143" t="s">
        <v>37</v>
      </c>
      <c r="I4740" s="143"/>
      <c r="J4740" s="143"/>
      <c r="K4740" s="143"/>
      <c r="L4740" s="51"/>
      <c r="M4740" s="87" t="s">
        <v>36</v>
      </c>
      <c r="N4740" s="22"/>
      <c r="O4740" s="22" t="str">
        <f>E4740</f>
        <v xml:space="preserve">  </v>
      </c>
      <c r="P4740" s="96"/>
    </row>
    <row r="4741" spans="2:16" ht="15.6" hidden="1" x14ac:dyDescent="0.3">
      <c r="B4741" s="75"/>
      <c r="C4741" s="79"/>
      <c r="D4741" s="90" t="s">
        <v>80</v>
      </c>
      <c r="E4741" s="90"/>
      <c r="F4741" s="91" t="str">
        <f>IFERROR(VLOOKUP(B4740,'Lessor Calculations'!$G$10:$W$448,17,FALSE),0)</f>
        <v xml:space="preserve">  </v>
      </c>
      <c r="G4741" s="70"/>
      <c r="H4741" s="146"/>
      <c r="I4741" s="146"/>
      <c r="J4741" s="146"/>
      <c r="K4741" s="146"/>
      <c r="L4741" s="70"/>
      <c r="M4741" s="79"/>
      <c r="N4741" s="90" t="s">
        <v>80</v>
      </c>
      <c r="O4741" s="91"/>
      <c r="P4741" s="94" t="str">
        <f>O4740</f>
        <v xml:space="preserve">  </v>
      </c>
    </row>
    <row r="4742" spans="2:16" ht="15.6" hidden="1" x14ac:dyDescent="0.3">
      <c r="B4742" s="59" t="str">
        <f>IFERROR(IF(EOMONTH(B4737,1)&gt;Questionnaire!$I$8,"  ",EOMONTH(B4737,1)),"  ")</f>
        <v xml:space="preserve">  </v>
      </c>
      <c r="C4742" s="82" t="s">
        <v>36</v>
      </c>
      <c r="D4742" s="83"/>
      <c r="E4742" s="83">
        <f>IFERROR(F4743+F4744,0)</f>
        <v>0</v>
      </c>
      <c r="F4742" s="83"/>
      <c r="G4742" s="61"/>
      <c r="H4742" s="142" t="s">
        <v>37</v>
      </c>
      <c r="I4742" s="142"/>
      <c r="J4742" s="142"/>
      <c r="K4742" s="142"/>
      <c r="L4742" s="61"/>
      <c r="M4742" s="82" t="s">
        <v>36</v>
      </c>
      <c r="N4742" s="83"/>
      <c r="O4742" s="83">
        <f>E4742</f>
        <v>0</v>
      </c>
      <c r="P4742" s="95"/>
    </row>
    <row r="4743" spans="2:16" hidden="1" x14ac:dyDescent="0.25">
      <c r="B4743" s="98"/>
      <c r="C4743" s="87"/>
      <c r="D4743" s="87" t="s">
        <v>71</v>
      </c>
      <c r="E4743" s="87"/>
      <c r="F4743" s="22">
        <f>IFERROR(-VLOOKUP(B4742,'Lessor Calculations'!$G$10:$N$448,8,FALSE),0)</f>
        <v>0</v>
      </c>
      <c r="G4743" s="51"/>
      <c r="H4743" s="143"/>
      <c r="I4743" s="143"/>
      <c r="J4743" s="143"/>
      <c r="K4743" s="143"/>
      <c r="L4743" s="51"/>
      <c r="M4743" s="87"/>
      <c r="N4743" s="87" t="s">
        <v>71</v>
      </c>
      <c r="O4743" s="22"/>
      <c r="P4743" s="96">
        <f>F4743</f>
        <v>0</v>
      </c>
    </row>
    <row r="4744" spans="2:16" hidden="1" x14ac:dyDescent="0.25">
      <c r="B4744" s="98"/>
      <c r="C4744" s="66"/>
      <c r="D4744" s="87" t="s">
        <v>72</v>
      </c>
      <c r="E4744" s="87"/>
      <c r="F4744" s="22" t="str">
        <f>IFERROR(VLOOKUP(B4742,'Lessor Calculations'!$G$10:$M$448,7,FALSE),0)</f>
        <v xml:space="preserve">  </v>
      </c>
      <c r="G4744" s="51"/>
      <c r="H4744" s="143"/>
      <c r="I4744" s="143"/>
      <c r="J4744" s="143"/>
      <c r="K4744" s="143"/>
      <c r="L4744" s="51"/>
      <c r="M4744" s="66"/>
      <c r="N4744" s="87" t="s">
        <v>72</v>
      </c>
      <c r="O4744" s="22"/>
      <c r="P4744" s="96" t="str">
        <f>F4744</f>
        <v xml:space="preserve">  </v>
      </c>
    </row>
    <row r="4745" spans="2:16" hidden="1" x14ac:dyDescent="0.25">
      <c r="B4745" s="98"/>
      <c r="C4745" s="66"/>
      <c r="D4745" s="87"/>
      <c r="E4745" s="22"/>
      <c r="F4745" s="22"/>
      <c r="G4745" s="51"/>
      <c r="H4745" s="66"/>
      <c r="I4745" s="87"/>
      <c r="J4745" s="22"/>
      <c r="K4745" s="22"/>
      <c r="L4745" s="51"/>
      <c r="M4745" s="65"/>
      <c r="N4745" s="87"/>
      <c r="O4745" s="22"/>
      <c r="P4745" s="96"/>
    </row>
    <row r="4746" spans="2:16" ht="15.6" hidden="1" x14ac:dyDescent="0.3">
      <c r="B4746" s="62" t="str">
        <f>B4742</f>
        <v xml:space="preserve">  </v>
      </c>
      <c r="C4746" s="66" t="s">
        <v>70</v>
      </c>
      <c r="D4746" s="66"/>
      <c r="E4746" s="22" t="str">
        <f>IFERROR(VLOOKUP(B4746,'Lessor Calculations'!$Z$10:$AB$448,3,FALSE),0)</f>
        <v xml:space="preserve">  </v>
      </c>
      <c r="F4746" s="66"/>
      <c r="G4746" s="51"/>
      <c r="H4746" s="143" t="s">
        <v>37</v>
      </c>
      <c r="I4746" s="143"/>
      <c r="J4746" s="143"/>
      <c r="K4746" s="143"/>
      <c r="L4746" s="51"/>
      <c r="M4746" s="66" t="s">
        <v>70</v>
      </c>
      <c r="N4746" s="66"/>
      <c r="O4746" s="22" t="str">
        <f>E4746</f>
        <v xml:space="preserve">  </v>
      </c>
      <c r="P4746" s="96"/>
    </row>
    <row r="4747" spans="2:16" hidden="1" x14ac:dyDescent="0.25">
      <c r="B4747" s="98"/>
      <c r="C4747" s="66"/>
      <c r="D4747" s="87" t="s">
        <v>82</v>
      </c>
      <c r="E4747" s="66"/>
      <c r="F4747" s="77" t="str">
        <f>E4746</f>
        <v xml:space="preserve">  </v>
      </c>
      <c r="G4747" s="51"/>
      <c r="H4747" s="143"/>
      <c r="I4747" s="143"/>
      <c r="J4747" s="143"/>
      <c r="K4747" s="143"/>
      <c r="L4747" s="51"/>
      <c r="M4747" s="66"/>
      <c r="N4747" s="87" t="s">
        <v>82</v>
      </c>
      <c r="O4747" s="22"/>
      <c r="P4747" s="96" t="str">
        <f>O4746</f>
        <v xml:space="preserve">  </v>
      </c>
    </row>
    <row r="4748" spans="2:16" hidden="1" x14ac:dyDescent="0.25">
      <c r="B4748" s="98"/>
      <c r="C4748" s="66"/>
      <c r="D4748" s="87"/>
      <c r="E4748" s="22"/>
      <c r="F4748" s="22"/>
      <c r="G4748" s="51"/>
      <c r="H4748" s="66"/>
      <c r="I4748" s="87"/>
      <c r="J4748" s="22"/>
      <c r="K4748" s="22"/>
      <c r="L4748" s="51"/>
      <c r="M4748" s="65"/>
      <c r="N4748" s="87"/>
      <c r="O4748" s="22"/>
      <c r="P4748" s="96"/>
    </row>
    <row r="4749" spans="2:16" ht="15.6" hidden="1" x14ac:dyDescent="0.3">
      <c r="B4749" s="62" t="str">
        <f>B4746</f>
        <v xml:space="preserve">  </v>
      </c>
      <c r="C4749" s="144" t="s">
        <v>37</v>
      </c>
      <c r="D4749" s="144"/>
      <c r="E4749" s="144"/>
      <c r="F4749" s="144"/>
      <c r="G4749" s="51"/>
      <c r="H4749" s="87" t="s">
        <v>74</v>
      </c>
      <c r="I4749" s="66"/>
      <c r="J4749" s="22" t="str">
        <f>IFERROR(VLOOKUP(B4749,'Lessor Calculations'!$AE$10:$AG$448,3,FALSE),0)</f>
        <v xml:space="preserve">  </v>
      </c>
      <c r="K4749" s="22"/>
      <c r="L4749" s="51"/>
      <c r="M4749" s="87" t="s">
        <v>74</v>
      </c>
      <c r="N4749" s="66"/>
      <c r="O4749" s="22" t="str">
        <f>J4749</f>
        <v xml:space="preserve">  </v>
      </c>
      <c r="P4749" s="96"/>
    </row>
    <row r="4750" spans="2:16" ht="15.6" hidden="1" x14ac:dyDescent="0.3">
      <c r="B4750" s="74"/>
      <c r="C4750" s="144"/>
      <c r="D4750" s="144"/>
      <c r="E4750" s="144"/>
      <c r="F4750" s="144"/>
      <c r="G4750" s="51"/>
      <c r="H4750" s="52"/>
      <c r="I4750" s="87" t="s">
        <v>79</v>
      </c>
      <c r="J4750" s="22"/>
      <c r="K4750" s="22" t="str">
        <f>J4749</f>
        <v xml:space="preserve">  </v>
      </c>
      <c r="L4750" s="51"/>
      <c r="M4750" s="52"/>
      <c r="N4750" s="87" t="s">
        <v>79</v>
      </c>
      <c r="O4750" s="22"/>
      <c r="P4750" s="96" t="str">
        <f>O4749</f>
        <v xml:space="preserve">  </v>
      </c>
    </row>
    <row r="4751" spans="2:16" ht="15.6" hidden="1" x14ac:dyDescent="0.3">
      <c r="B4751" s="74"/>
      <c r="C4751" s="66"/>
      <c r="D4751" s="87"/>
      <c r="E4751" s="22"/>
      <c r="F4751" s="22"/>
      <c r="G4751" s="51"/>
      <c r="H4751" s="66"/>
      <c r="I4751" s="87"/>
      <c r="J4751" s="22"/>
      <c r="K4751" s="22"/>
      <c r="L4751" s="51"/>
      <c r="M4751" s="65"/>
      <c r="N4751" s="66"/>
      <c r="O4751" s="22"/>
      <c r="P4751" s="96"/>
    </row>
    <row r="4752" spans="2:16" ht="15.6" hidden="1" x14ac:dyDescent="0.3">
      <c r="B4752" s="62" t="str">
        <f>B4749</f>
        <v xml:space="preserve">  </v>
      </c>
      <c r="C4752" s="87" t="s">
        <v>36</v>
      </c>
      <c r="D4752" s="22"/>
      <c r="E4752" s="22" t="str">
        <f>F4753</f>
        <v xml:space="preserve">  </v>
      </c>
      <c r="F4752" s="22"/>
      <c r="G4752" s="51"/>
      <c r="H4752" s="143" t="s">
        <v>37</v>
      </c>
      <c r="I4752" s="143"/>
      <c r="J4752" s="143"/>
      <c r="K4752" s="143"/>
      <c r="L4752" s="51"/>
      <c r="M4752" s="87" t="s">
        <v>36</v>
      </c>
      <c r="N4752" s="22"/>
      <c r="O4752" s="22" t="str">
        <f>E4752</f>
        <v xml:space="preserve">  </v>
      </c>
      <c r="P4752" s="96"/>
    </row>
    <row r="4753" spans="2:16" ht="15.6" hidden="1" x14ac:dyDescent="0.3">
      <c r="B4753" s="75"/>
      <c r="C4753" s="79"/>
      <c r="D4753" s="90" t="s">
        <v>80</v>
      </c>
      <c r="E4753" s="90"/>
      <c r="F4753" s="91" t="str">
        <f>IFERROR(VLOOKUP(B4752,'Lessor Calculations'!$G$10:$W$448,17,FALSE),0)</f>
        <v xml:space="preserve">  </v>
      </c>
      <c r="G4753" s="70"/>
      <c r="H4753" s="146"/>
      <c r="I4753" s="146"/>
      <c r="J4753" s="146"/>
      <c r="K4753" s="146"/>
      <c r="L4753" s="70"/>
      <c r="M4753" s="79"/>
      <c r="N4753" s="90" t="s">
        <v>80</v>
      </c>
      <c r="O4753" s="91"/>
      <c r="P4753" s="94" t="str">
        <f>O4752</f>
        <v xml:space="preserve">  </v>
      </c>
    </row>
    <row r="4754" spans="2:16" ht="15.6" hidden="1" x14ac:dyDescent="0.3">
      <c r="B4754" s="59" t="str">
        <f>IFERROR(IF(EOMONTH(B4749,1)&gt;Questionnaire!$I$8,"  ",EOMONTH(B4749,1)),"  ")</f>
        <v xml:space="preserve">  </v>
      </c>
      <c r="C4754" s="82" t="s">
        <v>36</v>
      </c>
      <c r="D4754" s="83"/>
      <c r="E4754" s="83">
        <f>IFERROR(F4755+F4756,0)</f>
        <v>0</v>
      </c>
      <c r="F4754" s="83"/>
      <c r="G4754" s="61"/>
      <c r="H4754" s="142" t="s">
        <v>37</v>
      </c>
      <c r="I4754" s="142"/>
      <c r="J4754" s="142"/>
      <c r="K4754" s="142"/>
      <c r="L4754" s="61"/>
      <c r="M4754" s="82" t="s">
        <v>36</v>
      </c>
      <c r="N4754" s="83"/>
      <c r="O4754" s="83">
        <f>E4754</f>
        <v>0</v>
      </c>
      <c r="P4754" s="95"/>
    </row>
    <row r="4755" spans="2:16" hidden="1" x14ac:dyDescent="0.25">
      <c r="B4755" s="98"/>
      <c r="C4755" s="87"/>
      <c r="D4755" s="87" t="s">
        <v>71</v>
      </c>
      <c r="E4755" s="87"/>
      <c r="F4755" s="22">
        <f>IFERROR(-VLOOKUP(B4754,'Lessor Calculations'!$G$10:$N$448,8,FALSE),0)</f>
        <v>0</v>
      </c>
      <c r="G4755" s="51"/>
      <c r="H4755" s="143"/>
      <c r="I4755" s="143"/>
      <c r="J4755" s="143"/>
      <c r="K4755" s="143"/>
      <c r="L4755" s="51"/>
      <c r="M4755" s="87"/>
      <c r="N4755" s="87" t="s">
        <v>71</v>
      </c>
      <c r="O4755" s="22"/>
      <c r="P4755" s="96">
        <f>F4755</f>
        <v>0</v>
      </c>
    </row>
    <row r="4756" spans="2:16" hidden="1" x14ac:dyDescent="0.25">
      <c r="B4756" s="98"/>
      <c r="C4756" s="66"/>
      <c r="D4756" s="87" t="s">
        <v>72</v>
      </c>
      <c r="E4756" s="87"/>
      <c r="F4756" s="22" t="str">
        <f>IFERROR(VLOOKUP(B4754,'Lessor Calculations'!$G$10:$M$448,7,FALSE),0)</f>
        <v xml:space="preserve">  </v>
      </c>
      <c r="G4756" s="51"/>
      <c r="H4756" s="143"/>
      <c r="I4756" s="143"/>
      <c r="J4756" s="143"/>
      <c r="K4756" s="143"/>
      <c r="L4756" s="51"/>
      <c r="M4756" s="66"/>
      <c r="N4756" s="87" t="s">
        <v>72</v>
      </c>
      <c r="O4756" s="22"/>
      <c r="P4756" s="96" t="str">
        <f>F4756</f>
        <v xml:space="preserve">  </v>
      </c>
    </row>
    <row r="4757" spans="2:16" hidden="1" x14ac:dyDescent="0.25">
      <c r="B4757" s="98"/>
      <c r="C4757" s="66"/>
      <c r="D4757" s="87"/>
      <c r="E4757" s="22"/>
      <c r="F4757" s="22"/>
      <c r="G4757" s="51"/>
      <c r="H4757" s="66"/>
      <c r="I4757" s="87"/>
      <c r="J4757" s="22"/>
      <c r="K4757" s="22"/>
      <c r="L4757" s="51"/>
      <c r="M4757" s="65"/>
      <c r="N4757" s="87"/>
      <c r="O4757" s="22"/>
      <c r="P4757" s="96"/>
    </row>
    <row r="4758" spans="2:16" ht="15.6" hidden="1" x14ac:dyDescent="0.3">
      <c r="B4758" s="62" t="str">
        <f>B4754</f>
        <v xml:space="preserve">  </v>
      </c>
      <c r="C4758" s="66" t="s">
        <v>70</v>
      </c>
      <c r="D4758" s="66"/>
      <c r="E4758" s="22" t="str">
        <f>IFERROR(VLOOKUP(B4758,'Lessor Calculations'!$Z$10:$AB$448,3,FALSE),0)</f>
        <v xml:space="preserve">  </v>
      </c>
      <c r="F4758" s="66"/>
      <c r="G4758" s="51"/>
      <c r="H4758" s="143" t="s">
        <v>37</v>
      </c>
      <c r="I4758" s="143"/>
      <c r="J4758" s="143"/>
      <c r="K4758" s="143"/>
      <c r="L4758" s="51"/>
      <c r="M4758" s="66" t="s">
        <v>70</v>
      </c>
      <c r="N4758" s="66"/>
      <c r="O4758" s="22" t="str">
        <f>E4758</f>
        <v xml:space="preserve">  </v>
      </c>
      <c r="P4758" s="96"/>
    </row>
    <row r="4759" spans="2:16" hidden="1" x14ac:dyDescent="0.25">
      <c r="B4759" s="98"/>
      <c r="C4759" s="66"/>
      <c r="D4759" s="87" t="s">
        <v>82</v>
      </c>
      <c r="E4759" s="66"/>
      <c r="F4759" s="77" t="str">
        <f>E4758</f>
        <v xml:space="preserve">  </v>
      </c>
      <c r="G4759" s="51"/>
      <c r="H4759" s="143"/>
      <c r="I4759" s="143"/>
      <c r="J4759" s="143"/>
      <c r="K4759" s="143"/>
      <c r="L4759" s="51"/>
      <c r="M4759" s="66"/>
      <c r="N4759" s="87" t="s">
        <v>82</v>
      </c>
      <c r="O4759" s="22"/>
      <c r="P4759" s="96" t="str">
        <f>O4758</f>
        <v xml:space="preserve">  </v>
      </c>
    </row>
    <row r="4760" spans="2:16" hidden="1" x14ac:dyDescent="0.25">
      <c r="B4760" s="98"/>
      <c r="C4760" s="66"/>
      <c r="D4760" s="87"/>
      <c r="E4760" s="22"/>
      <c r="F4760" s="22"/>
      <c r="G4760" s="51"/>
      <c r="H4760" s="66"/>
      <c r="I4760" s="87"/>
      <c r="J4760" s="22"/>
      <c r="K4760" s="22"/>
      <c r="L4760" s="51"/>
      <c r="M4760" s="65"/>
      <c r="N4760" s="87"/>
      <c r="O4760" s="22"/>
      <c r="P4760" s="96"/>
    </row>
    <row r="4761" spans="2:16" ht="15.6" hidden="1" x14ac:dyDescent="0.3">
      <c r="B4761" s="62" t="str">
        <f>B4758</f>
        <v xml:space="preserve">  </v>
      </c>
      <c r="C4761" s="144" t="s">
        <v>37</v>
      </c>
      <c r="D4761" s="144"/>
      <c r="E4761" s="144"/>
      <c r="F4761" s="144"/>
      <c r="G4761" s="51"/>
      <c r="H4761" s="87" t="s">
        <v>74</v>
      </c>
      <c r="I4761" s="66"/>
      <c r="J4761" s="22" t="str">
        <f>IFERROR(VLOOKUP(B4761,'Lessor Calculations'!$AE$10:$AG$448,3,FALSE),0)</f>
        <v xml:space="preserve">  </v>
      </c>
      <c r="K4761" s="22"/>
      <c r="L4761" s="51"/>
      <c r="M4761" s="87" t="s">
        <v>74</v>
      </c>
      <c r="N4761" s="66"/>
      <c r="O4761" s="22" t="str">
        <f>J4761</f>
        <v xml:space="preserve">  </v>
      </c>
      <c r="P4761" s="96"/>
    </row>
    <row r="4762" spans="2:16" ht="15.6" hidden="1" x14ac:dyDescent="0.3">
      <c r="B4762" s="74"/>
      <c r="C4762" s="144"/>
      <c r="D4762" s="144"/>
      <c r="E4762" s="144"/>
      <c r="F4762" s="144"/>
      <c r="G4762" s="51"/>
      <c r="H4762" s="52"/>
      <c r="I4762" s="87" t="s">
        <v>79</v>
      </c>
      <c r="J4762" s="22"/>
      <c r="K4762" s="22" t="str">
        <f>J4761</f>
        <v xml:space="preserve">  </v>
      </c>
      <c r="L4762" s="51"/>
      <c r="M4762" s="52"/>
      <c r="N4762" s="87" t="s">
        <v>79</v>
      </c>
      <c r="O4762" s="22"/>
      <c r="P4762" s="96" t="str">
        <f>O4761</f>
        <v xml:space="preserve">  </v>
      </c>
    </row>
    <row r="4763" spans="2:16" ht="15.6" hidden="1" x14ac:dyDescent="0.3">
      <c r="B4763" s="74"/>
      <c r="C4763" s="66"/>
      <c r="D4763" s="87"/>
      <c r="E4763" s="22"/>
      <c r="F4763" s="22"/>
      <c r="G4763" s="51"/>
      <c r="H4763" s="66"/>
      <c r="I4763" s="87"/>
      <c r="J4763" s="22"/>
      <c r="K4763" s="22"/>
      <c r="L4763" s="51"/>
      <c r="M4763" s="65"/>
      <c r="N4763" s="66"/>
      <c r="O4763" s="22"/>
      <c r="P4763" s="96"/>
    </row>
    <row r="4764" spans="2:16" ht="15.6" hidden="1" x14ac:dyDescent="0.3">
      <c r="B4764" s="62" t="str">
        <f>B4761</f>
        <v xml:space="preserve">  </v>
      </c>
      <c r="C4764" s="87" t="s">
        <v>36</v>
      </c>
      <c r="D4764" s="22"/>
      <c r="E4764" s="22" t="str">
        <f>F4765</f>
        <v xml:space="preserve">  </v>
      </c>
      <c r="F4764" s="22"/>
      <c r="G4764" s="51"/>
      <c r="H4764" s="143" t="s">
        <v>37</v>
      </c>
      <c r="I4764" s="143"/>
      <c r="J4764" s="143"/>
      <c r="K4764" s="143"/>
      <c r="L4764" s="51"/>
      <c r="M4764" s="87" t="s">
        <v>36</v>
      </c>
      <c r="N4764" s="22"/>
      <c r="O4764" s="22" t="str">
        <f>E4764</f>
        <v xml:space="preserve">  </v>
      </c>
      <c r="P4764" s="96"/>
    </row>
    <row r="4765" spans="2:16" ht="15.6" hidden="1" x14ac:dyDescent="0.3">
      <c r="B4765" s="75"/>
      <c r="C4765" s="79"/>
      <c r="D4765" s="90" t="s">
        <v>80</v>
      </c>
      <c r="E4765" s="90"/>
      <c r="F4765" s="91" t="str">
        <f>IFERROR(VLOOKUP(B4764,'Lessor Calculations'!$G$10:$W$448,17,FALSE),0)</f>
        <v xml:space="preserve">  </v>
      </c>
      <c r="G4765" s="70"/>
      <c r="H4765" s="146"/>
      <c r="I4765" s="146"/>
      <c r="J4765" s="146"/>
      <c r="K4765" s="146"/>
      <c r="L4765" s="70"/>
      <c r="M4765" s="79"/>
      <c r="N4765" s="90" t="s">
        <v>80</v>
      </c>
      <c r="O4765" s="91"/>
      <c r="P4765" s="94" t="str">
        <f>O4764</f>
        <v xml:space="preserve">  </v>
      </c>
    </row>
    <row r="4766" spans="2:16" ht="15.6" hidden="1" x14ac:dyDescent="0.3">
      <c r="B4766" s="59" t="str">
        <f>IFERROR(IF(EOMONTH(B4761,1)&gt;Questionnaire!$I$8,"  ",EOMONTH(B4761,1)),"  ")</f>
        <v xml:space="preserve">  </v>
      </c>
      <c r="C4766" s="82" t="s">
        <v>36</v>
      </c>
      <c r="D4766" s="83"/>
      <c r="E4766" s="83">
        <f>IFERROR(F4767+F4768,0)</f>
        <v>0</v>
      </c>
      <c r="F4766" s="83"/>
      <c r="G4766" s="61"/>
      <c r="H4766" s="142" t="s">
        <v>37</v>
      </c>
      <c r="I4766" s="142"/>
      <c r="J4766" s="142"/>
      <c r="K4766" s="142"/>
      <c r="L4766" s="61"/>
      <c r="M4766" s="82" t="s">
        <v>36</v>
      </c>
      <c r="N4766" s="83"/>
      <c r="O4766" s="83">
        <f>E4766</f>
        <v>0</v>
      </c>
      <c r="P4766" s="95"/>
    </row>
    <row r="4767" spans="2:16" hidden="1" x14ac:dyDescent="0.25">
      <c r="B4767" s="98"/>
      <c r="C4767" s="87"/>
      <c r="D4767" s="87" t="s">
        <v>71</v>
      </c>
      <c r="E4767" s="87"/>
      <c r="F4767" s="22">
        <f>IFERROR(-VLOOKUP(B4766,'Lessor Calculations'!$G$10:$N$448,8,FALSE),0)</f>
        <v>0</v>
      </c>
      <c r="G4767" s="51"/>
      <c r="H4767" s="143"/>
      <c r="I4767" s="143"/>
      <c r="J4767" s="143"/>
      <c r="K4767" s="143"/>
      <c r="L4767" s="51"/>
      <c r="M4767" s="87"/>
      <c r="N4767" s="87" t="s">
        <v>71</v>
      </c>
      <c r="O4767" s="22"/>
      <c r="P4767" s="96">
        <f>F4767</f>
        <v>0</v>
      </c>
    </row>
    <row r="4768" spans="2:16" hidden="1" x14ac:dyDescent="0.25">
      <c r="B4768" s="98"/>
      <c r="C4768" s="66"/>
      <c r="D4768" s="87" t="s">
        <v>72</v>
      </c>
      <c r="E4768" s="87"/>
      <c r="F4768" s="22" t="str">
        <f>IFERROR(VLOOKUP(B4766,'Lessor Calculations'!$G$10:$M$448,7,FALSE),0)</f>
        <v xml:space="preserve">  </v>
      </c>
      <c r="G4768" s="51"/>
      <c r="H4768" s="143"/>
      <c r="I4768" s="143"/>
      <c r="J4768" s="143"/>
      <c r="K4768" s="143"/>
      <c r="L4768" s="51"/>
      <c r="M4768" s="66"/>
      <c r="N4768" s="87" t="s">
        <v>72</v>
      </c>
      <c r="O4768" s="22"/>
      <c r="P4768" s="96" t="str">
        <f>F4768</f>
        <v xml:space="preserve">  </v>
      </c>
    </row>
    <row r="4769" spans="2:16" hidden="1" x14ac:dyDescent="0.25">
      <c r="B4769" s="98"/>
      <c r="C4769" s="66"/>
      <c r="D4769" s="87"/>
      <c r="E4769" s="22"/>
      <c r="F4769" s="22"/>
      <c r="G4769" s="51"/>
      <c r="H4769" s="66"/>
      <c r="I4769" s="87"/>
      <c r="J4769" s="22"/>
      <c r="K4769" s="22"/>
      <c r="L4769" s="51"/>
      <c r="M4769" s="65"/>
      <c r="N4769" s="87"/>
      <c r="O4769" s="22"/>
      <c r="P4769" s="96"/>
    </row>
    <row r="4770" spans="2:16" ht="15.6" hidden="1" x14ac:dyDescent="0.3">
      <c r="B4770" s="62" t="str">
        <f>B4766</f>
        <v xml:space="preserve">  </v>
      </c>
      <c r="C4770" s="66" t="s">
        <v>70</v>
      </c>
      <c r="D4770" s="66"/>
      <c r="E4770" s="22" t="str">
        <f>IFERROR(VLOOKUP(B4770,'Lessor Calculations'!$Z$10:$AB$448,3,FALSE),0)</f>
        <v xml:space="preserve">  </v>
      </c>
      <c r="F4770" s="66"/>
      <c r="G4770" s="51"/>
      <c r="H4770" s="143" t="s">
        <v>37</v>
      </c>
      <c r="I4770" s="143"/>
      <c r="J4770" s="143"/>
      <c r="K4770" s="143"/>
      <c r="L4770" s="51"/>
      <c r="M4770" s="66" t="s">
        <v>70</v>
      </c>
      <c r="N4770" s="66"/>
      <c r="O4770" s="22" t="str">
        <f>E4770</f>
        <v xml:space="preserve">  </v>
      </c>
      <c r="P4770" s="96"/>
    </row>
    <row r="4771" spans="2:16" hidden="1" x14ac:dyDescent="0.25">
      <c r="B4771" s="98"/>
      <c r="C4771" s="66"/>
      <c r="D4771" s="87" t="s">
        <v>82</v>
      </c>
      <c r="E4771" s="66"/>
      <c r="F4771" s="77" t="str">
        <f>E4770</f>
        <v xml:space="preserve">  </v>
      </c>
      <c r="G4771" s="51"/>
      <c r="H4771" s="143"/>
      <c r="I4771" s="143"/>
      <c r="J4771" s="143"/>
      <c r="K4771" s="143"/>
      <c r="L4771" s="51"/>
      <c r="M4771" s="66"/>
      <c r="N4771" s="87" t="s">
        <v>82</v>
      </c>
      <c r="O4771" s="22"/>
      <c r="P4771" s="96" t="str">
        <f>O4770</f>
        <v xml:space="preserve">  </v>
      </c>
    </row>
    <row r="4772" spans="2:16" hidden="1" x14ac:dyDescent="0.25">
      <c r="B4772" s="98"/>
      <c r="C4772" s="66"/>
      <c r="D4772" s="87"/>
      <c r="E4772" s="22"/>
      <c r="F4772" s="22"/>
      <c r="G4772" s="51"/>
      <c r="H4772" s="66"/>
      <c r="I4772" s="87"/>
      <c r="J4772" s="22"/>
      <c r="K4772" s="22"/>
      <c r="L4772" s="51"/>
      <c r="M4772" s="65"/>
      <c r="N4772" s="87"/>
      <c r="O4772" s="22"/>
      <c r="P4772" s="96"/>
    </row>
    <row r="4773" spans="2:16" ht="15.6" hidden="1" x14ac:dyDescent="0.3">
      <c r="B4773" s="62" t="str">
        <f>B4770</f>
        <v xml:space="preserve">  </v>
      </c>
      <c r="C4773" s="144" t="s">
        <v>37</v>
      </c>
      <c r="D4773" s="144"/>
      <c r="E4773" s="144"/>
      <c r="F4773" s="144"/>
      <c r="G4773" s="51"/>
      <c r="H4773" s="87" t="s">
        <v>74</v>
      </c>
      <c r="I4773" s="66"/>
      <c r="J4773" s="22" t="str">
        <f>IFERROR(VLOOKUP(B4773,'Lessor Calculations'!$AE$10:$AG$448,3,FALSE),0)</f>
        <v xml:space="preserve">  </v>
      </c>
      <c r="K4773" s="22"/>
      <c r="L4773" s="51"/>
      <c r="M4773" s="87" t="s">
        <v>74</v>
      </c>
      <c r="N4773" s="66"/>
      <c r="O4773" s="22" t="str">
        <f>J4773</f>
        <v xml:space="preserve">  </v>
      </c>
      <c r="P4773" s="96"/>
    </row>
    <row r="4774" spans="2:16" ht="15.6" hidden="1" x14ac:dyDescent="0.3">
      <c r="B4774" s="74"/>
      <c r="C4774" s="144"/>
      <c r="D4774" s="144"/>
      <c r="E4774" s="144"/>
      <c r="F4774" s="144"/>
      <c r="G4774" s="51"/>
      <c r="H4774" s="52"/>
      <c r="I4774" s="87" t="s">
        <v>79</v>
      </c>
      <c r="J4774" s="22"/>
      <c r="K4774" s="22" t="str">
        <f>J4773</f>
        <v xml:space="preserve">  </v>
      </c>
      <c r="L4774" s="51"/>
      <c r="M4774" s="52"/>
      <c r="N4774" s="87" t="s">
        <v>79</v>
      </c>
      <c r="O4774" s="22"/>
      <c r="P4774" s="96" t="str">
        <f>O4773</f>
        <v xml:space="preserve">  </v>
      </c>
    </row>
    <row r="4775" spans="2:16" ht="15.6" hidden="1" x14ac:dyDescent="0.3">
      <c r="B4775" s="74"/>
      <c r="C4775" s="66"/>
      <c r="D4775" s="87"/>
      <c r="E4775" s="22"/>
      <c r="F4775" s="22"/>
      <c r="G4775" s="51"/>
      <c r="H4775" s="66"/>
      <c r="I4775" s="87"/>
      <c r="J4775" s="22"/>
      <c r="K4775" s="22"/>
      <c r="L4775" s="51"/>
      <c r="M4775" s="65"/>
      <c r="N4775" s="66"/>
      <c r="O4775" s="22"/>
      <c r="P4775" s="96"/>
    </row>
    <row r="4776" spans="2:16" ht="15.6" hidden="1" x14ac:dyDescent="0.3">
      <c r="B4776" s="62" t="str">
        <f>B4773</f>
        <v xml:space="preserve">  </v>
      </c>
      <c r="C4776" s="87" t="s">
        <v>36</v>
      </c>
      <c r="D4776" s="22"/>
      <c r="E4776" s="22" t="str">
        <f>F4777</f>
        <v xml:space="preserve">  </v>
      </c>
      <c r="F4776" s="22"/>
      <c r="G4776" s="51"/>
      <c r="H4776" s="143" t="s">
        <v>37</v>
      </c>
      <c r="I4776" s="143"/>
      <c r="J4776" s="143"/>
      <c r="K4776" s="143"/>
      <c r="L4776" s="51"/>
      <c r="M4776" s="87" t="s">
        <v>36</v>
      </c>
      <c r="N4776" s="22"/>
      <c r="O4776" s="22" t="str">
        <f>E4776</f>
        <v xml:space="preserve">  </v>
      </c>
      <c r="P4776" s="96"/>
    </row>
    <row r="4777" spans="2:16" ht="15.6" hidden="1" x14ac:dyDescent="0.3">
      <c r="B4777" s="75"/>
      <c r="C4777" s="79"/>
      <c r="D4777" s="90" t="s">
        <v>80</v>
      </c>
      <c r="E4777" s="90"/>
      <c r="F4777" s="91" t="str">
        <f>IFERROR(VLOOKUP(B4776,'Lessor Calculations'!$G$10:$W$448,17,FALSE),0)</f>
        <v xml:space="preserve">  </v>
      </c>
      <c r="G4777" s="70"/>
      <c r="H4777" s="146"/>
      <c r="I4777" s="146"/>
      <c r="J4777" s="146"/>
      <c r="K4777" s="146"/>
      <c r="L4777" s="70"/>
      <c r="M4777" s="79"/>
      <c r="N4777" s="90" t="s">
        <v>80</v>
      </c>
      <c r="O4777" s="91"/>
      <c r="P4777" s="94" t="str">
        <f>O4776</f>
        <v xml:space="preserve">  </v>
      </c>
    </row>
    <row r="4778" spans="2:16" ht="15.6" hidden="1" x14ac:dyDescent="0.3">
      <c r="B4778" s="59" t="str">
        <f>IFERROR(IF(EOMONTH(B4773,1)&gt;Questionnaire!$I$8,"  ",EOMONTH(B4773,1)),"  ")</f>
        <v xml:space="preserve">  </v>
      </c>
      <c r="C4778" s="82" t="s">
        <v>36</v>
      </c>
      <c r="D4778" s="83"/>
      <c r="E4778" s="83">
        <f>IFERROR(F4779+F4780,0)</f>
        <v>0</v>
      </c>
      <c r="F4778" s="83"/>
      <c r="G4778" s="61"/>
      <c r="H4778" s="142" t="s">
        <v>37</v>
      </c>
      <c r="I4778" s="142"/>
      <c r="J4778" s="142"/>
      <c r="K4778" s="142"/>
      <c r="L4778" s="61"/>
      <c r="M4778" s="82" t="s">
        <v>36</v>
      </c>
      <c r="N4778" s="83"/>
      <c r="O4778" s="83">
        <f>E4778</f>
        <v>0</v>
      </c>
      <c r="P4778" s="95"/>
    </row>
    <row r="4779" spans="2:16" hidden="1" x14ac:dyDescent="0.25">
      <c r="B4779" s="98"/>
      <c r="C4779" s="87"/>
      <c r="D4779" s="87" t="s">
        <v>71</v>
      </c>
      <c r="E4779" s="87"/>
      <c r="F4779" s="22">
        <f>IFERROR(-VLOOKUP(B4778,'Lessor Calculations'!$G$10:$N$448,8,FALSE),0)</f>
        <v>0</v>
      </c>
      <c r="G4779" s="51"/>
      <c r="H4779" s="143"/>
      <c r="I4779" s="143"/>
      <c r="J4779" s="143"/>
      <c r="K4779" s="143"/>
      <c r="L4779" s="51"/>
      <c r="M4779" s="87"/>
      <c r="N4779" s="87" t="s">
        <v>71</v>
      </c>
      <c r="O4779" s="22"/>
      <c r="P4779" s="96">
        <f>F4779</f>
        <v>0</v>
      </c>
    </row>
    <row r="4780" spans="2:16" hidden="1" x14ac:dyDescent="0.25">
      <c r="B4780" s="98"/>
      <c r="C4780" s="66"/>
      <c r="D4780" s="87" t="s">
        <v>72</v>
      </c>
      <c r="E4780" s="87"/>
      <c r="F4780" s="22" t="str">
        <f>IFERROR(VLOOKUP(B4778,'Lessor Calculations'!$G$10:$M$448,7,FALSE),0)</f>
        <v xml:space="preserve">  </v>
      </c>
      <c r="G4780" s="51"/>
      <c r="H4780" s="143"/>
      <c r="I4780" s="143"/>
      <c r="J4780" s="143"/>
      <c r="K4780" s="143"/>
      <c r="L4780" s="51"/>
      <c r="M4780" s="66"/>
      <c r="N4780" s="87" t="s">
        <v>72</v>
      </c>
      <c r="O4780" s="22"/>
      <c r="P4780" s="96" t="str">
        <f>F4780</f>
        <v xml:space="preserve">  </v>
      </c>
    </row>
    <row r="4781" spans="2:16" hidden="1" x14ac:dyDescent="0.25">
      <c r="B4781" s="98"/>
      <c r="C4781" s="66"/>
      <c r="D4781" s="87"/>
      <c r="E4781" s="22"/>
      <c r="F4781" s="22"/>
      <c r="G4781" s="51"/>
      <c r="H4781" s="66"/>
      <c r="I4781" s="87"/>
      <c r="J4781" s="22"/>
      <c r="K4781" s="22"/>
      <c r="L4781" s="51"/>
      <c r="M4781" s="65"/>
      <c r="N4781" s="87"/>
      <c r="O4781" s="22"/>
      <c r="P4781" s="96"/>
    </row>
    <row r="4782" spans="2:16" ht="15.6" hidden="1" x14ac:dyDescent="0.3">
      <c r="B4782" s="62" t="str">
        <f>B4778</f>
        <v xml:space="preserve">  </v>
      </c>
      <c r="C4782" s="66" t="s">
        <v>70</v>
      </c>
      <c r="D4782" s="66"/>
      <c r="E4782" s="22" t="str">
        <f>IFERROR(VLOOKUP(B4782,'Lessor Calculations'!$Z$10:$AB$448,3,FALSE),0)</f>
        <v xml:space="preserve">  </v>
      </c>
      <c r="F4782" s="66"/>
      <c r="G4782" s="51"/>
      <c r="H4782" s="143" t="s">
        <v>37</v>
      </c>
      <c r="I4782" s="143"/>
      <c r="J4782" s="143"/>
      <c r="K4782" s="143"/>
      <c r="L4782" s="51"/>
      <c r="M4782" s="66" t="s">
        <v>70</v>
      </c>
      <c r="N4782" s="66"/>
      <c r="O4782" s="22" t="str">
        <f>E4782</f>
        <v xml:space="preserve">  </v>
      </c>
      <c r="P4782" s="96"/>
    </row>
    <row r="4783" spans="2:16" hidden="1" x14ac:dyDescent="0.25">
      <c r="B4783" s="98"/>
      <c r="C4783" s="66"/>
      <c r="D4783" s="87" t="s">
        <v>82</v>
      </c>
      <c r="E4783" s="66"/>
      <c r="F4783" s="77" t="str">
        <f>E4782</f>
        <v xml:space="preserve">  </v>
      </c>
      <c r="G4783" s="51"/>
      <c r="H4783" s="143"/>
      <c r="I4783" s="143"/>
      <c r="J4783" s="143"/>
      <c r="K4783" s="143"/>
      <c r="L4783" s="51"/>
      <c r="M4783" s="66"/>
      <c r="N4783" s="87" t="s">
        <v>82</v>
      </c>
      <c r="O4783" s="22"/>
      <c r="P4783" s="96" t="str">
        <f>O4782</f>
        <v xml:space="preserve">  </v>
      </c>
    </row>
    <row r="4784" spans="2:16" hidden="1" x14ac:dyDescent="0.25">
      <c r="B4784" s="98"/>
      <c r="C4784" s="66"/>
      <c r="D4784" s="87"/>
      <c r="E4784" s="22"/>
      <c r="F4784" s="22"/>
      <c r="G4784" s="51"/>
      <c r="H4784" s="66"/>
      <c r="I4784" s="87"/>
      <c r="J4784" s="22"/>
      <c r="K4784" s="22"/>
      <c r="L4784" s="51"/>
      <c r="M4784" s="65"/>
      <c r="N4784" s="87"/>
      <c r="O4784" s="22"/>
      <c r="P4784" s="96"/>
    </row>
    <row r="4785" spans="2:16" ht="15.6" hidden="1" x14ac:dyDescent="0.3">
      <c r="B4785" s="62" t="str">
        <f>B4782</f>
        <v xml:space="preserve">  </v>
      </c>
      <c r="C4785" s="144" t="s">
        <v>37</v>
      </c>
      <c r="D4785" s="144"/>
      <c r="E4785" s="144"/>
      <c r="F4785" s="144"/>
      <c r="G4785" s="51"/>
      <c r="H4785" s="87" t="s">
        <v>74</v>
      </c>
      <c r="I4785" s="66"/>
      <c r="J4785" s="22" t="str">
        <f>IFERROR(VLOOKUP(B4785,'Lessor Calculations'!$AE$10:$AG$448,3,FALSE),0)</f>
        <v xml:space="preserve">  </v>
      </c>
      <c r="K4785" s="22"/>
      <c r="L4785" s="51"/>
      <c r="M4785" s="87" t="s">
        <v>74</v>
      </c>
      <c r="N4785" s="66"/>
      <c r="O4785" s="22" t="str">
        <f>J4785</f>
        <v xml:space="preserve">  </v>
      </c>
      <c r="P4785" s="96"/>
    </row>
    <row r="4786" spans="2:16" ht="15.6" hidden="1" x14ac:dyDescent="0.3">
      <c r="B4786" s="74"/>
      <c r="C4786" s="144"/>
      <c r="D4786" s="144"/>
      <c r="E4786" s="144"/>
      <c r="F4786" s="144"/>
      <c r="G4786" s="51"/>
      <c r="H4786" s="52"/>
      <c r="I4786" s="87" t="s">
        <v>79</v>
      </c>
      <c r="J4786" s="22"/>
      <c r="K4786" s="22" t="str">
        <f>J4785</f>
        <v xml:space="preserve">  </v>
      </c>
      <c r="L4786" s="51"/>
      <c r="M4786" s="52"/>
      <c r="N4786" s="87" t="s">
        <v>79</v>
      </c>
      <c r="O4786" s="22"/>
      <c r="P4786" s="96" t="str">
        <f>O4785</f>
        <v xml:space="preserve">  </v>
      </c>
    </row>
    <row r="4787" spans="2:16" ht="15.6" hidden="1" x14ac:dyDescent="0.3">
      <c r="B4787" s="74"/>
      <c r="C4787" s="66"/>
      <c r="D4787" s="87"/>
      <c r="E4787" s="22"/>
      <c r="F4787" s="22"/>
      <c r="G4787" s="51"/>
      <c r="H4787" s="66"/>
      <c r="I4787" s="87"/>
      <c r="J4787" s="22"/>
      <c r="K4787" s="22"/>
      <c r="L4787" s="51"/>
      <c r="M4787" s="65"/>
      <c r="N4787" s="66"/>
      <c r="O4787" s="22"/>
      <c r="P4787" s="96"/>
    </row>
    <row r="4788" spans="2:16" ht="15.6" hidden="1" x14ac:dyDescent="0.3">
      <c r="B4788" s="62" t="str">
        <f>B4785</f>
        <v xml:space="preserve">  </v>
      </c>
      <c r="C4788" s="87" t="s">
        <v>36</v>
      </c>
      <c r="D4788" s="22"/>
      <c r="E4788" s="22" t="str">
        <f>F4789</f>
        <v xml:space="preserve">  </v>
      </c>
      <c r="F4788" s="22"/>
      <c r="G4788" s="51"/>
      <c r="H4788" s="143" t="s">
        <v>37</v>
      </c>
      <c r="I4788" s="143"/>
      <c r="J4788" s="143"/>
      <c r="K4788" s="143"/>
      <c r="L4788" s="51"/>
      <c r="M4788" s="87" t="s">
        <v>36</v>
      </c>
      <c r="N4788" s="22"/>
      <c r="O4788" s="22" t="str">
        <f>E4788</f>
        <v xml:space="preserve">  </v>
      </c>
      <c r="P4788" s="96"/>
    </row>
    <row r="4789" spans="2:16" ht="15.6" hidden="1" x14ac:dyDescent="0.3">
      <c r="B4789" s="75"/>
      <c r="C4789" s="79"/>
      <c r="D4789" s="90" t="s">
        <v>80</v>
      </c>
      <c r="E4789" s="90"/>
      <c r="F4789" s="91" t="str">
        <f>IFERROR(VLOOKUP(B4788,'Lessor Calculations'!$G$10:$W$448,17,FALSE),0)</f>
        <v xml:space="preserve">  </v>
      </c>
      <c r="G4789" s="70"/>
      <c r="H4789" s="146"/>
      <c r="I4789" s="146"/>
      <c r="J4789" s="146"/>
      <c r="K4789" s="146"/>
      <c r="L4789" s="70"/>
      <c r="M4789" s="79"/>
      <c r="N4789" s="90" t="s">
        <v>80</v>
      </c>
      <c r="O4789" s="91"/>
      <c r="P4789" s="94" t="str">
        <f>O4788</f>
        <v xml:space="preserve">  </v>
      </c>
    </row>
    <row r="4790" spans="2:16" ht="15.6" hidden="1" x14ac:dyDescent="0.3">
      <c r="B4790" s="59" t="str">
        <f>IFERROR(IF(EOMONTH(B4785,1)&gt;Questionnaire!$I$8,"  ",EOMONTH(B4785,1)),"  ")</f>
        <v xml:space="preserve">  </v>
      </c>
      <c r="C4790" s="82" t="s">
        <v>36</v>
      </c>
      <c r="D4790" s="83"/>
      <c r="E4790" s="83">
        <f>IFERROR(F4791+F4792,0)</f>
        <v>0</v>
      </c>
      <c r="F4790" s="83"/>
      <c r="G4790" s="61"/>
      <c r="H4790" s="142" t="s">
        <v>37</v>
      </c>
      <c r="I4790" s="142"/>
      <c r="J4790" s="142"/>
      <c r="K4790" s="142"/>
      <c r="L4790" s="61"/>
      <c r="M4790" s="82" t="s">
        <v>36</v>
      </c>
      <c r="N4790" s="83"/>
      <c r="O4790" s="83">
        <f>E4790</f>
        <v>0</v>
      </c>
      <c r="P4790" s="95"/>
    </row>
    <row r="4791" spans="2:16" hidden="1" x14ac:dyDescent="0.25">
      <c r="B4791" s="98"/>
      <c r="C4791" s="87"/>
      <c r="D4791" s="87" t="s">
        <v>71</v>
      </c>
      <c r="E4791" s="87"/>
      <c r="F4791" s="22">
        <f>IFERROR(-VLOOKUP(B4790,'Lessor Calculations'!$G$10:$N$448,8,FALSE),0)</f>
        <v>0</v>
      </c>
      <c r="G4791" s="51"/>
      <c r="H4791" s="143"/>
      <c r="I4791" s="143"/>
      <c r="J4791" s="143"/>
      <c r="K4791" s="143"/>
      <c r="L4791" s="51"/>
      <c r="M4791" s="87"/>
      <c r="N4791" s="87" t="s">
        <v>71</v>
      </c>
      <c r="O4791" s="22"/>
      <c r="P4791" s="96">
        <f>F4791</f>
        <v>0</v>
      </c>
    </row>
    <row r="4792" spans="2:16" hidden="1" x14ac:dyDescent="0.25">
      <c r="B4792" s="98"/>
      <c r="C4792" s="66"/>
      <c r="D4792" s="87" t="s">
        <v>72</v>
      </c>
      <c r="E4792" s="87"/>
      <c r="F4792" s="22" t="str">
        <f>IFERROR(VLOOKUP(B4790,'Lessor Calculations'!$G$10:$M$448,7,FALSE),0)</f>
        <v xml:space="preserve">  </v>
      </c>
      <c r="G4792" s="51"/>
      <c r="H4792" s="143"/>
      <c r="I4792" s="143"/>
      <c r="J4792" s="143"/>
      <c r="K4792" s="143"/>
      <c r="L4792" s="51"/>
      <c r="M4792" s="66"/>
      <c r="N4792" s="87" t="s">
        <v>72</v>
      </c>
      <c r="O4792" s="22"/>
      <c r="P4792" s="96" t="str">
        <f>F4792</f>
        <v xml:space="preserve">  </v>
      </c>
    </row>
    <row r="4793" spans="2:16" hidden="1" x14ac:dyDescent="0.25">
      <c r="B4793" s="98"/>
      <c r="C4793" s="66"/>
      <c r="D4793" s="87"/>
      <c r="E4793" s="22"/>
      <c r="F4793" s="22"/>
      <c r="G4793" s="51"/>
      <c r="H4793" s="66"/>
      <c r="I4793" s="87"/>
      <c r="J4793" s="22"/>
      <c r="K4793" s="22"/>
      <c r="L4793" s="51"/>
      <c r="M4793" s="65"/>
      <c r="N4793" s="87"/>
      <c r="O4793" s="22"/>
      <c r="P4793" s="96"/>
    </row>
    <row r="4794" spans="2:16" ht="15.6" hidden="1" x14ac:dyDescent="0.3">
      <c r="B4794" s="62" t="str">
        <f>B4790</f>
        <v xml:space="preserve">  </v>
      </c>
      <c r="C4794" s="66" t="s">
        <v>70</v>
      </c>
      <c r="D4794" s="66"/>
      <c r="E4794" s="22" t="str">
        <f>IFERROR(VLOOKUP(B4794,'Lessor Calculations'!$Z$10:$AB$448,3,FALSE),0)</f>
        <v xml:space="preserve">  </v>
      </c>
      <c r="F4794" s="66"/>
      <c r="G4794" s="51"/>
      <c r="H4794" s="143" t="s">
        <v>37</v>
      </c>
      <c r="I4794" s="143"/>
      <c r="J4794" s="143"/>
      <c r="K4794" s="143"/>
      <c r="L4794" s="51"/>
      <c r="M4794" s="66" t="s">
        <v>70</v>
      </c>
      <c r="N4794" s="66"/>
      <c r="O4794" s="22" t="str">
        <f>E4794</f>
        <v xml:space="preserve">  </v>
      </c>
      <c r="P4794" s="96"/>
    </row>
    <row r="4795" spans="2:16" hidden="1" x14ac:dyDescent="0.25">
      <c r="B4795" s="98"/>
      <c r="C4795" s="66"/>
      <c r="D4795" s="87" t="s">
        <v>82</v>
      </c>
      <c r="E4795" s="66"/>
      <c r="F4795" s="77" t="str">
        <f>E4794</f>
        <v xml:space="preserve">  </v>
      </c>
      <c r="G4795" s="51"/>
      <c r="H4795" s="143"/>
      <c r="I4795" s="143"/>
      <c r="J4795" s="143"/>
      <c r="K4795" s="143"/>
      <c r="L4795" s="51"/>
      <c r="M4795" s="66"/>
      <c r="N4795" s="87" t="s">
        <v>82</v>
      </c>
      <c r="O4795" s="22"/>
      <c r="P4795" s="96" t="str">
        <f>O4794</f>
        <v xml:space="preserve">  </v>
      </c>
    </row>
    <row r="4796" spans="2:16" hidden="1" x14ac:dyDescent="0.25">
      <c r="B4796" s="98"/>
      <c r="C4796" s="66"/>
      <c r="D4796" s="87"/>
      <c r="E4796" s="22"/>
      <c r="F4796" s="22"/>
      <c r="G4796" s="51"/>
      <c r="H4796" s="66"/>
      <c r="I4796" s="87"/>
      <c r="J4796" s="22"/>
      <c r="K4796" s="22"/>
      <c r="L4796" s="51"/>
      <c r="M4796" s="65"/>
      <c r="N4796" s="87"/>
      <c r="O4796" s="22"/>
      <c r="P4796" s="96"/>
    </row>
    <row r="4797" spans="2:16" ht="15.6" hidden="1" x14ac:dyDescent="0.3">
      <c r="B4797" s="62" t="str">
        <f>B4794</f>
        <v xml:space="preserve">  </v>
      </c>
      <c r="C4797" s="144" t="s">
        <v>37</v>
      </c>
      <c r="D4797" s="144"/>
      <c r="E4797" s="144"/>
      <c r="F4797" s="144"/>
      <c r="G4797" s="51"/>
      <c r="H4797" s="87" t="s">
        <v>74</v>
      </c>
      <c r="I4797" s="66"/>
      <c r="J4797" s="22" t="str">
        <f>IFERROR(VLOOKUP(B4797,'Lessor Calculations'!$AE$10:$AG$448,3,FALSE),0)</f>
        <v xml:space="preserve">  </v>
      </c>
      <c r="K4797" s="22"/>
      <c r="L4797" s="51"/>
      <c r="M4797" s="87" t="s">
        <v>74</v>
      </c>
      <c r="N4797" s="66"/>
      <c r="O4797" s="22" t="str">
        <f>J4797</f>
        <v xml:space="preserve">  </v>
      </c>
      <c r="P4797" s="96"/>
    </row>
    <row r="4798" spans="2:16" ht="15.6" hidden="1" x14ac:dyDescent="0.3">
      <c r="B4798" s="74"/>
      <c r="C4798" s="144"/>
      <c r="D4798" s="144"/>
      <c r="E4798" s="144"/>
      <c r="F4798" s="144"/>
      <c r="G4798" s="51"/>
      <c r="H4798" s="52"/>
      <c r="I4798" s="87" t="s">
        <v>79</v>
      </c>
      <c r="J4798" s="22"/>
      <c r="K4798" s="22" t="str">
        <f>J4797</f>
        <v xml:space="preserve">  </v>
      </c>
      <c r="L4798" s="51"/>
      <c r="M4798" s="52"/>
      <c r="N4798" s="87" t="s">
        <v>79</v>
      </c>
      <c r="O4798" s="22"/>
      <c r="P4798" s="96" t="str">
        <f>O4797</f>
        <v xml:space="preserve">  </v>
      </c>
    </row>
    <row r="4799" spans="2:16" ht="15.6" hidden="1" x14ac:dyDescent="0.3">
      <c r="B4799" s="74"/>
      <c r="C4799" s="66"/>
      <c r="D4799" s="87"/>
      <c r="E4799" s="22"/>
      <c r="F4799" s="22"/>
      <c r="G4799" s="51"/>
      <c r="H4799" s="66"/>
      <c r="I4799" s="87"/>
      <c r="J4799" s="22"/>
      <c r="K4799" s="22"/>
      <c r="L4799" s="51"/>
      <c r="M4799" s="65"/>
      <c r="N4799" s="66"/>
      <c r="O4799" s="22"/>
      <c r="P4799" s="96"/>
    </row>
    <row r="4800" spans="2:16" ht="15.6" hidden="1" x14ac:dyDescent="0.3">
      <c r="B4800" s="62" t="str">
        <f>B4797</f>
        <v xml:space="preserve">  </v>
      </c>
      <c r="C4800" s="87" t="s">
        <v>36</v>
      </c>
      <c r="D4800" s="22"/>
      <c r="E4800" s="22" t="str">
        <f>F4801</f>
        <v xml:space="preserve">  </v>
      </c>
      <c r="F4800" s="22"/>
      <c r="G4800" s="51"/>
      <c r="H4800" s="143" t="s">
        <v>37</v>
      </c>
      <c r="I4800" s="143"/>
      <c r="J4800" s="143"/>
      <c r="K4800" s="143"/>
      <c r="L4800" s="51"/>
      <c r="M4800" s="87" t="s">
        <v>36</v>
      </c>
      <c r="N4800" s="22"/>
      <c r="O4800" s="22" t="str">
        <f>E4800</f>
        <v xml:space="preserve">  </v>
      </c>
      <c r="P4800" s="96"/>
    </row>
    <row r="4801" spans="2:16" ht="15.6" hidden="1" x14ac:dyDescent="0.3">
      <c r="B4801" s="75"/>
      <c r="C4801" s="79"/>
      <c r="D4801" s="90" t="s">
        <v>80</v>
      </c>
      <c r="E4801" s="90"/>
      <c r="F4801" s="91" t="str">
        <f>IFERROR(VLOOKUP(B4800,'Lessor Calculations'!$G$10:$W$448,17,FALSE),0)</f>
        <v xml:space="preserve">  </v>
      </c>
      <c r="G4801" s="70"/>
      <c r="H4801" s="146"/>
      <c r="I4801" s="146"/>
      <c r="J4801" s="146"/>
      <c r="K4801" s="146"/>
      <c r="L4801" s="70"/>
      <c r="M4801" s="79"/>
      <c r="N4801" s="90" t="s">
        <v>80</v>
      </c>
      <c r="O4801" s="91"/>
      <c r="P4801" s="94" t="str">
        <f>O4800</f>
        <v xml:space="preserve">  </v>
      </c>
    </row>
    <row r="4802" spans="2:16" ht="15.6" hidden="1" x14ac:dyDescent="0.3">
      <c r="B4802" s="59" t="str">
        <f>IFERROR(IF(EOMONTH(B4797,1)&gt;Questionnaire!$I$8,"  ",EOMONTH(B4797,1)),"  ")</f>
        <v xml:space="preserve">  </v>
      </c>
      <c r="C4802" s="82" t="s">
        <v>36</v>
      </c>
      <c r="D4802" s="83"/>
      <c r="E4802" s="83">
        <f>IFERROR(F4803+F4804,0)</f>
        <v>0</v>
      </c>
      <c r="F4802" s="83"/>
      <c r="G4802" s="61"/>
      <c r="H4802" s="142" t="s">
        <v>37</v>
      </c>
      <c r="I4802" s="142"/>
      <c r="J4802" s="142"/>
      <c r="K4802" s="142"/>
      <c r="L4802" s="61"/>
      <c r="M4802" s="82" t="s">
        <v>36</v>
      </c>
      <c r="N4802" s="83"/>
      <c r="O4802" s="83">
        <f>E4802</f>
        <v>0</v>
      </c>
      <c r="P4802" s="95"/>
    </row>
    <row r="4803" spans="2:16" hidden="1" x14ac:dyDescent="0.25">
      <c r="B4803" s="98"/>
      <c r="C4803" s="87"/>
      <c r="D4803" s="87" t="s">
        <v>71</v>
      </c>
      <c r="E4803" s="87"/>
      <c r="F4803" s="22">
        <f>IFERROR(-VLOOKUP(B4802,'Lessor Calculations'!$G$10:$N$448,8,FALSE),0)</f>
        <v>0</v>
      </c>
      <c r="G4803" s="51"/>
      <c r="H4803" s="143"/>
      <c r="I4803" s="143"/>
      <c r="J4803" s="143"/>
      <c r="K4803" s="143"/>
      <c r="L4803" s="51"/>
      <c r="M4803" s="87"/>
      <c r="N4803" s="87" t="s">
        <v>71</v>
      </c>
      <c r="O4803" s="22"/>
      <c r="P4803" s="96">
        <f>F4803</f>
        <v>0</v>
      </c>
    </row>
    <row r="4804" spans="2:16" hidden="1" x14ac:dyDescent="0.25">
      <c r="B4804" s="98"/>
      <c r="C4804" s="66"/>
      <c r="D4804" s="87" t="s">
        <v>72</v>
      </c>
      <c r="E4804" s="87"/>
      <c r="F4804" s="22" t="str">
        <f>IFERROR(VLOOKUP(B4802,'Lessor Calculations'!$G$10:$M$448,7,FALSE),0)</f>
        <v xml:space="preserve">  </v>
      </c>
      <c r="G4804" s="51"/>
      <c r="H4804" s="143"/>
      <c r="I4804" s="143"/>
      <c r="J4804" s="143"/>
      <c r="K4804" s="143"/>
      <c r="L4804" s="51"/>
      <c r="M4804" s="66"/>
      <c r="N4804" s="87" t="s">
        <v>72</v>
      </c>
      <c r="O4804" s="22"/>
      <c r="P4804" s="96" t="str">
        <f>F4804</f>
        <v xml:space="preserve">  </v>
      </c>
    </row>
    <row r="4805" spans="2:16" hidden="1" x14ac:dyDescent="0.25">
      <c r="B4805" s="98"/>
      <c r="C4805" s="66"/>
      <c r="D4805" s="87"/>
      <c r="E4805" s="22"/>
      <c r="F4805" s="22"/>
      <c r="G4805" s="51"/>
      <c r="H4805" s="66"/>
      <c r="I4805" s="87"/>
      <c r="J4805" s="22"/>
      <c r="K4805" s="22"/>
      <c r="L4805" s="51"/>
      <c r="M4805" s="65"/>
      <c r="N4805" s="87"/>
      <c r="O4805" s="22"/>
      <c r="P4805" s="96"/>
    </row>
    <row r="4806" spans="2:16" ht="15.6" hidden="1" x14ac:dyDescent="0.3">
      <c r="B4806" s="62" t="str">
        <f>B4802</f>
        <v xml:space="preserve">  </v>
      </c>
      <c r="C4806" s="66" t="s">
        <v>70</v>
      </c>
      <c r="D4806" s="66"/>
      <c r="E4806" s="22" t="str">
        <f>IFERROR(VLOOKUP(B4806,'Lessor Calculations'!$Z$10:$AB$448,3,FALSE),0)</f>
        <v xml:space="preserve">  </v>
      </c>
      <c r="F4806" s="66"/>
      <c r="G4806" s="51"/>
      <c r="H4806" s="143" t="s">
        <v>37</v>
      </c>
      <c r="I4806" s="143"/>
      <c r="J4806" s="143"/>
      <c r="K4806" s="143"/>
      <c r="L4806" s="51"/>
      <c r="M4806" s="66" t="s">
        <v>70</v>
      </c>
      <c r="N4806" s="66"/>
      <c r="O4806" s="22" t="str">
        <f>E4806</f>
        <v xml:space="preserve">  </v>
      </c>
      <c r="P4806" s="96"/>
    </row>
    <row r="4807" spans="2:16" hidden="1" x14ac:dyDescent="0.25">
      <c r="B4807" s="98"/>
      <c r="C4807" s="66"/>
      <c r="D4807" s="87" t="s">
        <v>82</v>
      </c>
      <c r="E4807" s="66"/>
      <c r="F4807" s="77" t="str">
        <f>E4806</f>
        <v xml:space="preserve">  </v>
      </c>
      <c r="G4807" s="51"/>
      <c r="H4807" s="143"/>
      <c r="I4807" s="143"/>
      <c r="J4807" s="143"/>
      <c r="K4807" s="143"/>
      <c r="L4807" s="51"/>
      <c r="M4807" s="66"/>
      <c r="N4807" s="87" t="s">
        <v>82</v>
      </c>
      <c r="O4807" s="22"/>
      <c r="P4807" s="96" t="str">
        <f>O4806</f>
        <v xml:space="preserve">  </v>
      </c>
    </row>
    <row r="4808" spans="2:16" hidden="1" x14ac:dyDescent="0.25">
      <c r="B4808" s="98"/>
      <c r="C4808" s="66"/>
      <c r="D4808" s="87"/>
      <c r="E4808" s="22"/>
      <c r="F4808" s="22"/>
      <c r="G4808" s="51"/>
      <c r="H4808" s="66"/>
      <c r="I4808" s="87"/>
      <c r="J4808" s="22"/>
      <c r="K4808" s="22"/>
      <c r="L4808" s="51"/>
      <c r="M4808" s="65"/>
      <c r="N4808" s="87"/>
      <c r="O4808" s="22"/>
      <c r="P4808" s="96"/>
    </row>
    <row r="4809" spans="2:16" ht="15.6" hidden="1" x14ac:dyDescent="0.3">
      <c r="B4809" s="62" t="str">
        <f>B4806</f>
        <v xml:space="preserve">  </v>
      </c>
      <c r="C4809" s="144" t="s">
        <v>37</v>
      </c>
      <c r="D4809" s="144"/>
      <c r="E4809" s="144"/>
      <c r="F4809" s="144"/>
      <c r="G4809" s="51"/>
      <c r="H4809" s="87" t="s">
        <v>74</v>
      </c>
      <c r="I4809" s="66"/>
      <c r="J4809" s="22" t="str">
        <f>IFERROR(VLOOKUP(B4809,'Lessor Calculations'!$AE$10:$AG$448,3,FALSE),0)</f>
        <v xml:space="preserve">  </v>
      </c>
      <c r="K4809" s="22"/>
      <c r="L4809" s="51"/>
      <c r="M4809" s="87" t="s">
        <v>74</v>
      </c>
      <c r="N4809" s="66"/>
      <c r="O4809" s="22" t="str">
        <f>J4809</f>
        <v xml:space="preserve">  </v>
      </c>
      <c r="P4809" s="96"/>
    </row>
    <row r="4810" spans="2:16" ht="15.6" hidden="1" x14ac:dyDescent="0.3">
      <c r="B4810" s="74"/>
      <c r="C4810" s="144"/>
      <c r="D4810" s="144"/>
      <c r="E4810" s="144"/>
      <c r="F4810" s="144"/>
      <c r="G4810" s="51"/>
      <c r="H4810" s="52"/>
      <c r="I4810" s="87" t="s">
        <v>79</v>
      </c>
      <c r="J4810" s="22"/>
      <c r="K4810" s="22" t="str">
        <f>J4809</f>
        <v xml:space="preserve">  </v>
      </c>
      <c r="L4810" s="51"/>
      <c r="M4810" s="52"/>
      <c r="N4810" s="87" t="s">
        <v>79</v>
      </c>
      <c r="O4810" s="22"/>
      <c r="P4810" s="96" t="str">
        <f>O4809</f>
        <v xml:space="preserve">  </v>
      </c>
    </row>
    <row r="4811" spans="2:16" ht="15.6" hidden="1" x14ac:dyDescent="0.3">
      <c r="B4811" s="74"/>
      <c r="C4811" s="66"/>
      <c r="D4811" s="87"/>
      <c r="E4811" s="22"/>
      <c r="F4811" s="22"/>
      <c r="G4811" s="51"/>
      <c r="H4811" s="66"/>
      <c r="I4811" s="87"/>
      <c r="J4811" s="22"/>
      <c r="K4811" s="22"/>
      <c r="L4811" s="51"/>
      <c r="M4811" s="65"/>
      <c r="N4811" s="66"/>
      <c r="O4811" s="22"/>
      <c r="P4811" s="96"/>
    </row>
    <row r="4812" spans="2:16" ht="15.6" hidden="1" x14ac:dyDescent="0.3">
      <c r="B4812" s="62" t="str">
        <f>B4809</f>
        <v xml:space="preserve">  </v>
      </c>
      <c r="C4812" s="87" t="s">
        <v>36</v>
      </c>
      <c r="D4812" s="22"/>
      <c r="E4812" s="22" t="str">
        <f>F4813</f>
        <v xml:space="preserve">  </v>
      </c>
      <c r="F4812" s="22"/>
      <c r="G4812" s="51"/>
      <c r="H4812" s="143" t="s">
        <v>37</v>
      </c>
      <c r="I4812" s="143"/>
      <c r="J4812" s="143"/>
      <c r="K4812" s="143"/>
      <c r="L4812" s="51"/>
      <c r="M4812" s="87" t="s">
        <v>36</v>
      </c>
      <c r="N4812" s="22"/>
      <c r="O4812" s="22" t="str">
        <f>E4812</f>
        <v xml:space="preserve">  </v>
      </c>
      <c r="P4812" s="96"/>
    </row>
    <row r="4813" spans="2:16" ht="15.6" hidden="1" x14ac:dyDescent="0.3">
      <c r="B4813" s="75"/>
      <c r="C4813" s="79"/>
      <c r="D4813" s="90" t="s">
        <v>80</v>
      </c>
      <c r="E4813" s="90"/>
      <c r="F4813" s="91" t="str">
        <f>IFERROR(VLOOKUP(B4812,'Lessor Calculations'!$G$10:$W$448,17,FALSE),0)</f>
        <v xml:space="preserve">  </v>
      </c>
      <c r="G4813" s="70"/>
      <c r="H4813" s="146"/>
      <c r="I4813" s="146"/>
      <c r="J4813" s="146"/>
      <c r="K4813" s="146"/>
      <c r="L4813" s="70"/>
      <c r="M4813" s="79"/>
      <c r="N4813" s="90" t="s">
        <v>80</v>
      </c>
      <c r="O4813" s="91"/>
      <c r="P4813" s="94" t="str">
        <f>O4812</f>
        <v xml:space="preserve">  </v>
      </c>
    </row>
    <row r="4814" spans="2:16" ht="15.6" hidden="1" x14ac:dyDescent="0.3">
      <c r="B4814" s="59" t="str">
        <f>IFERROR(IF(EOMONTH(B4809,1)&gt;Questionnaire!$I$8,"  ",EOMONTH(B4809,1)),"  ")</f>
        <v xml:space="preserve">  </v>
      </c>
      <c r="C4814" s="82" t="s">
        <v>36</v>
      </c>
      <c r="D4814" s="83"/>
      <c r="E4814" s="83">
        <f>IFERROR(F4815+F4816,0)</f>
        <v>0</v>
      </c>
      <c r="F4814" s="83"/>
      <c r="G4814" s="61"/>
      <c r="H4814" s="142" t="s">
        <v>37</v>
      </c>
      <c r="I4814" s="142"/>
      <c r="J4814" s="142"/>
      <c r="K4814" s="142"/>
      <c r="L4814" s="61"/>
      <c r="M4814" s="82" t="s">
        <v>36</v>
      </c>
      <c r="N4814" s="83"/>
      <c r="O4814" s="83">
        <f>E4814</f>
        <v>0</v>
      </c>
      <c r="P4814" s="95"/>
    </row>
    <row r="4815" spans="2:16" hidden="1" x14ac:dyDescent="0.25">
      <c r="B4815" s="98"/>
      <c r="C4815" s="87"/>
      <c r="D4815" s="87" t="s">
        <v>71</v>
      </c>
      <c r="E4815" s="87"/>
      <c r="F4815" s="22">
        <f>IFERROR(-VLOOKUP(B4814,'Lessor Calculations'!$G$10:$N$448,8,FALSE),0)</f>
        <v>0</v>
      </c>
      <c r="G4815" s="51"/>
      <c r="H4815" s="143"/>
      <c r="I4815" s="143"/>
      <c r="J4815" s="143"/>
      <c r="K4815" s="143"/>
      <c r="L4815" s="51"/>
      <c r="M4815" s="87"/>
      <c r="N4815" s="87" t="s">
        <v>71</v>
      </c>
      <c r="O4815" s="22"/>
      <c r="P4815" s="96">
        <f>F4815</f>
        <v>0</v>
      </c>
    </row>
    <row r="4816" spans="2:16" hidden="1" x14ac:dyDescent="0.25">
      <c r="B4816" s="98"/>
      <c r="C4816" s="66"/>
      <c r="D4816" s="87" t="s">
        <v>72</v>
      </c>
      <c r="E4816" s="87"/>
      <c r="F4816" s="22" t="str">
        <f>IFERROR(VLOOKUP(B4814,'Lessor Calculations'!$G$10:$M$448,7,FALSE),0)</f>
        <v xml:space="preserve">  </v>
      </c>
      <c r="G4816" s="51"/>
      <c r="H4816" s="143"/>
      <c r="I4816" s="143"/>
      <c r="J4816" s="143"/>
      <c r="K4816" s="143"/>
      <c r="L4816" s="51"/>
      <c r="M4816" s="66"/>
      <c r="N4816" s="87" t="s">
        <v>72</v>
      </c>
      <c r="O4816" s="22"/>
      <c r="P4816" s="96" t="str">
        <f>F4816</f>
        <v xml:space="preserve">  </v>
      </c>
    </row>
    <row r="4817" spans="2:16" hidden="1" x14ac:dyDescent="0.25">
      <c r="B4817" s="98"/>
      <c r="C4817" s="66"/>
      <c r="D4817" s="87"/>
      <c r="E4817" s="22"/>
      <c r="F4817" s="22"/>
      <c r="G4817" s="51"/>
      <c r="H4817" s="66"/>
      <c r="I4817" s="87"/>
      <c r="J4817" s="22"/>
      <c r="K4817" s="22"/>
      <c r="L4817" s="51"/>
      <c r="M4817" s="65"/>
      <c r="N4817" s="87"/>
      <c r="O4817" s="22"/>
      <c r="P4817" s="96"/>
    </row>
    <row r="4818" spans="2:16" ht="15.6" hidden="1" x14ac:dyDescent="0.3">
      <c r="B4818" s="62" t="str">
        <f>B4814</f>
        <v xml:space="preserve">  </v>
      </c>
      <c r="C4818" s="66" t="s">
        <v>70</v>
      </c>
      <c r="D4818" s="66"/>
      <c r="E4818" s="22" t="str">
        <f>IFERROR(VLOOKUP(B4818,'Lessor Calculations'!$Z$10:$AB$448,3,FALSE),0)</f>
        <v xml:space="preserve">  </v>
      </c>
      <c r="F4818" s="66"/>
      <c r="G4818" s="51"/>
      <c r="H4818" s="143" t="s">
        <v>37</v>
      </c>
      <c r="I4818" s="143"/>
      <c r="J4818" s="143"/>
      <c r="K4818" s="143"/>
      <c r="L4818" s="51"/>
      <c r="M4818" s="66" t="s">
        <v>70</v>
      </c>
      <c r="N4818" s="66"/>
      <c r="O4818" s="22" t="str">
        <f>E4818</f>
        <v xml:space="preserve">  </v>
      </c>
      <c r="P4818" s="96"/>
    </row>
    <row r="4819" spans="2:16" hidden="1" x14ac:dyDescent="0.25">
      <c r="B4819" s="98"/>
      <c r="C4819" s="66"/>
      <c r="D4819" s="87" t="s">
        <v>82</v>
      </c>
      <c r="E4819" s="66"/>
      <c r="F4819" s="77" t="str">
        <f>E4818</f>
        <v xml:space="preserve">  </v>
      </c>
      <c r="G4819" s="51"/>
      <c r="H4819" s="143"/>
      <c r="I4819" s="143"/>
      <c r="J4819" s="143"/>
      <c r="K4819" s="143"/>
      <c r="L4819" s="51"/>
      <c r="M4819" s="66"/>
      <c r="N4819" s="87" t="s">
        <v>82</v>
      </c>
      <c r="O4819" s="22"/>
      <c r="P4819" s="96" t="str">
        <f>O4818</f>
        <v xml:space="preserve">  </v>
      </c>
    </row>
    <row r="4820" spans="2:16" hidden="1" x14ac:dyDescent="0.25">
      <c r="B4820" s="98"/>
      <c r="C4820" s="66"/>
      <c r="D4820" s="87"/>
      <c r="E4820" s="22"/>
      <c r="F4820" s="22"/>
      <c r="G4820" s="51"/>
      <c r="H4820" s="66"/>
      <c r="I4820" s="87"/>
      <c r="J4820" s="22"/>
      <c r="K4820" s="22"/>
      <c r="L4820" s="51"/>
      <c r="M4820" s="65"/>
      <c r="N4820" s="87"/>
      <c r="O4820" s="22"/>
      <c r="P4820" s="96"/>
    </row>
    <row r="4821" spans="2:16" ht="15.6" hidden="1" x14ac:dyDescent="0.3">
      <c r="B4821" s="62" t="str">
        <f>B4818</f>
        <v xml:space="preserve">  </v>
      </c>
      <c r="C4821" s="144" t="s">
        <v>37</v>
      </c>
      <c r="D4821" s="144"/>
      <c r="E4821" s="144"/>
      <c r="F4821" s="144"/>
      <c r="G4821" s="51"/>
      <c r="H4821" s="87" t="s">
        <v>74</v>
      </c>
      <c r="I4821" s="66"/>
      <c r="J4821" s="22" t="str">
        <f>IFERROR(VLOOKUP(B4821,'Lessor Calculations'!$AE$10:$AG$448,3,FALSE),0)</f>
        <v xml:space="preserve">  </v>
      </c>
      <c r="K4821" s="22"/>
      <c r="L4821" s="51"/>
      <c r="M4821" s="87" t="s">
        <v>74</v>
      </c>
      <c r="N4821" s="66"/>
      <c r="O4821" s="22" t="str">
        <f>J4821</f>
        <v xml:space="preserve">  </v>
      </c>
      <c r="P4821" s="96"/>
    </row>
    <row r="4822" spans="2:16" ht="15.6" hidden="1" x14ac:dyDescent="0.3">
      <c r="B4822" s="74"/>
      <c r="C4822" s="144"/>
      <c r="D4822" s="144"/>
      <c r="E4822" s="144"/>
      <c r="F4822" s="144"/>
      <c r="G4822" s="51"/>
      <c r="H4822" s="52"/>
      <c r="I4822" s="87" t="s">
        <v>79</v>
      </c>
      <c r="J4822" s="22"/>
      <c r="K4822" s="22" t="str">
        <f>J4821</f>
        <v xml:space="preserve">  </v>
      </c>
      <c r="L4822" s="51"/>
      <c r="M4822" s="52"/>
      <c r="N4822" s="87" t="s">
        <v>79</v>
      </c>
      <c r="O4822" s="22"/>
      <c r="P4822" s="96" t="str">
        <f>O4821</f>
        <v xml:space="preserve">  </v>
      </c>
    </row>
    <row r="4823" spans="2:16" ht="15.6" hidden="1" x14ac:dyDescent="0.3">
      <c r="B4823" s="74"/>
      <c r="C4823" s="66"/>
      <c r="D4823" s="87"/>
      <c r="E4823" s="22"/>
      <c r="F4823" s="22"/>
      <c r="G4823" s="51"/>
      <c r="H4823" s="66"/>
      <c r="I4823" s="87"/>
      <c r="J4823" s="22"/>
      <c r="K4823" s="22"/>
      <c r="L4823" s="51"/>
      <c r="M4823" s="65"/>
      <c r="N4823" s="66"/>
      <c r="O4823" s="22"/>
      <c r="P4823" s="96"/>
    </row>
    <row r="4824" spans="2:16" ht="15.6" hidden="1" x14ac:dyDescent="0.3">
      <c r="B4824" s="62" t="str">
        <f>B4821</f>
        <v xml:space="preserve">  </v>
      </c>
      <c r="C4824" s="87" t="s">
        <v>36</v>
      </c>
      <c r="D4824" s="22"/>
      <c r="E4824" s="22" t="str">
        <f>F4825</f>
        <v xml:space="preserve">  </v>
      </c>
      <c r="F4824" s="22"/>
      <c r="G4824" s="51"/>
      <c r="H4824" s="143" t="s">
        <v>37</v>
      </c>
      <c r="I4824" s="143"/>
      <c r="J4824" s="143"/>
      <c r="K4824" s="143"/>
      <c r="L4824" s="51"/>
      <c r="M4824" s="87" t="s">
        <v>36</v>
      </c>
      <c r="N4824" s="22"/>
      <c r="O4824" s="22" t="str">
        <f>E4824</f>
        <v xml:space="preserve">  </v>
      </c>
      <c r="P4824" s="96"/>
    </row>
    <row r="4825" spans="2:16" ht="15.6" hidden="1" x14ac:dyDescent="0.3">
      <c r="B4825" s="75"/>
      <c r="C4825" s="79"/>
      <c r="D4825" s="90" t="s">
        <v>80</v>
      </c>
      <c r="E4825" s="90"/>
      <c r="F4825" s="91" t="str">
        <f>IFERROR(VLOOKUP(B4824,'Lessor Calculations'!$G$10:$W$448,17,FALSE),0)</f>
        <v xml:space="preserve">  </v>
      </c>
      <c r="G4825" s="70"/>
      <c r="H4825" s="146"/>
      <c r="I4825" s="146"/>
      <c r="J4825" s="146"/>
      <c r="K4825" s="146"/>
      <c r="L4825" s="70"/>
      <c r="M4825" s="79"/>
      <c r="N4825" s="90" t="s">
        <v>80</v>
      </c>
      <c r="O4825" s="91"/>
      <c r="P4825" s="94" t="str">
        <f>O4824</f>
        <v xml:space="preserve">  </v>
      </c>
    </row>
    <row r="4826" spans="2:16" ht="15.6" hidden="1" x14ac:dyDescent="0.3">
      <c r="B4826" s="59" t="str">
        <f>IFERROR(IF(EOMONTH(B4821,1)&gt;Questionnaire!$I$8,"  ",EOMONTH(B4821,1)),"  ")</f>
        <v xml:space="preserve">  </v>
      </c>
      <c r="C4826" s="82" t="s">
        <v>36</v>
      </c>
      <c r="D4826" s="83"/>
      <c r="E4826" s="83">
        <f>IFERROR(F4827+F4828,0)</f>
        <v>0</v>
      </c>
      <c r="F4826" s="83"/>
      <c r="G4826" s="61"/>
      <c r="H4826" s="142" t="s">
        <v>37</v>
      </c>
      <c r="I4826" s="142"/>
      <c r="J4826" s="142"/>
      <c r="K4826" s="142"/>
      <c r="L4826" s="61"/>
      <c r="M4826" s="82" t="s">
        <v>36</v>
      </c>
      <c r="N4826" s="83"/>
      <c r="O4826" s="83">
        <f>E4826</f>
        <v>0</v>
      </c>
      <c r="P4826" s="95"/>
    </row>
    <row r="4827" spans="2:16" hidden="1" x14ac:dyDescent="0.25">
      <c r="B4827" s="98"/>
      <c r="C4827" s="87"/>
      <c r="D4827" s="87" t="s">
        <v>71</v>
      </c>
      <c r="E4827" s="87"/>
      <c r="F4827" s="22">
        <f>IFERROR(-VLOOKUP(B4826,'Lessor Calculations'!$G$10:$N$448,8,FALSE),0)</f>
        <v>0</v>
      </c>
      <c r="G4827" s="51"/>
      <c r="H4827" s="143"/>
      <c r="I4827" s="143"/>
      <c r="J4827" s="143"/>
      <c r="K4827" s="143"/>
      <c r="L4827" s="51"/>
      <c r="M4827" s="87"/>
      <c r="N4827" s="87" t="s">
        <v>71</v>
      </c>
      <c r="O4827" s="22"/>
      <c r="P4827" s="96">
        <f>F4827</f>
        <v>0</v>
      </c>
    </row>
    <row r="4828" spans="2:16" hidden="1" x14ac:dyDescent="0.25">
      <c r="B4828" s="98"/>
      <c r="C4828" s="66"/>
      <c r="D4828" s="87" t="s">
        <v>72</v>
      </c>
      <c r="E4828" s="87"/>
      <c r="F4828" s="22" t="str">
        <f>IFERROR(VLOOKUP(B4826,'Lessor Calculations'!$G$10:$M$448,7,FALSE),0)</f>
        <v xml:space="preserve">  </v>
      </c>
      <c r="G4828" s="51"/>
      <c r="H4828" s="143"/>
      <c r="I4828" s="143"/>
      <c r="J4828" s="143"/>
      <c r="K4828" s="143"/>
      <c r="L4828" s="51"/>
      <c r="M4828" s="66"/>
      <c r="N4828" s="87" t="s">
        <v>72</v>
      </c>
      <c r="O4828" s="22"/>
      <c r="P4828" s="96" t="str">
        <f>F4828</f>
        <v xml:space="preserve">  </v>
      </c>
    </row>
    <row r="4829" spans="2:16" hidden="1" x14ac:dyDescent="0.25">
      <c r="B4829" s="98"/>
      <c r="C4829" s="66"/>
      <c r="D4829" s="87"/>
      <c r="E4829" s="22"/>
      <c r="F4829" s="22"/>
      <c r="G4829" s="51"/>
      <c r="H4829" s="66"/>
      <c r="I4829" s="87"/>
      <c r="J4829" s="22"/>
      <c r="K4829" s="22"/>
      <c r="L4829" s="51"/>
      <c r="M4829" s="65"/>
      <c r="N4829" s="87"/>
      <c r="O4829" s="22"/>
      <c r="P4829" s="96"/>
    </row>
    <row r="4830" spans="2:16" ht="15.6" hidden="1" x14ac:dyDescent="0.3">
      <c r="B4830" s="62" t="str">
        <f>B4826</f>
        <v xml:space="preserve">  </v>
      </c>
      <c r="C4830" s="66" t="s">
        <v>70</v>
      </c>
      <c r="D4830" s="66"/>
      <c r="E4830" s="22" t="str">
        <f>IFERROR(VLOOKUP(B4830,'Lessor Calculations'!$Z$10:$AB$448,3,FALSE),0)</f>
        <v xml:space="preserve">  </v>
      </c>
      <c r="F4830" s="66"/>
      <c r="G4830" s="51"/>
      <c r="H4830" s="143" t="s">
        <v>37</v>
      </c>
      <c r="I4830" s="143"/>
      <c r="J4830" s="143"/>
      <c r="K4830" s="143"/>
      <c r="L4830" s="51"/>
      <c r="M4830" s="66" t="s">
        <v>70</v>
      </c>
      <c r="N4830" s="66"/>
      <c r="O4830" s="22" t="str">
        <f>E4830</f>
        <v xml:space="preserve">  </v>
      </c>
      <c r="P4830" s="96"/>
    </row>
    <row r="4831" spans="2:16" hidden="1" x14ac:dyDescent="0.25">
      <c r="B4831" s="98"/>
      <c r="C4831" s="66"/>
      <c r="D4831" s="87" t="s">
        <v>82</v>
      </c>
      <c r="E4831" s="66"/>
      <c r="F4831" s="77" t="str">
        <f>E4830</f>
        <v xml:space="preserve">  </v>
      </c>
      <c r="G4831" s="51"/>
      <c r="H4831" s="143"/>
      <c r="I4831" s="143"/>
      <c r="J4831" s="143"/>
      <c r="K4831" s="143"/>
      <c r="L4831" s="51"/>
      <c r="M4831" s="66"/>
      <c r="N4831" s="87" t="s">
        <v>82</v>
      </c>
      <c r="O4831" s="22"/>
      <c r="P4831" s="96" t="str">
        <f>O4830</f>
        <v xml:space="preserve">  </v>
      </c>
    </row>
    <row r="4832" spans="2:16" hidden="1" x14ac:dyDescent="0.25">
      <c r="B4832" s="98"/>
      <c r="C4832" s="66"/>
      <c r="D4832" s="87"/>
      <c r="E4832" s="22"/>
      <c r="F4832" s="22"/>
      <c r="G4832" s="51"/>
      <c r="H4832" s="66"/>
      <c r="I4832" s="87"/>
      <c r="J4832" s="22"/>
      <c r="K4832" s="22"/>
      <c r="L4832" s="51"/>
      <c r="M4832" s="65"/>
      <c r="N4832" s="87"/>
      <c r="O4832" s="22"/>
      <c r="P4832" s="96"/>
    </row>
    <row r="4833" spans="2:16" ht="15.6" hidden="1" x14ac:dyDescent="0.3">
      <c r="B4833" s="62" t="str">
        <f>B4830</f>
        <v xml:space="preserve">  </v>
      </c>
      <c r="C4833" s="144" t="s">
        <v>37</v>
      </c>
      <c r="D4833" s="144"/>
      <c r="E4833" s="144"/>
      <c r="F4833" s="144"/>
      <c r="G4833" s="51"/>
      <c r="H4833" s="87" t="s">
        <v>74</v>
      </c>
      <c r="I4833" s="66"/>
      <c r="J4833" s="22" t="str">
        <f>IFERROR(VLOOKUP(B4833,'Lessor Calculations'!$AE$10:$AG$448,3,FALSE),0)</f>
        <v xml:space="preserve">  </v>
      </c>
      <c r="K4833" s="22"/>
      <c r="L4833" s="51"/>
      <c r="M4833" s="87" t="s">
        <v>74</v>
      </c>
      <c r="N4833" s="66"/>
      <c r="O4833" s="22" t="str">
        <f>J4833</f>
        <v xml:space="preserve">  </v>
      </c>
      <c r="P4833" s="96"/>
    </row>
    <row r="4834" spans="2:16" ht="15.6" hidden="1" x14ac:dyDescent="0.3">
      <c r="B4834" s="74"/>
      <c r="C4834" s="144"/>
      <c r="D4834" s="144"/>
      <c r="E4834" s="144"/>
      <c r="F4834" s="144"/>
      <c r="G4834" s="51"/>
      <c r="H4834" s="52"/>
      <c r="I4834" s="87" t="s">
        <v>79</v>
      </c>
      <c r="J4834" s="22"/>
      <c r="K4834" s="22" t="str">
        <f>J4833</f>
        <v xml:space="preserve">  </v>
      </c>
      <c r="L4834" s="51"/>
      <c r="M4834" s="52"/>
      <c r="N4834" s="87" t="s">
        <v>79</v>
      </c>
      <c r="O4834" s="22"/>
      <c r="P4834" s="96" t="str">
        <f>O4833</f>
        <v xml:space="preserve">  </v>
      </c>
    </row>
    <row r="4835" spans="2:16" ht="15.6" hidden="1" x14ac:dyDescent="0.3">
      <c r="B4835" s="74"/>
      <c r="C4835" s="66"/>
      <c r="D4835" s="87"/>
      <c r="E4835" s="22"/>
      <c r="F4835" s="22"/>
      <c r="G4835" s="51"/>
      <c r="H4835" s="66"/>
      <c r="I4835" s="87"/>
      <c r="J4835" s="22"/>
      <c r="K4835" s="22"/>
      <c r="L4835" s="51"/>
      <c r="M4835" s="65"/>
      <c r="N4835" s="66"/>
      <c r="O4835" s="22"/>
      <c r="P4835" s="96"/>
    </row>
    <row r="4836" spans="2:16" ht="15.6" hidden="1" x14ac:dyDescent="0.3">
      <c r="B4836" s="62" t="str">
        <f>B4833</f>
        <v xml:space="preserve">  </v>
      </c>
      <c r="C4836" s="87" t="s">
        <v>36</v>
      </c>
      <c r="D4836" s="22"/>
      <c r="E4836" s="22" t="str">
        <f>F4837</f>
        <v xml:space="preserve">  </v>
      </c>
      <c r="F4836" s="22"/>
      <c r="G4836" s="51"/>
      <c r="H4836" s="143" t="s">
        <v>37</v>
      </c>
      <c r="I4836" s="143"/>
      <c r="J4836" s="143"/>
      <c r="K4836" s="143"/>
      <c r="L4836" s="51"/>
      <c r="M4836" s="87" t="s">
        <v>36</v>
      </c>
      <c r="N4836" s="22"/>
      <c r="O4836" s="22" t="str">
        <f>E4836</f>
        <v xml:space="preserve">  </v>
      </c>
      <c r="P4836" s="96"/>
    </row>
    <row r="4837" spans="2:16" ht="15.6" hidden="1" x14ac:dyDescent="0.3">
      <c r="B4837" s="75"/>
      <c r="C4837" s="79"/>
      <c r="D4837" s="90" t="s">
        <v>80</v>
      </c>
      <c r="E4837" s="90"/>
      <c r="F4837" s="91" t="str">
        <f>IFERROR(VLOOKUP(B4836,'Lessor Calculations'!$G$10:$W$448,17,FALSE),0)</f>
        <v xml:space="preserve">  </v>
      </c>
      <c r="G4837" s="70"/>
      <c r="H4837" s="146"/>
      <c r="I4837" s="146"/>
      <c r="J4837" s="146"/>
      <c r="K4837" s="146"/>
      <c r="L4837" s="70"/>
      <c r="M4837" s="79"/>
      <c r="N4837" s="90" t="s">
        <v>80</v>
      </c>
      <c r="O4837" s="91"/>
      <c r="P4837" s="94" t="str">
        <f>O4836</f>
        <v xml:space="preserve">  </v>
      </c>
    </row>
    <row r="4838" spans="2:16" ht="15.6" hidden="1" x14ac:dyDescent="0.3">
      <c r="B4838" s="59" t="str">
        <f>IFERROR(IF(EOMONTH(B4833,1)&gt;Questionnaire!$I$8,"  ",EOMONTH(B4833,1)),"  ")</f>
        <v xml:space="preserve">  </v>
      </c>
      <c r="C4838" s="82" t="s">
        <v>36</v>
      </c>
      <c r="D4838" s="83"/>
      <c r="E4838" s="83">
        <f>IFERROR(F4839+F4840,0)</f>
        <v>0</v>
      </c>
      <c r="F4838" s="83"/>
      <c r="G4838" s="61"/>
      <c r="H4838" s="142" t="s">
        <v>37</v>
      </c>
      <c r="I4838" s="142"/>
      <c r="J4838" s="142"/>
      <c r="K4838" s="142"/>
      <c r="L4838" s="61"/>
      <c r="M4838" s="82" t="s">
        <v>36</v>
      </c>
      <c r="N4838" s="83"/>
      <c r="O4838" s="83">
        <f>E4838</f>
        <v>0</v>
      </c>
      <c r="P4838" s="95"/>
    </row>
    <row r="4839" spans="2:16" hidden="1" x14ac:dyDescent="0.25">
      <c r="B4839" s="98"/>
      <c r="C4839" s="87"/>
      <c r="D4839" s="87" t="s">
        <v>71</v>
      </c>
      <c r="E4839" s="87"/>
      <c r="F4839" s="22">
        <f>IFERROR(-VLOOKUP(B4838,'Lessor Calculations'!$G$10:$N$448,8,FALSE),0)</f>
        <v>0</v>
      </c>
      <c r="G4839" s="51"/>
      <c r="H4839" s="143"/>
      <c r="I4839" s="143"/>
      <c r="J4839" s="143"/>
      <c r="K4839" s="143"/>
      <c r="L4839" s="51"/>
      <c r="M4839" s="87"/>
      <c r="N4839" s="87" t="s">
        <v>71</v>
      </c>
      <c r="O4839" s="22"/>
      <c r="P4839" s="96">
        <f>F4839</f>
        <v>0</v>
      </c>
    </row>
    <row r="4840" spans="2:16" hidden="1" x14ac:dyDescent="0.25">
      <c r="B4840" s="98"/>
      <c r="C4840" s="66"/>
      <c r="D4840" s="87" t="s">
        <v>72</v>
      </c>
      <c r="E4840" s="87"/>
      <c r="F4840" s="22" t="str">
        <f>IFERROR(VLOOKUP(B4838,'Lessor Calculations'!$G$10:$M$448,7,FALSE),0)</f>
        <v xml:space="preserve">  </v>
      </c>
      <c r="G4840" s="51"/>
      <c r="H4840" s="143"/>
      <c r="I4840" s="143"/>
      <c r="J4840" s="143"/>
      <c r="K4840" s="143"/>
      <c r="L4840" s="51"/>
      <c r="M4840" s="66"/>
      <c r="N4840" s="87" t="s">
        <v>72</v>
      </c>
      <c r="O4840" s="22"/>
      <c r="P4840" s="96" t="str">
        <f>F4840</f>
        <v xml:space="preserve">  </v>
      </c>
    </row>
    <row r="4841" spans="2:16" hidden="1" x14ac:dyDescent="0.25">
      <c r="B4841" s="98"/>
      <c r="C4841" s="66"/>
      <c r="D4841" s="87"/>
      <c r="E4841" s="22"/>
      <c r="F4841" s="22"/>
      <c r="G4841" s="51"/>
      <c r="H4841" s="66"/>
      <c r="I4841" s="87"/>
      <c r="J4841" s="22"/>
      <c r="K4841" s="22"/>
      <c r="L4841" s="51"/>
      <c r="M4841" s="65"/>
      <c r="N4841" s="87"/>
      <c r="O4841" s="22"/>
      <c r="P4841" s="96"/>
    </row>
    <row r="4842" spans="2:16" ht="15.6" hidden="1" x14ac:dyDescent="0.3">
      <c r="B4842" s="62" t="str">
        <f>B4838</f>
        <v xml:space="preserve">  </v>
      </c>
      <c r="C4842" s="66" t="s">
        <v>70</v>
      </c>
      <c r="D4842" s="66"/>
      <c r="E4842" s="22" t="str">
        <f>IFERROR(VLOOKUP(B4842,'Lessor Calculations'!$Z$10:$AB$448,3,FALSE),0)</f>
        <v xml:space="preserve">  </v>
      </c>
      <c r="F4842" s="66"/>
      <c r="G4842" s="51"/>
      <c r="H4842" s="143" t="s">
        <v>37</v>
      </c>
      <c r="I4842" s="143"/>
      <c r="J4842" s="143"/>
      <c r="K4842" s="143"/>
      <c r="L4842" s="51"/>
      <c r="M4842" s="66" t="s">
        <v>70</v>
      </c>
      <c r="N4842" s="66"/>
      <c r="O4842" s="22" t="str">
        <f>E4842</f>
        <v xml:space="preserve">  </v>
      </c>
      <c r="P4842" s="96"/>
    </row>
    <row r="4843" spans="2:16" hidden="1" x14ac:dyDescent="0.25">
      <c r="B4843" s="98"/>
      <c r="C4843" s="66"/>
      <c r="D4843" s="87" t="s">
        <v>82</v>
      </c>
      <c r="E4843" s="66"/>
      <c r="F4843" s="77" t="str">
        <f>E4842</f>
        <v xml:space="preserve">  </v>
      </c>
      <c r="G4843" s="51"/>
      <c r="H4843" s="143"/>
      <c r="I4843" s="143"/>
      <c r="J4843" s="143"/>
      <c r="K4843" s="143"/>
      <c r="L4843" s="51"/>
      <c r="M4843" s="66"/>
      <c r="N4843" s="87" t="s">
        <v>82</v>
      </c>
      <c r="O4843" s="22"/>
      <c r="P4843" s="96" t="str">
        <f>O4842</f>
        <v xml:space="preserve">  </v>
      </c>
    </row>
    <row r="4844" spans="2:16" hidden="1" x14ac:dyDescent="0.25">
      <c r="B4844" s="98"/>
      <c r="C4844" s="66"/>
      <c r="D4844" s="87"/>
      <c r="E4844" s="22"/>
      <c r="F4844" s="22"/>
      <c r="G4844" s="51"/>
      <c r="H4844" s="66"/>
      <c r="I4844" s="87"/>
      <c r="J4844" s="22"/>
      <c r="K4844" s="22"/>
      <c r="L4844" s="51"/>
      <c r="M4844" s="65"/>
      <c r="N4844" s="87"/>
      <c r="O4844" s="22"/>
      <c r="P4844" s="96"/>
    </row>
    <row r="4845" spans="2:16" ht="15.6" hidden="1" x14ac:dyDescent="0.3">
      <c r="B4845" s="62" t="str">
        <f>B4842</f>
        <v xml:space="preserve">  </v>
      </c>
      <c r="C4845" s="144" t="s">
        <v>37</v>
      </c>
      <c r="D4845" s="144"/>
      <c r="E4845" s="144"/>
      <c r="F4845" s="144"/>
      <c r="G4845" s="51"/>
      <c r="H4845" s="87" t="s">
        <v>74</v>
      </c>
      <c r="I4845" s="66"/>
      <c r="J4845" s="22" t="str">
        <f>IFERROR(VLOOKUP(B4845,'Lessor Calculations'!$AE$10:$AG$448,3,FALSE),0)</f>
        <v xml:space="preserve">  </v>
      </c>
      <c r="K4845" s="22"/>
      <c r="L4845" s="51"/>
      <c r="M4845" s="87" t="s">
        <v>74</v>
      </c>
      <c r="N4845" s="66"/>
      <c r="O4845" s="22" t="str">
        <f>J4845</f>
        <v xml:space="preserve">  </v>
      </c>
      <c r="P4845" s="96"/>
    </row>
    <row r="4846" spans="2:16" ht="15.6" hidden="1" x14ac:dyDescent="0.3">
      <c r="B4846" s="74"/>
      <c r="C4846" s="144"/>
      <c r="D4846" s="144"/>
      <c r="E4846" s="144"/>
      <c r="F4846" s="144"/>
      <c r="G4846" s="51"/>
      <c r="H4846" s="52"/>
      <c r="I4846" s="87" t="s">
        <v>79</v>
      </c>
      <c r="J4846" s="22"/>
      <c r="K4846" s="22" t="str">
        <f>J4845</f>
        <v xml:space="preserve">  </v>
      </c>
      <c r="L4846" s="51"/>
      <c r="M4846" s="52"/>
      <c r="N4846" s="87" t="s">
        <v>79</v>
      </c>
      <c r="O4846" s="22"/>
      <c r="P4846" s="96" t="str">
        <f>O4845</f>
        <v xml:space="preserve">  </v>
      </c>
    </row>
    <row r="4847" spans="2:16" ht="15.6" hidden="1" x14ac:dyDescent="0.3">
      <c r="B4847" s="74"/>
      <c r="C4847" s="66"/>
      <c r="D4847" s="87"/>
      <c r="E4847" s="22"/>
      <c r="F4847" s="22"/>
      <c r="G4847" s="51"/>
      <c r="H4847" s="66"/>
      <c r="I4847" s="87"/>
      <c r="J4847" s="22"/>
      <c r="K4847" s="22"/>
      <c r="L4847" s="51"/>
      <c r="M4847" s="65"/>
      <c r="N4847" s="66"/>
      <c r="O4847" s="22"/>
      <c r="P4847" s="96"/>
    </row>
    <row r="4848" spans="2:16" ht="15.6" hidden="1" x14ac:dyDescent="0.3">
      <c r="B4848" s="62" t="str">
        <f>B4845</f>
        <v xml:space="preserve">  </v>
      </c>
      <c r="C4848" s="87" t="s">
        <v>36</v>
      </c>
      <c r="D4848" s="22"/>
      <c r="E4848" s="22" t="str">
        <f>F4849</f>
        <v xml:space="preserve">  </v>
      </c>
      <c r="F4848" s="22"/>
      <c r="G4848" s="51"/>
      <c r="H4848" s="143" t="s">
        <v>37</v>
      </c>
      <c r="I4848" s="143"/>
      <c r="J4848" s="143"/>
      <c r="K4848" s="143"/>
      <c r="L4848" s="51"/>
      <c r="M4848" s="87" t="s">
        <v>36</v>
      </c>
      <c r="N4848" s="22"/>
      <c r="O4848" s="22" t="str">
        <f>E4848</f>
        <v xml:space="preserve">  </v>
      </c>
      <c r="P4848" s="96"/>
    </row>
    <row r="4849" spans="2:16" ht="15.6" hidden="1" x14ac:dyDescent="0.3">
      <c r="B4849" s="75"/>
      <c r="C4849" s="79"/>
      <c r="D4849" s="90" t="s">
        <v>80</v>
      </c>
      <c r="E4849" s="90"/>
      <c r="F4849" s="91" t="str">
        <f>IFERROR(VLOOKUP(B4848,'Lessor Calculations'!$G$10:$W$448,17,FALSE),0)</f>
        <v xml:space="preserve">  </v>
      </c>
      <c r="G4849" s="70"/>
      <c r="H4849" s="146"/>
      <c r="I4849" s="146"/>
      <c r="J4849" s="146"/>
      <c r="K4849" s="146"/>
      <c r="L4849" s="70"/>
      <c r="M4849" s="79"/>
      <c r="N4849" s="90" t="s">
        <v>80</v>
      </c>
      <c r="O4849" s="91"/>
      <c r="P4849" s="94" t="str">
        <f>O4848</f>
        <v xml:space="preserve">  </v>
      </c>
    </row>
    <row r="4850" spans="2:16" ht="15.6" hidden="1" x14ac:dyDescent="0.3">
      <c r="B4850" s="59" t="str">
        <f>IFERROR(IF(EOMONTH(B4845,1)&gt;Questionnaire!$I$8,"  ",EOMONTH(B4845,1)),"  ")</f>
        <v xml:space="preserve">  </v>
      </c>
      <c r="C4850" s="82" t="s">
        <v>36</v>
      </c>
      <c r="D4850" s="83"/>
      <c r="E4850" s="83">
        <f>IFERROR(F4851+F4852,0)</f>
        <v>0</v>
      </c>
      <c r="F4850" s="83"/>
      <c r="G4850" s="61"/>
      <c r="H4850" s="142" t="s">
        <v>37</v>
      </c>
      <c r="I4850" s="142"/>
      <c r="J4850" s="142"/>
      <c r="K4850" s="142"/>
      <c r="L4850" s="61"/>
      <c r="M4850" s="82" t="s">
        <v>36</v>
      </c>
      <c r="N4850" s="83"/>
      <c r="O4850" s="83">
        <f>E4850</f>
        <v>0</v>
      </c>
      <c r="P4850" s="95"/>
    </row>
    <row r="4851" spans="2:16" hidden="1" x14ac:dyDescent="0.25">
      <c r="B4851" s="98"/>
      <c r="C4851" s="87"/>
      <c r="D4851" s="87" t="s">
        <v>71</v>
      </c>
      <c r="E4851" s="87"/>
      <c r="F4851" s="22">
        <f>IFERROR(-VLOOKUP(B4850,'Lessor Calculations'!$G$10:$N$448,8,FALSE),0)</f>
        <v>0</v>
      </c>
      <c r="G4851" s="51"/>
      <c r="H4851" s="143"/>
      <c r="I4851" s="143"/>
      <c r="J4851" s="143"/>
      <c r="K4851" s="143"/>
      <c r="L4851" s="51"/>
      <c r="M4851" s="87"/>
      <c r="N4851" s="87" t="s">
        <v>71</v>
      </c>
      <c r="O4851" s="22"/>
      <c r="P4851" s="96">
        <f>F4851</f>
        <v>0</v>
      </c>
    </row>
    <row r="4852" spans="2:16" hidden="1" x14ac:dyDescent="0.25">
      <c r="B4852" s="98"/>
      <c r="C4852" s="66"/>
      <c r="D4852" s="87" t="s">
        <v>72</v>
      </c>
      <c r="E4852" s="87"/>
      <c r="F4852" s="22" t="str">
        <f>IFERROR(VLOOKUP(B4850,'Lessor Calculations'!$G$10:$M$448,7,FALSE),0)</f>
        <v xml:space="preserve">  </v>
      </c>
      <c r="G4852" s="51"/>
      <c r="H4852" s="143"/>
      <c r="I4852" s="143"/>
      <c r="J4852" s="143"/>
      <c r="K4852" s="143"/>
      <c r="L4852" s="51"/>
      <c r="M4852" s="66"/>
      <c r="N4852" s="87" t="s">
        <v>72</v>
      </c>
      <c r="O4852" s="22"/>
      <c r="P4852" s="96" t="str">
        <f>F4852</f>
        <v xml:space="preserve">  </v>
      </c>
    </row>
    <row r="4853" spans="2:16" hidden="1" x14ac:dyDescent="0.25">
      <c r="B4853" s="98"/>
      <c r="C4853" s="66"/>
      <c r="D4853" s="87"/>
      <c r="E4853" s="22"/>
      <c r="F4853" s="22"/>
      <c r="G4853" s="51"/>
      <c r="H4853" s="66"/>
      <c r="I4853" s="87"/>
      <c r="J4853" s="22"/>
      <c r="K4853" s="22"/>
      <c r="L4853" s="51"/>
      <c r="M4853" s="65"/>
      <c r="N4853" s="87"/>
      <c r="O4853" s="22"/>
      <c r="P4853" s="96"/>
    </row>
    <row r="4854" spans="2:16" ht="15.6" hidden="1" x14ac:dyDescent="0.3">
      <c r="B4854" s="62" t="str">
        <f>B4850</f>
        <v xml:space="preserve">  </v>
      </c>
      <c r="C4854" s="66" t="s">
        <v>70</v>
      </c>
      <c r="D4854" s="66"/>
      <c r="E4854" s="22" t="str">
        <f>IFERROR(VLOOKUP(B4854,'Lessor Calculations'!$Z$10:$AB$448,3,FALSE),0)</f>
        <v xml:space="preserve">  </v>
      </c>
      <c r="F4854" s="66"/>
      <c r="G4854" s="51"/>
      <c r="H4854" s="143" t="s">
        <v>37</v>
      </c>
      <c r="I4854" s="143"/>
      <c r="J4854" s="143"/>
      <c r="K4854" s="143"/>
      <c r="L4854" s="51"/>
      <c r="M4854" s="66" t="s">
        <v>70</v>
      </c>
      <c r="N4854" s="66"/>
      <c r="O4854" s="22" t="str">
        <f>E4854</f>
        <v xml:space="preserve">  </v>
      </c>
      <c r="P4854" s="96"/>
    </row>
    <row r="4855" spans="2:16" hidden="1" x14ac:dyDescent="0.25">
      <c r="B4855" s="98"/>
      <c r="C4855" s="66"/>
      <c r="D4855" s="87" t="s">
        <v>82</v>
      </c>
      <c r="E4855" s="66"/>
      <c r="F4855" s="77" t="str">
        <f>E4854</f>
        <v xml:space="preserve">  </v>
      </c>
      <c r="G4855" s="51"/>
      <c r="H4855" s="143"/>
      <c r="I4855" s="143"/>
      <c r="J4855" s="143"/>
      <c r="K4855" s="143"/>
      <c r="L4855" s="51"/>
      <c r="M4855" s="66"/>
      <c r="N4855" s="87" t="s">
        <v>82</v>
      </c>
      <c r="O4855" s="22"/>
      <c r="P4855" s="96" t="str">
        <f>O4854</f>
        <v xml:space="preserve">  </v>
      </c>
    </row>
    <row r="4856" spans="2:16" hidden="1" x14ac:dyDescent="0.25">
      <c r="B4856" s="98"/>
      <c r="C4856" s="66"/>
      <c r="D4856" s="87"/>
      <c r="E4856" s="22"/>
      <c r="F4856" s="22"/>
      <c r="G4856" s="51"/>
      <c r="H4856" s="66"/>
      <c r="I4856" s="87"/>
      <c r="J4856" s="22"/>
      <c r="K4856" s="22"/>
      <c r="L4856" s="51"/>
      <c r="M4856" s="65"/>
      <c r="N4856" s="87"/>
      <c r="O4856" s="22"/>
      <c r="P4856" s="96"/>
    </row>
    <row r="4857" spans="2:16" ht="15.6" hidden="1" x14ac:dyDescent="0.3">
      <c r="B4857" s="62" t="str">
        <f>B4854</f>
        <v xml:space="preserve">  </v>
      </c>
      <c r="C4857" s="144" t="s">
        <v>37</v>
      </c>
      <c r="D4857" s="144"/>
      <c r="E4857" s="144"/>
      <c r="F4857" s="144"/>
      <c r="G4857" s="51"/>
      <c r="H4857" s="87" t="s">
        <v>74</v>
      </c>
      <c r="I4857" s="66"/>
      <c r="J4857" s="22" t="str">
        <f>IFERROR(VLOOKUP(B4857,'Lessor Calculations'!$AE$10:$AG$448,3,FALSE),0)</f>
        <v xml:space="preserve">  </v>
      </c>
      <c r="K4857" s="22"/>
      <c r="L4857" s="51"/>
      <c r="M4857" s="87" t="s">
        <v>74</v>
      </c>
      <c r="N4857" s="66"/>
      <c r="O4857" s="22" t="str">
        <f>J4857</f>
        <v xml:space="preserve">  </v>
      </c>
      <c r="P4857" s="96"/>
    </row>
    <row r="4858" spans="2:16" ht="15.6" hidden="1" x14ac:dyDescent="0.3">
      <c r="B4858" s="74"/>
      <c r="C4858" s="144"/>
      <c r="D4858" s="144"/>
      <c r="E4858" s="144"/>
      <c r="F4858" s="144"/>
      <c r="G4858" s="51"/>
      <c r="H4858" s="52"/>
      <c r="I4858" s="87" t="s">
        <v>79</v>
      </c>
      <c r="J4858" s="22"/>
      <c r="K4858" s="22" t="str">
        <f>J4857</f>
        <v xml:space="preserve">  </v>
      </c>
      <c r="L4858" s="51"/>
      <c r="M4858" s="52"/>
      <c r="N4858" s="87" t="s">
        <v>79</v>
      </c>
      <c r="O4858" s="22"/>
      <c r="P4858" s="96" t="str">
        <f>O4857</f>
        <v xml:space="preserve">  </v>
      </c>
    </row>
    <row r="4859" spans="2:16" ht="15.6" hidden="1" x14ac:dyDescent="0.3">
      <c r="B4859" s="74"/>
      <c r="C4859" s="66"/>
      <c r="D4859" s="87"/>
      <c r="E4859" s="22"/>
      <c r="F4859" s="22"/>
      <c r="G4859" s="51"/>
      <c r="H4859" s="66"/>
      <c r="I4859" s="87"/>
      <c r="J4859" s="22"/>
      <c r="K4859" s="22"/>
      <c r="L4859" s="51"/>
      <c r="M4859" s="65"/>
      <c r="N4859" s="66"/>
      <c r="O4859" s="22"/>
      <c r="P4859" s="96"/>
    </row>
    <row r="4860" spans="2:16" ht="15.6" hidden="1" x14ac:dyDescent="0.3">
      <c r="B4860" s="62" t="str">
        <f>B4857</f>
        <v xml:space="preserve">  </v>
      </c>
      <c r="C4860" s="87" t="s">
        <v>36</v>
      </c>
      <c r="D4860" s="22"/>
      <c r="E4860" s="22" t="str">
        <f>F4861</f>
        <v xml:space="preserve">  </v>
      </c>
      <c r="F4860" s="22"/>
      <c r="G4860" s="51"/>
      <c r="H4860" s="143" t="s">
        <v>37</v>
      </c>
      <c r="I4860" s="143"/>
      <c r="J4860" s="143"/>
      <c r="K4860" s="143"/>
      <c r="L4860" s="51"/>
      <c r="M4860" s="87" t="s">
        <v>36</v>
      </c>
      <c r="N4860" s="22"/>
      <c r="O4860" s="22" t="str">
        <f>E4860</f>
        <v xml:space="preserve">  </v>
      </c>
      <c r="P4860" s="96"/>
    </row>
    <row r="4861" spans="2:16" ht="15.6" hidden="1" x14ac:dyDescent="0.3">
      <c r="B4861" s="75"/>
      <c r="C4861" s="79"/>
      <c r="D4861" s="90" t="s">
        <v>80</v>
      </c>
      <c r="E4861" s="90"/>
      <c r="F4861" s="91" t="str">
        <f>IFERROR(VLOOKUP(B4860,'Lessor Calculations'!$G$10:$W$448,17,FALSE),0)</f>
        <v xml:space="preserve">  </v>
      </c>
      <c r="G4861" s="70"/>
      <c r="H4861" s="146"/>
      <c r="I4861" s="146"/>
      <c r="J4861" s="146"/>
      <c r="K4861" s="146"/>
      <c r="L4861" s="70"/>
      <c r="M4861" s="79"/>
      <c r="N4861" s="90" t="s">
        <v>80</v>
      </c>
      <c r="O4861" s="91"/>
      <c r="P4861" s="94" t="str">
        <f>O4860</f>
        <v xml:space="preserve">  </v>
      </c>
    </row>
    <row r="4862" spans="2:16" ht="15.6" hidden="1" x14ac:dyDescent="0.3">
      <c r="B4862" s="59" t="str">
        <f>IFERROR(IF(EOMONTH(B4857,1)&gt;Questionnaire!$I$8,"  ",EOMONTH(B4857,1)),"  ")</f>
        <v xml:space="preserve">  </v>
      </c>
      <c r="C4862" s="82" t="s">
        <v>36</v>
      </c>
      <c r="D4862" s="83"/>
      <c r="E4862" s="83">
        <f>IFERROR(F4863+F4864,0)</f>
        <v>0</v>
      </c>
      <c r="F4862" s="83"/>
      <c r="G4862" s="61"/>
      <c r="H4862" s="142" t="s">
        <v>37</v>
      </c>
      <c r="I4862" s="142"/>
      <c r="J4862" s="142"/>
      <c r="K4862" s="142"/>
      <c r="L4862" s="61"/>
      <c r="M4862" s="82" t="s">
        <v>36</v>
      </c>
      <c r="N4862" s="83"/>
      <c r="O4862" s="83">
        <f>E4862</f>
        <v>0</v>
      </c>
      <c r="P4862" s="95"/>
    </row>
    <row r="4863" spans="2:16" hidden="1" x14ac:dyDescent="0.25">
      <c r="B4863" s="98"/>
      <c r="C4863" s="87"/>
      <c r="D4863" s="87" t="s">
        <v>71</v>
      </c>
      <c r="E4863" s="87"/>
      <c r="F4863" s="22">
        <f>IFERROR(-VLOOKUP(B4862,'Lessor Calculations'!$G$10:$N$448,8,FALSE),0)</f>
        <v>0</v>
      </c>
      <c r="G4863" s="51"/>
      <c r="H4863" s="143"/>
      <c r="I4863" s="143"/>
      <c r="J4863" s="143"/>
      <c r="K4863" s="143"/>
      <c r="L4863" s="51"/>
      <c r="M4863" s="87"/>
      <c r="N4863" s="87" t="s">
        <v>71</v>
      </c>
      <c r="O4863" s="22"/>
      <c r="P4863" s="96">
        <f>F4863</f>
        <v>0</v>
      </c>
    </row>
    <row r="4864" spans="2:16" hidden="1" x14ac:dyDescent="0.25">
      <c r="B4864" s="98"/>
      <c r="C4864" s="66"/>
      <c r="D4864" s="87" t="s">
        <v>72</v>
      </c>
      <c r="E4864" s="87"/>
      <c r="F4864" s="22" t="str">
        <f>IFERROR(VLOOKUP(B4862,'Lessor Calculations'!$G$10:$M$448,7,FALSE),0)</f>
        <v xml:space="preserve">  </v>
      </c>
      <c r="G4864" s="51"/>
      <c r="H4864" s="143"/>
      <c r="I4864" s="143"/>
      <c r="J4864" s="143"/>
      <c r="K4864" s="143"/>
      <c r="L4864" s="51"/>
      <c r="M4864" s="66"/>
      <c r="N4864" s="87" t="s">
        <v>72</v>
      </c>
      <c r="O4864" s="22"/>
      <c r="P4864" s="96" t="str">
        <f>F4864</f>
        <v xml:space="preserve">  </v>
      </c>
    </row>
    <row r="4865" spans="2:16" hidden="1" x14ac:dyDescent="0.25">
      <c r="B4865" s="98"/>
      <c r="C4865" s="66"/>
      <c r="D4865" s="87"/>
      <c r="E4865" s="22"/>
      <c r="F4865" s="22"/>
      <c r="G4865" s="51"/>
      <c r="H4865" s="66"/>
      <c r="I4865" s="87"/>
      <c r="J4865" s="22"/>
      <c r="K4865" s="22"/>
      <c r="L4865" s="51"/>
      <c r="M4865" s="65"/>
      <c r="N4865" s="87"/>
      <c r="O4865" s="22"/>
      <c r="P4865" s="96"/>
    </row>
    <row r="4866" spans="2:16" ht="15.6" hidden="1" x14ac:dyDescent="0.3">
      <c r="B4866" s="62" t="str">
        <f>B4862</f>
        <v xml:space="preserve">  </v>
      </c>
      <c r="C4866" s="66" t="s">
        <v>70</v>
      </c>
      <c r="D4866" s="66"/>
      <c r="E4866" s="22" t="str">
        <f>IFERROR(VLOOKUP(B4866,'Lessor Calculations'!$Z$10:$AB$448,3,FALSE),0)</f>
        <v xml:space="preserve">  </v>
      </c>
      <c r="F4866" s="66"/>
      <c r="G4866" s="51"/>
      <c r="H4866" s="143" t="s">
        <v>37</v>
      </c>
      <c r="I4866" s="143"/>
      <c r="J4866" s="143"/>
      <c r="K4866" s="143"/>
      <c r="L4866" s="51"/>
      <c r="M4866" s="66" t="s">
        <v>70</v>
      </c>
      <c r="N4866" s="66"/>
      <c r="O4866" s="22" t="str">
        <f>E4866</f>
        <v xml:space="preserve">  </v>
      </c>
      <c r="P4866" s="96"/>
    </row>
    <row r="4867" spans="2:16" hidden="1" x14ac:dyDescent="0.25">
      <c r="B4867" s="98"/>
      <c r="C4867" s="66"/>
      <c r="D4867" s="87" t="s">
        <v>82</v>
      </c>
      <c r="E4867" s="66"/>
      <c r="F4867" s="77" t="str">
        <f>E4866</f>
        <v xml:space="preserve">  </v>
      </c>
      <c r="G4867" s="51"/>
      <c r="H4867" s="143"/>
      <c r="I4867" s="143"/>
      <c r="J4867" s="143"/>
      <c r="K4867" s="143"/>
      <c r="L4867" s="51"/>
      <c r="M4867" s="66"/>
      <c r="N4867" s="87" t="s">
        <v>82</v>
      </c>
      <c r="O4867" s="22"/>
      <c r="P4867" s="96" t="str">
        <f>O4866</f>
        <v xml:space="preserve">  </v>
      </c>
    </row>
    <row r="4868" spans="2:16" hidden="1" x14ac:dyDescent="0.25">
      <c r="B4868" s="98"/>
      <c r="C4868" s="66"/>
      <c r="D4868" s="87"/>
      <c r="E4868" s="22"/>
      <c r="F4868" s="22"/>
      <c r="G4868" s="51"/>
      <c r="H4868" s="66"/>
      <c r="I4868" s="87"/>
      <c r="J4868" s="22"/>
      <c r="K4868" s="22"/>
      <c r="L4868" s="51"/>
      <c r="M4868" s="65"/>
      <c r="N4868" s="87"/>
      <c r="O4868" s="22"/>
      <c r="P4868" s="96"/>
    </row>
    <row r="4869" spans="2:16" ht="15.6" hidden="1" x14ac:dyDescent="0.3">
      <c r="B4869" s="62" t="str">
        <f>B4866</f>
        <v xml:space="preserve">  </v>
      </c>
      <c r="C4869" s="144" t="s">
        <v>37</v>
      </c>
      <c r="D4869" s="144"/>
      <c r="E4869" s="144"/>
      <c r="F4869" s="144"/>
      <c r="G4869" s="51"/>
      <c r="H4869" s="87" t="s">
        <v>74</v>
      </c>
      <c r="I4869" s="66"/>
      <c r="J4869" s="22" t="str">
        <f>IFERROR(VLOOKUP(B4869,'Lessor Calculations'!$AE$10:$AG$448,3,FALSE),0)</f>
        <v xml:space="preserve">  </v>
      </c>
      <c r="K4869" s="22"/>
      <c r="L4869" s="51"/>
      <c r="M4869" s="87" t="s">
        <v>74</v>
      </c>
      <c r="N4869" s="66"/>
      <c r="O4869" s="22" t="str">
        <f>J4869</f>
        <v xml:space="preserve">  </v>
      </c>
      <c r="P4869" s="96"/>
    </row>
    <row r="4870" spans="2:16" ht="15.6" hidden="1" x14ac:dyDescent="0.3">
      <c r="B4870" s="74"/>
      <c r="C4870" s="144"/>
      <c r="D4870" s="144"/>
      <c r="E4870" s="144"/>
      <c r="F4870" s="144"/>
      <c r="G4870" s="51"/>
      <c r="H4870" s="52"/>
      <c r="I4870" s="87" t="s">
        <v>79</v>
      </c>
      <c r="J4870" s="22"/>
      <c r="K4870" s="22" t="str">
        <f>J4869</f>
        <v xml:space="preserve">  </v>
      </c>
      <c r="L4870" s="51"/>
      <c r="M4870" s="52"/>
      <c r="N4870" s="87" t="s">
        <v>79</v>
      </c>
      <c r="O4870" s="22"/>
      <c r="P4870" s="96" t="str">
        <f>O4869</f>
        <v xml:space="preserve">  </v>
      </c>
    </row>
    <row r="4871" spans="2:16" ht="15.6" hidden="1" x14ac:dyDescent="0.3">
      <c r="B4871" s="74"/>
      <c r="C4871" s="66"/>
      <c r="D4871" s="87"/>
      <c r="E4871" s="22"/>
      <c r="F4871" s="22"/>
      <c r="G4871" s="51"/>
      <c r="H4871" s="66"/>
      <c r="I4871" s="87"/>
      <c r="J4871" s="22"/>
      <c r="K4871" s="22"/>
      <c r="L4871" s="51"/>
      <c r="M4871" s="65"/>
      <c r="N4871" s="66"/>
      <c r="O4871" s="22"/>
      <c r="P4871" s="96"/>
    </row>
    <row r="4872" spans="2:16" ht="15.6" hidden="1" x14ac:dyDescent="0.3">
      <c r="B4872" s="62" t="str">
        <f>B4869</f>
        <v xml:space="preserve">  </v>
      </c>
      <c r="C4872" s="87" t="s">
        <v>36</v>
      </c>
      <c r="D4872" s="22"/>
      <c r="E4872" s="22" t="str">
        <f>F4873</f>
        <v xml:space="preserve">  </v>
      </c>
      <c r="F4872" s="22"/>
      <c r="G4872" s="51"/>
      <c r="H4872" s="143" t="s">
        <v>37</v>
      </c>
      <c r="I4872" s="143"/>
      <c r="J4872" s="143"/>
      <c r="K4872" s="143"/>
      <c r="L4872" s="51"/>
      <c r="M4872" s="87" t="s">
        <v>36</v>
      </c>
      <c r="N4872" s="22"/>
      <c r="O4872" s="22" t="str">
        <f>E4872</f>
        <v xml:space="preserve">  </v>
      </c>
      <c r="P4872" s="96"/>
    </row>
    <row r="4873" spans="2:16" ht="15.6" hidden="1" x14ac:dyDescent="0.3">
      <c r="B4873" s="75"/>
      <c r="C4873" s="79"/>
      <c r="D4873" s="90" t="s">
        <v>80</v>
      </c>
      <c r="E4873" s="90"/>
      <c r="F4873" s="91" t="str">
        <f>IFERROR(VLOOKUP(B4872,'Lessor Calculations'!$G$10:$W$448,17,FALSE),0)</f>
        <v xml:space="preserve">  </v>
      </c>
      <c r="G4873" s="70"/>
      <c r="H4873" s="146"/>
      <c r="I4873" s="146"/>
      <c r="J4873" s="146"/>
      <c r="K4873" s="146"/>
      <c r="L4873" s="70"/>
      <c r="M4873" s="79"/>
      <c r="N4873" s="90" t="s">
        <v>80</v>
      </c>
      <c r="O4873" s="91"/>
      <c r="P4873" s="94" t="str">
        <f>O4872</f>
        <v xml:space="preserve">  </v>
      </c>
    </row>
    <row r="4874" spans="2:16" ht="15.6" hidden="1" x14ac:dyDescent="0.3">
      <c r="B4874" s="59" t="str">
        <f>IFERROR(IF(EOMONTH(B4869,1)&gt;Questionnaire!$I$8,"  ",EOMONTH(B4869,1)),"  ")</f>
        <v xml:space="preserve">  </v>
      </c>
      <c r="C4874" s="82" t="s">
        <v>36</v>
      </c>
      <c r="D4874" s="83"/>
      <c r="E4874" s="83">
        <f>IFERROR(F4875+F4876,0)</f>
        <v>0</v>
      </c>
      <c r="F4874" s="83"/>
      <c r="G4874" s="61"/>
      <c r="H4874" s="142" t="s">
        <v>37</v>
      </c>
      <c r="I4874" s="142"/>
      <c r="J4874" s="142"/>
      <c r="K4874" s="142"/>
      <c r="L4874" s="61"/>
      <c r="M4874" s="82" t="s">
        <v>36</v>
      </c>
      <c r="N4874" s="83"/>
      <c r="O4874" s="83">
        <f>E4874</f>
        <v>0</v>
      </c>
      <c r="P4874" s="95"/>
    </row>
    <row r="4875" spans="2:16" hidden="1" x14ac:dyDescent="0.25">
      <c r="B4875" s="98"/>
      <c r="C4875" s="87"/>
      <c r="D4875" s="87" t="s">
        <v>71</v>
      </c>
      <c r="E4875" s="87"/>
      <c r="F4875" s="22">
        <f>IFERROR(-VLOOKUP(B4874,'Lessor Calculations'!$G$10:$N$448,8,FALSE),0)</f>
        <v>0</v>
      </c>
      <c r="G4875" s="51"/>
      <c r="H4875" s="143"/>
      <c r="I4875" s="143"/>
      <c r="J4875" s="143"/>
      <c r="K4875" s="143"/>
      <c r="L4875" s="51"/>
      <c r="M4875" s="87"/>
      <c r="N4875" s="87" t="s">
        <v>71</v>
      </c>
      <c r="O4875" s="22"/>
      <c r="P4875" s="96">
        <f>F4875</f>
        <v>0</v>
      </c>
    </row>
    <row r="4876" spans="2:16" hidden="1" x14ac:dyDescent="0.25">
      <c r="B4876" s="98"/>
      <c r="C4876" s="66"/>
      <c r="D4876" s="87" t="s">
        <v>72</v>
      </c>
      <c r="E4876" s="87"/>
      <c r="F4876" s="22" t="str">
        <f>IFERROR(VLOOKUP(B4874,'Lessor Calculations'!$G$10:$M$448,7,FALSE),0)</f>
        <v xml:space="preserve">  </v>
      </c>
      <c r="G4876" s="51"/>
      <c r="H4876" s="143"/>
      <c r="I4876" s="143"/>
      <c r="J4876" s="143"/>
      <c r="K4876" s="143"/>
      <c r="L4876" s="51"/>
      <c r="M4876" s="66"/>
      <c r="N4876" s="87" t="s">
        <v>72</v>
      </c>
      <c r="O4876" s="22"/>
      <c r="P4876" s="96" t="str">
        <f>F4876</f>
        <v xml:space="preserve">  </v>
      </c>
    </row>
    <row r="4877" spans="2:16" hidden="1" x14ac:dyDescent="0.25">
      <c r="B4877" s="98"/>
      <c r="C4877" s="66"/>
      <c r="D4877" s="87"/>
      <c r="E4877" s="22"/>
      <c r="F4877" s="22"/>
      <c r="G4877" s="51"/>
      <c r="H4877" s="66"/>
      <c r="I4877" s="87"/>
      <c r="J4877" s="22"/>
      <c r="K4877" s="22"/>
      <c r="L4877" s="51"/>
      <c r="M4877" s="65"/>
      <c r="N4877" s="87"/>
      <c r="O4877" s="22"/>
      <c r="P4877" s="96"/>
    </row>
    <row r="4878" spans="2:16" ht="15.6" hidden="1" x14ac:dyDescent="0.3">
      <c r="B4878" s="62" t="str">
        <f>B4874</f>
        <v xml:space="preserve">  </v>
      </c>
      <c r="C4878" s="66" t="s">
        <v>70</v>
      </c>
      <c r="D4878" s="66"/>
      <c r="E4878" s="22" t="str">
        <f>IFERROR(VLOOKUP(B4878,'Lessor Calculations'!$Z$10:$AB$448,3,FALSE),0)</f>
        <v xml:space="preserve">  </v>
      </c>
      <c r="F4878" s="66"/>
      <c r="G4878" s="51"/>
      <c r="H4878" s="143" t="s">
        <v>37</v>
      </c>
      <c r="I4878" s="143"/>
      <c r="J4878" s="143"/>
      <c r="K4878" s="143"/>
      <c r="L4878" s="51"/>
      <c r="M4878" s="66" t="s">
        <v>70</v>
      </c>
      <c r="N4878" s="66"/>
      <c r="O4878" s="22" t="str">
        <f>E4878</f>
        <v xml:space="preserve">  </v>
      </c>
      <c r="P4878" s="96"/>
    </row>
    <row r="4879" spans="2:16" hidden="1" x14ac:dyDescent="0.25">
      <c r="B4879" s="98"/>
      <c r="C4879" s="66"/>
      <c r="D4879" s="87" t="s">
        <v>82</v>
      </c>
      <c r="E4879" s="66"/>
      <c r="F4879" s="77" t="str">
        <f>E4878</f>
        <v xml:space="preserve">  </v>
      </c>
      <c r="G4879" s="51"/>
      <c r="H4879" s="143"/>
      <c r="I4879" s="143"/>
      <c r="J4879" s="143"/>
      <c r="K4879" s="143"/>
      <c r="L4879" s="51"/>
      <c r="M4879" s="66"/>
      <c r="N4879" s="87" t="s">
        <v>82</v>
      </c>
      <c r="O4879" s="22"/>
      <c r="P4879" s="96" t="str">
        <f>O4878</f>
        <v xml:space="preserve">  </v>
      </c>
    </row>
    <row r="4880" spans="2:16" hidden="1" x14ac:dyDescent="0.25">
      <c r="B4880" s="98"/>
      <c r="C4880" s="66"/>
      <c r="D4880" s="87"/>
      <c r="E4880" s="22"/>
      <c r="F4880" s="22"/>
      <c r="G4880" s="51"/>
      <c r="H4880" s="66"/>
      <c r="I4880" s="87"/>
      <c r="J4880" s="22"/>
      <c r="K4880" s="22"/>
      <c r="L4880" s="51"/>
      <c r="M4880" s="65"/>
      <c r="N4880" s="87"/>
      <c r="O4880" s="22"/>
      <c r="P4880" s="96"/>
    </row>
    <row r="4881" spans="2:16" ht="15.6" hidden="1" x14ac:dyDescent="0.3">
      <c r="B4881" s="62" t="str">
        <f>B4878</f>
        <v xml:space="preserve">  </v>
      </c>
      <c r="C4881" s="144" t="s">
        <v>37</v>
      </c>
      <c r="D4881" s="144"/>
      <c r="E4881" s="144"/>
      <c r="F4881" s="144"/>
      <c r="G4881" s="51"/>
      <c r="H4881" s="87" t="s">
        <v>74</v>
      </c>
      <c r="I4881" s="66"/>
      <c r="J4881" s="22" t="str">
        <f>IFERROR(VLOOKUP(B4881,'Lessor Calculations'!$AE$10:$AG$448,3,FALSE),0)</f>
        <v xml:space="preserve">  </v>
      </c>
      <c r="K4881" s="22"/>
      <c r="L4881" s="51"/>
      <c r="M4881" s="87" t="s">
        <v>74</v>
      </c>
      <c r="N4881" s="66"/>
      <c r="O4881" s="22" t="str">
        <f>J4881</f>
        <v xml:space="preserve">  </v>
      </c>
      <c r="P4881" s="96"/>
    </row>
    <row r="4882" spans="2:16" ht="15.6" hidden="1" x14ac:dyDescent="0.3">
      <c r="B4882" s="74"/>
      <c r="C4882" s="144"/>
      <c r="D4882" s="144"/>
      <c r="E4882" s="144"/>
      <c r="F4882" s="144"/>
      <c r="G4882" s="51"/>
      <c r="H4882" s="52"/>
      <c r="I4882" s="87" t="s">
        <v>79</v>
      </c>
      <c r="J4882" s="22"/>
      <c r="K4882" s="22" t="str">
        <f>J4881</f>
        <v xml:space="preserve">  </v>
      </c>
      <c r="L4882" s="51"/>
      <c r="M4882" s="52"/>
      <c r="N4882" s="87" t="s">
        <v>79</v>
      </c>
      <c r="O4882" s="22"/>
      <c r="P4882" s="96" t="str">
        <f>O4881</f>
        <v xml:space="preserve">  </v>
      </c>
    </row>
    <row r="4883" spans="2:16" ht="15.6" hidden="1" x14ac:dyDescent="0.3">
      <c r="B4883" s="74"/>
      <c r="C4883" s="66"/>
      <c r="D4883" s="87"/>
      <c r="E4883" s="22"/>
      <c r="F4883" s="22"/>
      <c r="G4883" s="51"/>
      <c r="H4883" s="66"/>
      <c r="I4883" s="87"/>
      <c r="J4883" s="22"/>
      <c r="K4883" s="22"/>
      <c r="L4883" s="51"/>
      <c r="M4883" s="65"/>
      <c r="N4883" s="66"/>
      <c r="O4883" s="22"/>
      <c r="P4883" s="96"/>
    </row>
    <row r="4884" spans="2:16" ht="15.6" hidden="1" x14ac:dyDescent="0.3">
      <c r="B4884" s="62" t="str">
        <f>B4881</f>
        <v xml:space="preserve">  </v>
      </c>
      <c r="C4884" s="87" t="s">
        <v>36</v>
      </c>
      <c r="D4884" s="22"/>
      <c r="E4884" s="22" t="str">
        <f>F4885</f>
        <v xml:space="preserve">  </v>
      </c>
      <c r="F4884" s="22"/>
      <c r="G4884" s="51"/>
      <c r="H4884" s="143" t="s">
        <v>37</v>
      </c>
      <c r="I4884" s="143"/>
      <c r="J4884" s="143"/>
      <c r="K4884" s="143"/>
      <c r="L4884" s="51"/>
      <c r="M4884" s="87" t="s">
        <v>36</v>
      </c>
      <c r="N4884" s="22"/>
      <c r="O4884" s="22" t="str">
        <f>E4884</f>
        <v xml:space="preserve">  </v>
      </c>
      <c r="P4884" s="96"/>
    </row>
    <row r="4885" spans="2:16" ht="15.6" hidden="1" x14ac:dyDescent="0.3">
      <c r="B4885" s="75"/>
      <c r="C4885" s="79"/>
      <c r="D4885" s="90" t="s">
        <v>80</v>
      </c>
      <c r="E4885" s="90"/>
      <c r="F4885" s="91" t="str">
        <f>IFERROR(VLOOKUP(B4884,'Lessor Calculations'!$G$10:$W$448,17,FALSE),0)</f>
        <v xml:space="preserve">  </v>
      </c>
      <c r="G4885" s="70"/>
      <c r="H4885" s="146"/>
      <c r="I4885" s="146"/>
      <c r="J4885" s="146"/>
      <c r="K4885" s="146"/>
      <c r="L4885" s="70"/>
      <c r="M4885" s="79"/>
      <c r="N4885" s="90" t="s">
        <v>80</v>
      </c>
      <c r="O4885" s="91"/>
      <c r="P4885" s="94" t="str">
        <f>O4884</f>
        <v xml:space="preserve">  </v>
      </c>
    </row>
    <row r="4886" spans="2:16" ht="15.6" hidden="1" x14ac:dyDescent="0.3">
      <c r="B4886" s="59" t="str">
        <f>IFERROR(IF(EOMONTH(B4881,1)&gt;Questionnaire!$I$8,"  ",EOMONTH(B4881,1)),"  ")</f>
        <v xml:space="preserve">  </v>
      </c>
      <c r="C4886" s="82" t="s">
        <v>36</v>
      </c>
      <c r="D4886" s="83"/>
      <c r="E4886" s="83">
        <f>IFERROR(F4887+F4888,0)</f>
        <v>0</v>
      </c>
      <c r="F4886" s="83"/>
      <c r="G4886" s="61"/>
      <c r="H4886" s="142" t="s">
        <v>37</v>
      </c>
      <c r="I4886" s="142"/>
      <c r="J4886" s="142"/>
      <c r="K4886" s="142"/>
      <c r="L4886" s="61"/>
      <c r="M4886" s="82" t="s">
        <v>36</v>
      </c>
      <c r="N4886" s="83"/>
      <c r="O4886" s="83">
        <f>E4886</f>
        <v>0</v>
      </c>
      <c r="P4886" s="95"/>
    </row>
    <row r="4887" spans="2:16" hidden="1" x14ac:dyDescent="0.25">
      <c r="B4887" s="98"/>
      <c r="C4887" s="87"/>
      <c r="D4887" s="87" t="s">
        <v>71</v>
      </c>
      <c r="E4887" s="87"/>
      <c r="F4887" s="22">
        <f>IFERROR(-VLOOKUP(B4886,'Lessor Calculations'!$G$10:$N$448,8,FALSE),0)</f>
        <v>0</v>
      </c>
      <c r="G4887" s="51"/>
      <c r="H4887" s="143"/>
      <c r="I4887" s="143"/>
      <c r="J4887" s="143"/>
      <c r="K4887" s="143"/>
      <c r="L4887" s="51"/>
      <c r="M4887" s="87"/>
      <c r="N4887" s="87" t="s">
        <v>71</v>
      </c>
      <c r="O4887" s="22"/>
      <c r="P4887" s="96">
        <f>F4887</f>
        <v>0</v>
      </c>
    </row>
    <row r="4888" spans="2:16" hidden="1" x14ac:dyDescent="0.25">
      <c r="B4888" s="98"/>
      <c r="C4888" s="66"/>
      <c r="D4888" s="87" t="s">
        <v>72</v>
      </c>
      <c r="E4888" s="87"/>
      <c r="F4888" s="22" t="str">
        <f>IFERROR(VLOOKUP(B4886,'Lessor Calculations'!$G$10:$M$448,7,FALSE),0)</f>
        <v xml:space="preserve">  </v>
      </c>
      <c r="G4888" s="51"/>
      <c r="H4888" s="143"/>
      <c r="I4888" s="143"/>
      <c r="J4888" s="143"/>
      <c r="K4888" s="143"/>
      <c r="L4888" s="51"/>
      <c r="M4888" s="66"/>
      <c r="N4888" s="87" t="s">
        <v>72</v>
      </c>
      <c r="O4888" s="22"/>
      <c r="P4888" s="96" t="str">
        <f>F4888</f>
        <v xml:space="preserve">  </v>
      </c>
    </row>
    <row r="4889" spans="2:16" hidden="1" x14ac:dyDescent="0.25">
      <c r="B4889" s="98"/>
      <c r="C4889" s="66"/>
      <c r="D4889" s="87"/>
      <c r="E4889" s="22"/>
      <c r="F4889" s="22"/>
      <c r="G4889" s="51"/>
      <c r="H4889" s="66"/>
      <c r="I4889" s="87"/>
      <c r="J4889" s="22"/>
      <c r="K4889" s="22"/>
      <c r="L4889" s="51"/>
      <c r="M4889" s="65"/>
      <c r="N4889" s="87"/>
      <c r="O4889" s="22"/>
      <c r="P4889" s="96"/>
    </row>
    <row r="4890" spans="2:16" ht="15.6" hidden="1" x14ac:dyDescent="0.3">
      <c r="B4890" s="62" t="str">
        <f>B4886</f>
        <v xml:space="preserve">  </v>
      </c>
      <c r="C4890" s="66" t="s">
        <v>70</v>
      </c>
      <c r="D4890" s="66"/>
      <c r="E4890" s="22" t="str">
        <f>IFERROR(VLOOKUP(B4890,'Lessor Calculations'!$Z$10:$AB$448,3,FALSE),0)</f>
        <v xml:space="preserve">  </v>
      </c>
      <c r="F4890" s="66"/>
      <c r="G4890" s="51"/>
      <c r="H4890" s="143" t="s">
        <v>37</v>
      </c>
      <c r="I4890" s="143"/>
      <c r="J4890" s="143"/>
      <c r="K4890" s="143"/>
      <c r="L4890" s="51"/>
      <c r="M4890" s="66" t="s">
        <v>70</v>
      </c>
      <c r="N4890" s="66"/>
      <c r="O4890" s="22" t="str">
        <f>E4890</f>
        <v xml:space="preserve">  </v>
      </c>
      <c r="P4890" s="96"/>
    </row>
    <row r="4891" spans="2:16" hidden="1" x14ac:dyDescent="0.25">
      <c r="B4891" s="98"/>
      <c r="C4891" s="66"/>
      <c r="D4891" s="87" t="s">
        <v>82</v>
      </c>
      <c r="E4891" s="66"/>
      <c r="F4891" s="77" t="str">
        <f>E4890</f>
        <v xml:space="preserve">  </v>
      </c>
      <c r="G4891" s="51"/>
      <c r="H4891" s="143"/>
      <c r="I4891" s="143"/>
      <c r="J4891" s="143"/>
      <c r="K4891" s="143"/>
      <c r="L4891" s="51"/>
      <c r="M4891" s="66"/>
      <c r="N4891" s="87" t="s">
        <v>82</v>
      </c>
      <c r="O4891" s="22"/>
      <c r="P4891" s="96" t="str">
        <f>O4890</f>
        <v xml:space="preserve">  </v>
      </c>
    </row>
    <row r="4892" spans="2:16" hidden="1" x14ac:dyDescent="0.25">
      <c r="B4892" s="98"/>
      <c r="C4892" s="66"/>
      <c r="D4892" s="87"/>
      <c r="E4892" s="22"/>
      <c r="F4892" s="22"/>
      <c r="G4892" s="51"/>
      <c r="H4892" s="66"/>
      <c r="I4892" s="87"/>
      <c r="J4892" s="22"/>
      <c r="K4892" s="22"/>
      <c r="L4892" s="51"/>
      <c r="M4892" s="65"/>
      <c r="N4892" s="87"/>
      <c r="O4892" s="22"/>
      <c r="P4892" s="96"/>
    </row>
    <row r="4893" spans="2:16" ht="15.6" hidden="1" x14ac:dyDescent="0.3">
      <c r="B4893" s="62" t="str">
        <f>B4890</f>
        <v xml:space="preserve">  </v>
      </c>
      <c r="C4893" s="144" t="s">
        <v>37</v>
      </c>
      <c r="D4893" s="144"/>
      <c r="E4893" s="144"/>
      <c r="F4893" s="144"/>
      <c r="G4893" s="51"/>
      <c r="H4893" s="87" t="s">
        <v>74</v>
      </c>
      <c r="I4893" s="66"/>
      <c r="J4893" s="22" t="str">
        <f>IFERROR(VLOOKUP(B4893,'Lessor Calculations'!$AE$10:$AG$448,3,FALSE),0)</f>
        <v xml:space="preserve">  </v>
      </c>
      <c r="K4893" s="22"/>
      <c r="L4893" s="51"/>
      <c r="M4893" s="87" t="s">
        <v>74</v>
      </c>
      <c r="N4893" s="66"/>
      <c r="O4893" s="22" t="str">
        <f>J4893</f>
        <v xml:space="preserve">  </v>
      </c>
      <c r="P4893" s="96"/>
    </row>
    <row r="4894" spans="2:16" ht="15.6" hidden="1" x14ac:dyDescent="0.3">
      <c r="B4894" s="74"/>
      <c r="C4894" s="144"/>
      <c r="D4894" s="144"/>
      <c r="E4894" s="144"/>
      <c r="F4894" s="144"/>
      <c r="G4894" s="51"/>
      <c r="H4894" s="52"/>
      <c r="I4894" s="87" t="s">
        <v>79</v>
      </c>
      <c r="J4894" s="22"/>
      <c r="K4894" s="22" t="str">
        <f>J4893</f>
        <v xml:space="preserve">  </v>
      </c>
      <c r="L4894" s="51"/>
      <c r="M4894" s="52"/>
      <c r="N4894" s="87" t="s">
        <v>79</v>
      </c>
      <c r="O4894" s="22"/>
      <c r="P4894" s="96" t="str">
        <f>O4893</f>
        <v xml:space="preserve">  </v>
      </c>
    </row>
    <row r="4895" spans="2:16" ht="15.6" hidden="1" x14ac:dyDescent="0.3">
      <c r="B4895" s="74"/>
      <c r="C4895" s="66"/>
      <c r="D4895" s="87"/>
      <c r="E4895" s="22"/>
      <c r="F4895" s="22"/>
      <c r="G4895" s="51"/>
      <c r="H4895" s="66"/>
      <c r="I4895" s="87"/>
      <c r="J4895" s="22"/>
      <c r="K4895" s="22"/>
      <c r="L4895" s="51"/>
      <c r="M4895" s="65"/>
      <c r="N4895" s="66"/>
      <c r="O4895" s="22"/>
      <c r="P4895" s="96"/>
    </row>
    <row r="4896" spans="2:16" ht="15.6" hidden="1" x14ac:dyDescent="0.3">
      <c r="B4896" s="62" t="str">
        <f>B4893</f>
        <v xml:space="preserve">  </v>
      </c>
      <c r="C4896" s="87" t="s">
        <v>36</v>
      </c>
      <c r="D4896" s="22"/>
      <c r="E4896" s="22" t="str">
        <f>F4897</f>
        <v xml:space="preserve">  </v>
      </c>
      <c r="F4896" s="22"/>
      <c r="G4896" s="51"/>
      <c r="H4896" s="143" t="s">
        <v>37</v>
      </c>
      <c r="I4896" s="143"/>
      <c r="J4896" s="143"/>
      <c r="K4896" s="143"/>
      <c r="L4896" s="51"/>
      <c r="M4896" s="87" t="s">
        <v>36</v>
      </c>
      <c r="N4896" s="22"/>
      <c r="O4896" s="22" t="str">
        <f>E4896</f>
        <v xml:space="preserve">  </v>
      </c>
      <c r="P4896" s="96"/>
    </row>
    <row r="4897" spans="2:16" ht="15.6" hidden="1" x14ac:dyDescent="0.3">
      <c r="B4897" s="75"/>
      <c r="C4897" s="79"/>
      <c r="D4897" s="90" t="s">
        <v>80</v>
      </c>
      <c r="E4897" s="90"/>
      <c r="F4897" s="91" t="str">
        <f>IFERROR(VLOOKUP(B4896,'Lessor Calculations'!$G$10:$W$448,17,FALSE),0)</f>
        <v xml:space="preserve">  </v>
      </c>
      <c r="G4897" s="70"/>
      <c r="H4897" s="146"/>
      <c r="I4897" s="146"/>
      <c r="J4897" s="146"/>
      <c r="K4897" s="146"/>
      <c r="L4897" s="70"/>
      <c r="M4897" s="79"/>
      <c r="N4897" s="90" t="s">
        <v>80</v>
      </c>
      <c r="O4897" s="91"/>
      <c r="P4897" s="94" t="str">
        <f>O4896</f>
        <v xml:space="preserve">  </v>
      </c>
    </row>
    <row r="4898" spans="2:16" ht="15.6" hidden="1" x14ac:dyDescent="0.3">
      <c r="B4898" s="59" t="str">
        <f>IFERROR(IF(EOMONTH(B4893,1)&gt;Questionnaire!$I$8,"  ",EOMONTH(B4893,1)),"  ")</f>
        <v xml:space="preserve">  </v>
      </c>
      <c r="C4898" s="82" t="s">
        <v>36</v>
      </c>
      <c r="D4898" s="83"/>
      <c r="E4898" s="83">
        <f>IFERROR(F4899+F4900,0)</f>
        <v>0</v>
      </c>
      <c r="F4898" s="83"/>
      <c r="G4898" s="61"/>
      <c r="H4898" s="142" t="s">
        <v>37</v>
      </c>
      <c r="I4898" s="142"/>
      <c r="J4898" s="142"/>
      <c r="K4898" s="142"/>
      <c r="L4898" s="61"/>
      <c r="M4898" s="82" t="s">
        <v>36</v>
      </c>
      <c r="N4898" s="83"/>
      <c r="O4898" s="83">
        <f>E4898</f>
        <v>0</v>
      </c>
      <c r="P4898" s="95"/>
    </row>
    <row r="4899" spans="2:16" hidden="1" x14ac:dyDescent="0.25">
      <c r="B4899" s="98"/>
      <c r="C4899" s="87"/>
      <c r="D4899" s="87" t="s">
        <v>71</v>
      </c>
      <c r="E4899" s="87"/>
      <c r="F4899" s="22">
        <f>IFERROR(-VLOOKUP(B4898,'Lessor Calculations'!$G$10:$N$448,8,FALSE),0)</f>
        <v>0</v>
      </c>
      <c r="G4899" s="51"/>
      <c r="H4899" s="143"/>
      <c r="I4899" s="143"/>
      <c r="J4899" s="143"/>
      <c r="K4899" s="143"/>
      <c r="L4899" s="51"/>
      <c r="M4899" s="87"/>
      <c r="N4899" s="87" t="s">
        <v>71</v>
      </c>
      <c r="O4899" s="22"/>
      <c r="P4899" s="96">
        <f>F4899</f>
        <v>0</v>
      </c>
    </row>
    <row r="4900" spans="2:16" hidden="1" x14ac:dyDescent="0.25">
      <c r="B4900" s="98"/>
      <c r="C4900" s="66"/>
      <c r="D4900" s="87" t="s">
        <v>72</v>
      </c>
      <c r="E4900" s="87"/>
      <c r="F4900" s="22" t="str">
        <f>IFERROR(VLOOKUP(B4898,'Lessor Calculations'!$G$10:$M$448,7,FALSE),0)</f>
        <v xml:space="preserve">  </v>
      </c>
      <c r="G4900" s="51"/>
      <c r="H4900" s="143"/>
      <c r="I4900" s="143"/>
      <c r="J4900" s="143"/>
      <c r="K4900" s="143"/>
      <c r="L4900" s="51"/>
      <c r="M4900" s="66"/>
      <c r="N4900" s="87" t="s">
        <v>72</v>
      </c>
      <c r="O4900" s="22"/>
      <c r="P4900" s="96" t="str">
        <f>F4900</f>
        <v xml:space="preserve">  </v>
      </c>
    </row>
    <row r="4901" spans="2:16" hidden="1" x14ac:dyDescent="0.25">
      <c r="B4901" s="98"/>
      <c r="C4901" s="66"/>
      <c r="D4901" s="87"/>
      <c r="E4901" s="22"/>
      <c r="F4901" s="22"/>
      <c r="G4901" s="51"/>
      <c r="H4901" s="66"/>
      <c r="I4901" s="87"/>
      <c r="J4901" s="22"/>
      <c r="K4901" s="22"/>
      <c r="L4901" s="51"/>
      <c r="M4901" s="65"/>
      <c r="N4901" s="87"/>
      <c r="O4901" s="22"/>
      <c r="P4901" s="96"/>
    </row>
    <row r="4902" spans="2:16" ht="15.6" hidden="1" x14ac:dyDescent="0.3">
      <c r="B4902" s="62" t="str">
        <f>B4898</f>
        <v xml:space="preserve">  </v>
      </c>
      <c r="C4902" s="66" t="s">
        <v>70</v>
      </c>
      <c r="D4902" s="66"/>
      <c r="E4902" s="22" t="str">
        <f>IFERROR(VLOOKUP(B4902,'Lessor Calculations'!$Z$10:$AB$448,3,FALSE),0)</f>
        <v xml:space="preserve">  </v>
      </c>
      <c r="F4902" s="66"/>
      <c r="G4902" s="51"/>
      <c r="H4902" s="143" t="s">
        <v>37</v>
      </c>
      <c r="I4902" s="143"/>
      <c r="J4902" s="143"/>
      <c r="K4902" s="143"/>
      <c r="L4902" s="51"/>
      <c r="M4902" s="66" t="s">
        <v>70</v>
      </c>
      <c r="N4902" s="66"/>
      <c r="O4902" s="22" t="str">
        <f>E4902</f>
        <v xml:space="preserve">  </v>
      </c>
      <c r="P4902" s="96"/>
    </row>
    <row r="4903" spans="2:16" hidden="1" x14ac:dyDescent="0.25">
      <c r="B4903" s="98"/>
      <c r="C4903" s="66"/>
      <c r="D4903" s="87" t="s">
        <v>82</v>
      </c>
      <c r="E4903" s="66"/>
      <c r="F4903" s="77" t="str">
        <f>E4902</f>
        <v xml:space="preserve">  </v>
      </c>
      <c r="G4903" s="51"/>
      <c r="H4903" s="143"/>
      <c r="I4903" s="143"/>
      <c r="J4903" s="143"/>
      <c r="K4903" s="143"/>
      <c r="L4903" s="51"/>
      <c r="M4903" s="66"/>
      <c r="N4903" s="87" t="s">
        <v>82</v>
      </c>
      <c r="O4903" s="22"/>
      <c r="P4903" s="96" t="str">
        <f>O4902</f>
        <v xml:space="preserve">  </v>
      </c>
    </row>
    <row r="4904" spans="2:16" hidden="1" x14ac:dyDescent="0.25">
      <c r="B4904" s="98"/>
      <c r="C4904" s="66"/>
      <c r="D4904" s="87"/>
      <c r="E4904" s="22"/>
      <c r="F4904" s="22"/>
      <c r="G4904" s="51"/>
      <c r="H4904" s="66"/>
      <c r="I4904" s="87"/>
      <c r="J4904" s="22"/>
      <c r="K4904" s="22"/>
      <c r="L4904" s="51"/>
      <c r="M4904" s="65"/>
      <c r="N4904" s="87"/>
      <c r="O4904" s="22"/>
      <c r="P4904" s="96"/>
    </row>
    <row r="4905" spans="2:16" ht="15.6" hidden="1" x14ac:dyDescent="0.3">
      <c r="B4905" s="62" t="str">
        <f>B4902</f>
        <v xml:space="preserve">  </v>
      </c>
      <c r="C4905" s="144" t="s">
        <v>37</v>
      </c>
      <c r="D4905" s="144"/>
      <c r="E4905" s="144"/>
      <c r="F4905" s="144"/>
      <c r="G4905" s="51"/>
      <c r="H4905" s="87" t="s">
        <v>74</v>
      </c>
      <c r="I4905" s="66"/>
      <c r="J4905" s="22" t="str">
        <f>IFERROR(VLOOKUP(B4905,'Lessor Calculations'!$AE$10:$AG$448,3,FALSE),0)</f>
        <v xml:space="preserve">  </v>
      </c>
      <c r="K4905" s="22"/>
      <c r="L4905" s="51"/>
      <c r="M4905" s="87" t="s">
        <v>74</v>
      </c>
      <c r="N4905" s="66"/>
      <c r="O4905" s="22" t="str">
        <f>J4905</f>
        <v xml:space="preserve">  </v>
      </c>
      <c r="P4905" s="96"/>
    </row>
    <row r="4906" spans="2:16" ht="15.6" hidden="1" x14ac:dyDescent="0.3">
      <c r="B4906" s="74"/>
      <c r="C4906" s="144"/>
      <c r="D4906" s="144"/>
      <c r="E4906" s="144"/>
      <c r="F4906" s="144"/>
      <c r="G4906" s="51"/>
      <c r="H4906" s="52"/>
      <c r="I4906" s="87" t="s">
        <v>79</v>
      </c>
      <c r="J4906" s="22"/>
      <c r="K4906" s="22" t="str">
        <f>J4905</f>
        <v xml:space="preserve">  </v>
      </c>
      <c r="L4906" s="51"/>
      <c r="M4906" s="52"/>
      <c r="N4906" s="87" t="s">
        <v>79</v>
      </c>
      <c r="O4906" s="22"/>
      <c r="P4906" s="96" t="str">
        <f>O4905</f>
        <v xml:space="preserve">  </v>
      </c>
    </row>
    <row r="4907" spans="2:16" ht="15.6" hidden="1" x14ac:dyDescent="0.3">
      <c r="B4907" s="74"/>
      <c r="C4907" s="66"/>
      <c r="D4907" s="87"/>
      <c r="E4907" s="22"/>
      <c r="F4907" s="22"/>
      <c r="G4907" s="51"/>
      <c r="H4907" s="66"/>
      <c r="I4907" s="87"/>
      <c r="J4907" s="22"/>
      <c r="K4907" s="22"/>
      <c r="L4907" s="51"/>
      <c r="M4907" s="65"/>
      <c r="N4907" s="66"/>
      <c r="O4907" s="22"/>
      <c r="P4907" s="96"/>
    </row>
    <row r="4908" spans="2:16" ht="15.6" hidden="1" x14ac:dyDescent="0.3">
      <c r="B4908" s="62" t="str">
        <f>B4905</f>
        <v xml:space="preserve">  </v>
      </c>
      <c r="C4908" s="87" t="s">
        <v>36</v>
      </c>
      <c r="D4908" s="22"/>
      <c r="E4908" s="22" t="str">
        <f>F4909</f>
        <v xml:space="preserve">  </v>
      </c>
      <c r="F4908" s="22"/>
      <c r="G4908" s="51"/>
      <c r="H4908" s="143" t="s">
        <v>37</v>
      </c>
      <c r="I4908" s="143"/>
      <c r="J4908" s="143"/>
      <c r="K4908" s="143"/>
      <c r="L4908" s="51"/>
      <c r="M4908" s="87" t="s">
        <v>36</v>
      </c>
      <c r="N4908" s="22"/>
      <c r="O4908" s="22" t="str">
        <f>E4908</f>
        <v xml:space="preserve">  </v>
      </c>
      <c r="P4908" s="96"/>
    </row>
    <row r="4909" spans="2:16" ht="15.6" hidden="1" x14ac:dyDescent="0.3">
      <c r="B4909" s="75"/>
      <c r="C4909" s="79"/>
      <c r="D4909" s="90" t="s">
        <v>80</v>
      </c>
      <c r="E4909" s="90"/>
      <c r="F4909" s="91" t="str">
        <f>IFERROR(VLOOKUP(B4908,'Lessor Calculations'!$G$10:$W$448,17,FALSE),0)</f>
        <v xml:space="preserve">  </v>
      </c>
      <c r="G4909" s="70"/>
      <c r="H4909" s="146"/>
      <c r="I4909" s="146"/>
      <c r="J4909" s="146"/>
      <c r="K4909" s="146"/>
      <c r="L4909" s="70"/>
      <c r="M4909" s="79"/>
      <c r="N4909" s="90" t="s">
        <v>80</v>
      </c>
      <c r="O4909" s="91"/>
      <c r="P4909" s="94" t="str">
        <f>O4908</f>
        <v xml:space="preserve">  </v>
      </c>
    </row>
    <row r="4910" spans="2:16" ht="15.6" hidden="1" x14ac:dyDescent="0.3">
      <c r="B4910" s="59" t="str">
        <f>IFERROR(IF(EOMONTH(B4905,1)&gt;Questionnaire!$I$8,"  ",EOMONTH(B4905,1)),"  ")</f>
        <v xml:space="preserve">  </v>
      </c>
      <c r="C4910" s="82" t="s">
        <v>36</v>
      </c>
      <c r="D4910" s="83"/>
      <c r="E4910" s="83">
        <f>IFERROR(F4911+F4912,0)</f>
        <v>0</v>
      </c>
      <c r="F4910" s="83"/>
      <c r="G4910" s="61"/>
      <c r="H4910" s="142" t="s">
        <v>37</v>
      </c>
      <c r="I4910" s="142"/>
      <c r="J4910" s="142"/>
      <c r="K4910" s="142"/>
      <c r="L4910" s="61"/>
      <c r="M4910" s="82" t="s">
        <v>36</v>
      </c>
      <c r="N4910" s="83"/>
      <c r="O4910" s="83">
        <f>E4910</f>
        <v>0</v>
      </c>
      <c r="P4910" s="95"/>
    </row>
    <row r="4911" spans="2:16" hidden="1" x14ac:dyDescent="0.25">
      <c r="B4911" s="98"/>
      <c r="C4911" s="87"/>
      <c r="D4911" s="87" t="s">
        <v>71</v>
      </c>
      <c r="E4911" s="87"/>
      <c r="F4911" s="22">
        <f>IFERROR(-VLOOKUP(B4910,'Lessor Calculations'!$G$10:$N$448,8,FALSE),0)</f>
        <v>0</v>
      </c>
      <c r="G4911" s="51"/>
      <c r="H4911" s="143"/>
      <c r="I4911" s="143"/>
      <c r="J4911" s="143"/>
      <c r="K4911" s="143"/>
      <c r="L4911" s="51"/>
      <c r="M4911" s="87"/>
      <c r="N4911" s="87" t="s">
        <v>71</v>
      </c>
      <c r="O4911" s="22"/>
      <c r="P4911" s="96">
        <f>F4911</f>
        <v>0</v>
      </c>
    </row>
    <row r="4912" spans="2:16" hidden="1" x14ac:dyDescent="0.25">
      <c r="B4912" s="98"/>
      <c r="C4912" s="66"/>
      <c r="D4912" s="87" t="s">
        <v>72</v>
      </c>
      <c r="E4912" s="87"/>
      <c r="F4912" s="22" t="str">
        <f>IFERROR(VLOOKUP(B4910,'Lessor Calculations'!$G$10:$M$448,7,FALSE),0)</f>
        <v xml:space="preserve">  </v>
      </c>
      <c r="G4912" s="51"/>
      <c r="H4912" s="143"/>
      <c r="I4912" s="143"/>
      <c r="J4912" s="143"/>
      <c r="K4912" s="143"/>
      <c r="L4912" s="51"/>
      <c r="M4912" s="66"/>
      <c r="N4912" s="87" t="s">
        <v>72</v>
      </c>
      <c r="O4912" s="22"/>
      <c r="P4912" s="96" t="str">
        <f>F4912</f>
        <v xml:space="preserve">  </v>
      </c>
    </row>
    <row r="4913" spans="2:16" hidden="1" x14ac:dyDescent="0.25">
      <c r="B4913" s="98"/>
      <c r="C4913" s="66"/>
      <c r="D4913" s="87"/>
      <c r="E4913" s="22"/>
      <c r="F4913" s="22"/>
      <c r="G4913" s="51"/>
      <c r="H4913" s="66"/>
      <c r="I4913" s="87"/>
      <c r="J4913" s="22"/>
      <c r="K4913" s="22"/>
      <c r="L4913" s="51"/>
      <c r="M4913" s="65"/>
      <c r="N4913" s="87"/>
      <c r="O4913" s="22"/>
      <c r="P4913" s="96"/>
    </row>
    <row r="4914" spans="2:16" ht="15.6" hidden="1" x14ac:dyDescent="0.3">
      <c r="B4914" s="62" t="str">
        <f>B4910</f>
        <v xml:space="preserve">  </v>
      </c>
      <c r="C4914" s="66" t="s">
        <v>70</v>
      </c>
      <c r="D4914" s="66"/>
      <c r="E4914" s="22" t="str">
        <f>IFERROR(VLOOKUP(B4914,'Lessor Calculations'!$Z$10:$AB$448,3,FALSE),0)</f>
        <v xml:space="preserve">  </v>
      </c>
      <c r="F4914" s="66"/>
      <c r="G4914" s="51"/>
      <c r="H4914" s="143" t="s">
        <v>37</v>
      </c>
      <c r="I4914" s="143"/>
      <c r="J4914" s="143"/>
      <c r="K4914" s="143"/>
      <c r="L4914" s="51"/>
      <c r="M4914" s="66" t="s">
        <v>70</v>
      </c>
      <c r="N4914" s="66"/>
      <c r="O4914" s="22" t="str">
        <f>E4914</f>
        <v xml:space="preserve">  </v>
      </c>
      <c r="P4914" s="96"/>
    </row>
    <row r="4915" spans="2:16" hidden="1" x14ac:dyDescent="0.25">
      <c r="B4915" s="98"/>
      <c r="C4915" s="66"/>
      <c r="D4915" s="87" t="s">
        <v>82</v>
      </c>
      <c r="E4915" s="66"/>
      <c r="F4915" s="77" t="str">
        <f>E4914</f>
        <v xml:space="preserve">  </v>
      </c>
      <c r="G4915" s="51"/>
      <c r="H4915" s="143"/>
      <c r="I4915" s="143"/>
      <c r="J4915" s="143"/>
      <c r="K4915" s="143"/>
      <c r="L4915" s="51"/>
      <c r="M4915" s="66"/>
      <c r="N4915" s="87" t="s">
        <v>82</v>
      </c>
      <c r="O4915" s="22"/>
      <c r="P4915" s="96" t="str">
        <f>O4914</f>
        <v xml:space="preserve">  </v>
      </c>
    </row>
    <row r="4916" spans="2:16" hidden="1" x14ac:dyDescent="0.25">
      <c r="B4916" s="98"/>
      <c r="C4916" s="66"/>
      <c r="D4916" s="87"/>
      <c r="E4916" s="22"/>
      <c r="F4916" s="22"/>
      <c r="G4916" s="51"/>
      <c r="H4916" s="66"/>
      <c r="I4916" s="87"/>
      <c r="J4916" s="22"/>
      <c r="K4916" s="22"/>
      <c r="L4916" s="51"/>
      <c r="M4916" s="65"/>
      <c r="N4916" s="87"/>
      <c r="O4916" s="22"/>
      <c r="P4916" s="96"/>
    </row>
    <row r="4917" spans="2:16" ht="15.6" hidden="1" x14ac:dyDescent="0.3">
      <c r="B4917" s="62" t="str">
        <f>B4914</f>
        <v xml:space="preserve">  </v>
      </c>
      <c r="C4917" s="144" t="s">
        <v>37</v>
      </c>
      <c r="D4917" s="144"/>
      <c r="E4917" s="144"/>
      <c r="F4917" s="144"/>
      <c r="G4917" s="51"/>
      <c r="H4917" s="87" t="s">
        <v>74</v>
      </c>
      <c r="I4917" s="66"/>
      <c r="J4917" s="22" t="str">
        <f>IFERROR(VLOOKUP(B4917,'Lessor Calculations'!$AE$10:$AG$448,3,FALSE),0)</f>
        <v xml:space="preserve">  </v>
      </c>
      <c r="K4917" s="22"/>
      <c r="L4917" s="51"/>
      <c r="M4917" s="87" t="s">
        <v>74</v>
      </c>
      <c r="N4917" s="66"/>
      <c r="O4917" s="22" t="str">
        <f>J4917</f>
        <v xml:space="preserve">  </v>
      </c>
      <c r="P4917" s="96"/>
    </row>
    <row r="4918" spans="2:16" ht="15.6" hidden="1" x14ac:dyDescent="0.3">
      <c r="B4918" s="74"/>
      <c r="C4918" s="144"/>
      <c r="D4918" s="144"/>
      <c r="E4918" s="144"/>
      <c r="F4918" s="144"/>
      <c r="G4918" s="51"/>
      <c r="H4918" s="52"/>
      <c r="I4918" s="87" t="s">
        <v>79</v>
      </c>
      <c r="J4918" s="22"/>
      <c r="K4918" s="22" t="str">
        <f>J4917</f>
        <v xml:space="preserve">  </v>
      </c>
      <c r="L4918" s="51"/>
      <c r="M4918" s="52"/>
      <c r="N4918" s="87" t="s">
        <v>79</v>
      </c>
      <c r="O4918" s="22"/>
      <c r="P4918" s="96" t="str">
        <f>O4917</f>
        <v xml:space="preserve">  </v>
      </c>
    </row>
    <row r="4919" spans="2:16" ht="15.6" hidden="1" x14ac:dyDescent="0.3">
      <c r="B4919" s="74"/>
      <c r="C4919" s="66"/>
      <c r="D4919" s="87"/>
      <c r="E4919" s="22"/>
      <c r="F4919" s="22"/>
      <c r="G4919" s="51"/>
      <c r="H4919" s="66"/>
      <c r="I4919" s="87"/>
      <c r="J4919" s="22"/>
      <c r="K4919" s="22"/>
      <c r="L4919" s="51"/>
      <c r="M4919" s="65"/>
      <c r="N4919" s="66"/>
      <c r="O4919" s="22"/>
      <c r="P4919" s="96"/>
    </row>
    <row r="4920" spans="2:16" ht="15.6" hidden="1" x14ac:dyDescent="0.3">
      <c r="B4920" s="62" t="str">
        <f>B4917</f>
        <v xml:space="preserve">  </v>
      </c>
      <c r="C4920" s="87" t="s">
        <v>36</v>
      </c>
      <c r="D4920" s="22"/>
      <c r="E4920" s="22" t="str">
        <f>F4921</f>
        <v xml:space="preserve">  </v>
      </c>
      <c r="F4920" s="22"/>
      <c r="G4920" s="51"/>
      <c r="H4920" s="143" t="s">
        <v>37</v>
      </c>
      <c r="I4920" s="143"/>
      <c r="J4920" s="143"/>
      <c r="K4920" s="143"/>
      <c r="L4920" s="51"/>
      <c r="M4920" s="87" t="s">
        <v>36</v>
      </c>
      <c r="N4920" s="22"/>
      <c r="O4920" s="22" t="str">
        <f>E4920</f>
        <v xml:space="preserve">  </v>
      </c>
      <c r="P4920" s="96"/>
    </row>
    <row r="4921" spans="2:16" ht="15.6" hidden="1" x14ac:dyDescent="0.3">
      <c r="B4921" s="75"/>
      <c r="C4921" s="79"/>
      <c r="D4921" s="90" t="s">
        <v>80</v>
      </c>
      <c r="E4921" s="90"/>
      <c r="F4921" s="91" t="str">
        <f>IFERROR(VLOOKUP(B4920,'Lessor Calculations'!$G$10:$W$448,17,FALSE),0)</f>
        <v xml:space="preserve">  </v>
      </c>
      <c r="G4921" s="70"/>
      <c r="H4921" s="146"/>
      <c r="I4921" s="146"/>
      <c r="J4921" s="146"/>
      <c r="K4921" s="146"/>
      <c r="L4921" s="70"/>
      <c r="M4921" s="79"/>
      <c r="N4921" s="90" t="s">
        <v>80</v>
      </c>
      <c r="O4921" s="91"/>
      <c r="P4921" s="94" t="str">
        <f>O4920</f>
        <v xml:space="preserve">  </v>
      </c>
    </row>
    <row r="4922" spans="2:16" ht="15.6" hidden="1" x14ac:dyDescent="0.3">
      <c r="B4922" s="59" t="str">
        <f>IFERROR(IF(EOMONTH(B4917,1)&gt;Questionnaire!$I$8,"  ",EOMONTH(B4917,1)),"  ")</f>
        <v xml:space="preserve">  </v>
      </c>
      <c r="C4922" s="82" t="s">
        <v>36</v>
      </c>
      <c r="D4922" s="83"/>
      <c r="E4922" s="83">
        <f>IFERROR(F4923+F4924,0)</f>
        <v>0</v>
      </c>
      <c r="F4922" s="83"/>
      <c r="G4922" s="61"/>
      <c r="H4922" s="142" t="s">
        <v>37</v>
      </c>
      <c r="I4922" s="142"/>
      <c r="J4922" s="142"/>
      <c r="K4922" s="142"/>
      <c r="L4922" s="61"/>
      <c r="M4922" s="82" t="s">
        <v>36</v>
      </c>
      <c r="N4922" s="83"/>
      <c r="O4922" s="83">
        <f>E4922</f>
        <v>0</v>
      </c>
      <c r="P4922" s="95"/>
    </row>
    <row r="4923" spans="2:16" hidden="1" x14ac:dyDescent="0.25">
      <c r="B4923" s="98"/>
      <c r="C4923" s="87"/>
      <c r="D4923" s="87" t="s">
        <v>71</v>
      </c>
      <c r="E4923" s="87"/>
      <c r="F4923" s="22">
        <f>IFERROR(-VLOOKUP(B4922,'Lessor Calculations'!$G$10:$N$448,8,FALSE),0)</f>
        <v>0</v>
      </c>
      <c r="G4923" s="51"/>
      <c r="H4923" s="143"/>
      <c r="I4923" s="143"/>
      <c r="J4923" s="143"/>
      <c r="K4923" s="143"/>
      <c r="L4923" s="51"/>
      <c r="M4923" s="87"/>
      <c r="N4923" s="87" t="s">
        <v>71</v>
      </c>
      <c r="O4923" s="22"/>
      <c r="P4923" s="96">
        <f>F4923</f>
        <v>0</v>
      </c>
    </row>
    <row r="4924" spans="2:16" hidden="1" x14ac:dyDescent="0.25">
      <c r="B4924" s="98"/>
      <c r="C4924" s="66"/>
      <c r="D4924" s="87" t="s">
        <v>72</v>
      </c>
      <c r="E4924" s="87"/>
      <c r="F4924" s="22" t="str">
        <f>IFERROR(VLOOKUP(B4922,'Lessor Calculations'!$G$10:$M$448,7,FALSE),0)</f>
        <v xml:space="preserve">  </v>
      </c>
      <c r="G4924" s="51"/>
      <c r="H4924" s="143"/>
      <c r="I4924" s="143"/>
      <c r="J4924" s="143"/>
      <c r="K4924" s="143"/>
      <c r="L4924" s="51"/>
      <c r="M4924" s="66"/>
      <c r="N4924" s="87" t="s">
        <v>72</v>
      </c>
      <c r="O4924" s="22"/>
      <c r="P4924" s="96" t="str">
        <f>F4924</f>
        <v xml:space="preserve">  </v>
      </c>
    </row>
    <row r="4925" spans="2:16" hidden="1" x14ac:dyDescent="0.25">
      <c r="B4925" s="98"/>
      <c r="C4925" s="66"/>
      <c r="D4925" s="87"/>
      <c r="E4925" s="22"/>
      <c r="F4925" s="22"/>
      <c r="G4925" s="51"/>
      <c r="H4925" s="66"/>
      <c r="I4925" s="87"/>
      <c r="J4925" s="22"/>
      <c r="K4925" s="22"/>
      <c r="L4925" s="51"/>
      <c r="M4925" s="65"/>
      <c r="N4925" s="87"/>
      <c r="O4925" s="22"/>
      <c r="P4925" s="96"/>
    </row>
    <row r="4926" spans="2:16" ht="15.6" hidden="1" x14ac:dyDescent="0.3">
      <c r="B4926" s="62" t="str">
        <f>B4922</f>
        <v xml:space="preserve">  </v>
      </c>
      <c r="C4926" s="66" t="s">
        <v>70</v>
      </c>
      <c r="D4926" s="66"/>
      <c r="E4926" s="22" t="str">
        <f>IFERROR(VLOOKUP(B4926,'Lessor Calculations'!$Z$10:$AB$448,3,FALSE),0)</f>
        <v xml:space="preserve">  </v>
      </c>
      <c r="F4926" s="66"/>
      <c r="G4926" s="51"/>
      <c r="H4926" s="143" t="s">
        <v>37</v>
      </c>
      <c r="I4926" s="143"/>
      <c r="J4926" s="143"/>
      <c r="K4926" s="143"/>
      <c r="L4926" s="51"/>
      <c r="M4926" s="66" t="s">
        <v>70</v>
      </c>
      <c r="N4926" s="66"/>
      <c r="O4926" s="22" t="str">
        <f>E4926</f>
        <v xml:space="preserve">  </v>
      </c>
      <c r="P4926" s="96"/>
    </row>
    <row r="4927" spans="2:16" hidden="1" x14ac:dyDescent="0.25">
      <c r="B4927" s="98"/>
      <c r="C4927" s="66"/>
      <c r="D4927" s="87" t="s">
        <v>82</v>
      </c>
      <c r="E4927" s="66"/>
      <c r="F4927" s="77" t="str">
        <f>E4926</f>
        <v xml:space="preserve">  </v>
      </c>
      <c r="G4927" s="51"/>
      <c r="H4927" s="143"/>
      <c r="I4927" s="143"/>
      <c r="J4927" s="143"/>
      <c r="K4927" s="143"/>
      <c r="L4927" s="51"/>
      <c r="M4927" s="66"/>
      <c r="N4927" s="87" t="s">
        <v>82</v>
      </c>
      <c r="O4927" s="22"/>
      <c r="P4927" s="96" t="str">
        <f>O4926</f>
        <v xml:space="preserve">  </v>
      </c>
    </row>
    <row r="4928" spans="2:16" hidden="1" x14ac:dyDescent="0.25">
      <c r="B4928" s="98"/>
      <c r="C4928" s="66"/>
      <c r="D4928" s="87"/>
      <c r="E4928" s="22"/>
      <c r="F4928" s="22"/>
      <c r="G4928" s="51"/>
      <c r="H4928" s="66"/>
      <c r="I4928" s="87"/>
      <c r="J4928" s="22"/>
      <c r="K4928" s="22"/>
      <c r="L4928" s="51"/>
      <c r="M4928" s="65"/>
      <c r="N4928" s="87"/>
      <c r="O4928" s="22"/>
      <c r="P4928" s="96"/>
    </row>
    <row r="4929" spans="2:16" ht="15.6" hidden="1" x14ac:dyDescent="0.3">
      <c r="B4929" s="62" t="str">
        <f>B4926</f>
        <v xml:space="preserve">  </v>
      </c>
      <c r="C4929" s="144" t="s">
        <v>37</v>
      </c>
      <c r="D4929" s="144"/>
      <c r="E4929" s="144"/>
      <c r="F4929" s="144"/>
      <c r="G4929" s="51"/>
      <c r="H4929" s="87" t="s">
        <v>74</v>
      </c>
      <c r="I4929" s="66"/>
      <c r="J4929" s="22" t="str">
        <f>IFERROR(VLOOKUP(B4929,'Lessor Calculations'!$AE$10:$AG$448,3,FALSE),0)</f>
        <v xml:space="preserve">  </v>
      </c>
      <c r="K4929" s="22"/>
      <c r="L4929" s="51"/>
      <c r="M4929" s="87" t="s">
        <v>74</v>
      </c>
      <c r="N4929" s="66"/>
      <c r="O4929" s="22" t="str">
        <f>J4929</f>
        <v xml:space="preserve">  </v>
      </c>
      <c r="P4929" s="96"/>
    </row>
    <row r="4930" spans="2:16" ht="15.6" hidden="1" x14ac:dyDescent="0.3">
      <c r="B4930" s="74"/>
      <c r="C4930" s="144"/>
      <c r="D4930" s="144"/>
      <c r="E4930" s="144"/>
      <c r="F4930" s="144"/>
      <c r="G4930" s="51"/>
      <c r="H4930" s="52"/>
      <c r="I4930" s="87" t="s">
        <v>79</v>
      </c>
      <c r="J4930" s="22"/>
      <c r="K4930" s="22" t="str">
        <f>J4929</f>
        <v xml:space="preserve">  </v>
      </c>
      <c r="L4930" s="51"/>
      <c r="M4930" s="52"/>
      <c r="N4930" s="87" t="s">
        <v>79</v>
      </c>
      <c r="O4930" s="22"/>
      <c r="P4930" s="96" t="str">
        <f>O4929</f>
        <v xml:space="preserve">  </v>
      </c>
    </row>
    <row r="4931" spans="2:16" ht="15.6" hidden="1" x14ac:dyDescent="0.3">
      <c r="B4931" s="74"/>
      <c r="C4931" s="66"/>
      <c r="D4931" s="87"/>
      <c r="E4931" s="22"/>
      <c r="F4931" s="22"/>
      <c r="G4931" s="51"/>
      <c r="H4931" s="66"/>
      <c r="I4931" s="87"/>
      <c r="J4931" s="22"/>
      <c r="K4931" s="22"/>
      <c r="L4931" s="51"/>
      <c r="M4931" s="65"/>
      <c r="N4931" s="66"/>
      <c r="O4931" s="22"/>
      <c r="P4931" s="96"/>
    </row>
    <row r="4932" spans="2:16" ht="15.6" hidden="1" x14ac:dyDescent="0.3">
      <c r="B4932" s="62" t="str">
        <f>B4929</f>
        <v xml:space="preserve">  </v>
      </c>
      <c r="C4932" s="87" t="s">
        <v>36</v>
      </c>
      <c r="D4932" s="22"/>
      <c r="E4932" s="22" t="str">
        <f>F4933</f>
        <v xml:space="preserve">  </v>
      </c>
      <c r="F4932" s="22"/>
      <c r="G4932" s="51"/>
      <c r="H4932" s="143" t="s">
        <v>37</v>
      </c>
      <c r="I4932" s="143"/>
      <c r="J4932" s="143"/>
      <c r="K4932" s="143"/>
      <c r="L4932" s="51"/>
      <c r="M4932" s="87" t="s">
        <v>36</v>
      </c>
      <c r="N4932" s="22"/>
      <c r="O4932" s="22" t="str">
        <f>E4932</f>
        <v xml:space="preserve">  </v>
      </c>
      <c r="P4932" s="96"/>
    </row>
    <row r="4933" spans="2:16" ht="15.6" hidden="1" x14ac:dyDescent="0.3">
      <c r="B4933" s="75"/>
      <c r="C4933" s="79"/>
      <c r="D4933" s="90" t="s">
        <v>80</v>
      </c>
      <c r="E4933" s="90"/>
      <c r="F4933" s="91" t="str">
        <f>IFERROR(VLOOKUP(B4932,'Lessor Calculations'!$G$10:$W$448,17,FALSE),0)</f>
        <v xml:space="preserve">  </v>
      </c>
      <c r="G4933" s="70"/>
      <c r="H4933" s="146"/>
      <c r="I4933" s="146"/>
      <c r="J4933" s="146"/>
      <c r="K4933" s="146"/>
      <c r="L4933" s="70"/>
      <c r="M4933" s="79"/>
      <c r="N4933" s="90" t="s">
        <v>80</v>
      </c>
      <c r="O4933" s="91"/>
      <c r="P4933" s="94" t="str">
        <f>O4932</f>
        <v xml:space="preserve">  </v>
      </c>
    </row>
    <row r="4934" spans="2:16" ht="15.6" hidden="1" x14ac:dyDescent="0.3">
      <c r="B4934" s="59" t="str">
        <f>IFERROR(IF(EOMONTH(B4929,1)&gt;Questionnaire!$I$8,"  ",EOMONTH(B4929,1)),"  ")</f>
        <v xml:space="preserve">  </v>
      </c>
      <c r="C4934" s="82" t="s">
        <v>36</v>
      </c>
      <c r="D4934" s="83"/>
      <c r="E4934" s="83">
        <f>IFERROR(F4935+F4936,0)</f>
        <v>0</v>
      </c>
      <c r="F4934" s="83"/>
      <c r="G4934" s="61"/>
      <c r="H4934" s="142" t="s">
        <v>37</v>
      </c>
      <c r="I4934" s="142"/>
      <c r="J4934" s="142"/>
      <c r="K4934" s="142"/>
      <c r="L4934" s="61"/>
      <c r="M4934" s="82" t="s">
        <v>36</v>
      </c>
      <c r="N4934" s="83"/>
      <c r="O4934" s="83">
        <f>E4934</f>
        <v>0</v>
      </c>
      <c r="P4934" s="95"/>
    </row>
    <row r="4935" spans="2:16" hidden="1" x14ac:dyDescent="0.25">
      <c r="B4935" s="98"/>
      <c r="C4935" s="87"/>
      <c r="D4935" s="87" t="s">
        <v>71</v>
      </c>
      <c r="E4935" s="87"/>
      <c r="F4935" s="22">
        <f>IFERROR(-VLOOKUP(B4934,'Lessor Calculations'!$G$10:$N$448,8,FALSE),0)</f>
        <v>0</v>
      </c>
      <c r="G4935" s="51"/>
      <c r="H4935" s="143"/>
      <c r="I4935" s="143"/>
      <c r="J4935" s="143"/>
      <c r="K4935" s="143"/>
      <c r="L4935" s="51"/>
      <c r="M4935" s="87"/>
      <c r="N4935" s="87" t="s">
        <v>71</v>
      </c>
      <c r="O4935" s="22"/>
      <c r="P4935" s="96">
        <f>F4935</f>
        <v>0</v>
      </c>
    </row>
    <row r="4936" spans="2:16" hidden="1" x14ac:dyDescent="0.25">
      <c r="B4936" s="98"/>
      <c r="C4936" s="66"/>
      <c r="D4936" s="87" t="s">
        <v>72</v>
      </c>
      <c r="E4936" s="87"/>
      <c r="F4936" s="22" t="str">
        <f>IFERROR(VLOOKUP(B4934,'Lessor Calculations'!$G$10:$M$448,7,FALSE),0)</f>
        <v xml:space="preserve">  </v>
      </c>
      <c r="G4936" s="51"/>
      <c r="H4936" s="143"/>
      <c r="I4936" s="143"/>
      <c r="J4936" s="143"/>
      <c r="K4936" s="143"/>
      <c r="L4936" s="51"/>
      <c r="M4936" s="66"/>
      <c r="N4936" s="87" t="s">
        <v>72</v>
      </c>
      <c r="O4936" s="22"/>
      <c r="P4936" s="96" t="str">
        <f>F4936</f>
        <v xml:space="preserve">  </v>
      </c>
    </row>
    <row r="4937" spans="2:16" hidden="1" x14ac:dyDescent="0.25">
      <c r="B4937" s="98"/>
      <c r="C4937" s="66"/>
      <c r="D4937" s="87"/>
      <c r="E4937" s="22"/>
      <c r="F4937" s="22"/>
      <c r="G4937" s="51"/>
      <c r="H4937" s="66"/>
      <c r="I4937" s="87"/>
      <c r="J4937" s="22"/>
      <c r="K4937" s="22"/>
      <c r="L4937" s="51"/>
      <c r="M4937" s="65"/>
      <c r="N4937" s="87"/>
      <c r="O4937" s="22"/>
      <c r="P4937" s="96"/>
    </row>
    <row r="4938" spans="2:16" ht="15.6" hidden="1" x14ac:dyDescent="0.3">
      <c r="B4938" s="62" t="str">
        <f>B4934</f>
        <v xml:space="preserve">  </v>
      </c>
      <c r="C4938" s="66" t="s">
        <v>70</v>
      </c>
      <c r="D4938" s="66"/>
      <c r="E4938" s="22" t="str">
        <f>IFERROR(VLOOKUP(B4938,'Lessor Calculations'!$Z$10:$AB$448,3,FALSE),0)</f>
        <v xml:space="preserve">  </v>
      </c>
      <c r="F4938" s="66"/>
      <c r="G4938" s="51"/>
      <c r="H4938" s="143" t="s">
        <v>37</v>
      </c>
      <c r="I4938" s="143"/>
      <c r="J4938" s="143"/>
      <c r="K4938" s="143"/>
      <c r="L4938" s="51"/>
      <c r="M4938" s="66" t="s">
        <v>70</v>
      </c>
      <c r="N4938" s="66"/>
      <c r="O4938" s="22" t="str">
        <f>E4938</f>
        <v xml:space="preserve">  </v>
      </c>
      <c r="P4938" s="96"/>
    </row>
    <row r="4939" spans="2:16" hidden="1" x14ac:dyDescent="0.25">
      <c r="B4939" s="98"/>
      <c r="C4939" s="66"/>
      <c r="D4939" s="87" t="s">
        <v>82</v>
      </c>
      <c r="E4939" s="66"/>
      <c r="F4939" s="77" t="str">
        <f>E4938</f>
        <v xml:space="preserve">  </v>
      </c>
      <c r="G4939" s="51"/>
      <c r="H4939" s="143"/>
      <c r="I4939" s="143"/>
      <c r="J4939" s="143"/>
      <c r="K4939" s="143"/>
      <c r="L4939" s="51"/>
      <c r="M4939" s="66"/>
      <c r="N4939" s="87" t="s">
        <v>82</v>
      </c>
      <c r="O4939" s="22"/>
      <c r="P4939" s="96" t="str">
        <f>O4938</f>
        <v xml:space="preserve">  </v>
      </c>
    </row>
    <row r="4940" spans="2:16" hidden="1" x14ac:dyDescent="0.25">
      <c r="B4940" s="98"/>
      <c r="C4940" s="66"/>
      <c r="D4940" s="87"/>
      <c r="E4940" s="22"/>
      <c r="F4940" s="22"/>
      <c r="G4940" s="51"/>
      <c r="H4940" s="66"/>
      <c r="I4940" s="87"/>
      <c r="J4940" s="22"/>
      <c r="K4940" s="22"/>
      <c r="L4940" s="51"/>
      <c r="M4940" s="65"/>
      <c r="N4940" s="87"/>
      <c r="O4940" s="22"/>
      <c r="P4940" s="96"/>
    </row>
    <row r="4941" spans="2:16" ht="15.6" hidden="1" x14ac:dyDescent="0.3">
      <c r="B4941" s="62" t="str">
        <f>B4938</f>
        <v xml:space="preserve">  </v>
      </c>
      <c r="C4941" s="144" t="s">
        <v>37</v>
      </c>
      <c r="D4941" s="144"/>
      <c r="E4941" s="144"/>
      <c r="F4941" s="144"/>
      <c r="G4941" s="51"/>
      <c r="H4941" s="87" t="s">
        <v>74</v>
      </c>
      <c r="I4941" s="66"/>
      <c r="J4941" s="22" t="str">
        <f>IFERROR(VLOOKUP(B4941,'Lessor Calculations'!$AE$10:$AG$448,3,FALSE),0)</f>
        <v xml:space="preserve">  </v>
      </c>
      <c r="K4941" s="22"/>
      <c r="L4941" s="51"/>
      <c r="M4941" s="87" t="s">
        <v>74</v>
      </c>
      <c r="N4941" s="66"/>
      <c r="O4941" s="22" t="str">
        <f>J4941</f>
        <v xml:space="preserve">  </v>
      </c>
      <c r="P4941" s="96"/>
    </row>
    <row r="4942" spans="2:16" ht="15.6" hidden="1" x14ac:dyDescent="0.3">
      <c r="B4942" s="74"/>
      <c r="C4942" s="144"/>
      <c r="D4942" s="144"/>
      <c r="E4942" s="144"/>
      <c r="F4942" s="144"/>
      <c r="G4942" s="51"/>
      <c r="H4942" s="52"/>
      <c r="I4942" s="87" t="s">
        <v>79</v>
      </c>
      <c r="J4942" s="22"/>
      <c r="K4942" s="22" t="str">
        <f>J4941</f>
        <v xml:space="preserve">  </v>
      </c>
      <c r="L4942" s="51"/>
      <c r="M4942" s="52"/>
      <c r="N4942" s="87" t="s">
        <v>79</v>
      </c>
      <c r="O4942" s="22"/>
      <c r="P4942" s="96" t="str">
        <f>O4941</f>
        <v xml:space="preserve">  </v>
      </c>
    </row>
    <row r="4943" spans="2:16" ht="15.6" hidden="1" x14ac:dyDescent="0.3">
      <c r="B4943" s="74"/>
      <c r="C4943" s="66"/>
      <c r="D4943" s="87"/>
      <c r="E4943" s="22"/>
      <c r="F4943" s="22"/>
      <c r="G4943" s="51"/>
      <c r="H4943" s="66"/>
      <c r="I4943" s="87"/>
      <c r="J4943" s="22"/>
      <c r="K4943" s="22"/>
      <c r="L4943" s="51"/>
      <c r="M4943" s="65"/>
      <c r="N4943" s="66"/>
      <c r="O4943" s="22"/>
      <c r="P4943" s="96"/>
    </row>
    <row r="4944" spans="2:16" ht="15.6" hidden="1" x14ac:dyDescent="0.3">
      <c r="B4944" s="62" t="str">
        <f>B4941</f>
        <v xml:space="preserve">  </v>
      </c>
      <c r="C4944" s="87" t="s">
        <v>36</v>
      </c>
      <c r="D4944" s="22"/>
      <c r="E4944" s="22" t="str">
        <f>F4945</f>
        <v xml:space="preserve">  </v>
      </c>
      <c r="F4944" s="22"/>
      <c r="G4944" s="51"/>
      <c r="H4944" s="143" t="s">
        <v>37</v>
      </c>
      <c r="I4944" s="143"/>
      <c r="J4944" s="143"/>
      <c r="K4944" s="143"/>
      <c r="L4944" s="51"/>
      <c r="M4944" s="87" t="s">
        <v>36</v>
      </c>
      <c r="N4944" s="22"/>
      <c r="O4944" s="22" t="str">
        <f>E4944</f>
        <v xml:space="preserve">  </v>
      </c>
      <c r="P4944" s="96"/>
    </row>
    <row r="4945" spans="2:16" ht="15.6" hidden="1" x14ac:dyDescent="0.3">
      <c r="B4945" s="75"/>
      <c r="C4945" s="79"/>
      <c r="D4945" s="90" t="s">
        <v>80</v>
      </c>
      <c r="E4945" s="90"/>
      <c r="F4945" s="91" t="str">
        <f>IFERROR(VLOOKUP(B4944,'Lessor Calculations'!$G$10:$W$448,17,FALSE),0)</f>
        <v xml:space="preserve">  </v>
      </c>
      <c r="G4945" s="70"/>
      <c r="H4945" s="146"/>
      <c r="I4945" s="146"/>
      <c r="J4945" s="146"/>
      <c r="K4945" s="146"/>
      <c r="L4945" s="70"/>
      <c r="M4945" s="79"/>
      <c r="N4945" s="90" t="s">
        <v>80</v>
      </c>
      <c r="O4945" s="91"/>
      <c r="P4945" s="94" t="str">
        <f>O4944</f>
        <v xml:space="preserve">  </v>
      </c>
    </row>
    <row r="4946" spans="2:16" ht="15.6" hidden="1" x14ac:dyDescent="0.3">
      <c r="B4946" s="59" t="str">
        <f>IFERROR(IF(EOMONTH(B4941,1)&gt;Questionnaire!$I$8,"  ",EOMONTH(B4941,1)),"  ")</f>
        <v xml:space="preserve">  </v>
      </c>
      <c r="C4946" s="82" t="s">
        <v>36</v>
      </c>
      <c r="D4946" s="83"/>
      <c r="E4946" s="83">
        <f>IFERROR(F4947+F4948,0)</f>
        <v>0</v>
      </c>
      <c r="F4946" s="83"/>
      <c r="G4946" s="61"/>
      <c r="H4946" s="142" t="s">
        <v>37</v>
      </c>
      <c r="I4946" s="142"/>
      <c r="J4946" s="142"/>
      <c r="K4946" s="142"/>
      <c r="L4946" s="61"/>
      <c r="M4946" s="82" t="s">
        <v>36</v>
      </c>
      <c r="N4946" s="83"/>
      <c r="O4946" s="83">
        <f>E4946</f>
        <v>0</v>
      </c>
      <c r="P4946" s="95"/>
    </row>
    <row r="4947" spans="2:16" hidden="1" x14ac:dyDescent="0.25">
      <c r="B4947" s="98"/>
      <c r="C4947" s="87"/>
      <c r="D4947" s="87" t="s">
        <v>71</v>
      </c>
      <c r="E4947" s="87"/>
      <c r="F4947" s="22">
        <f>IFERROR(-VLOOKUP(B4946,'Lessor Calculations'!$G$10:$N$448,8,FALSE),0)</f>
        <v>0</v>
      </c>
      <c r="G4947" s="51"/>
      <c r="H4947" s="143"/>
      <c r="I4947" s="143"/>
      <c r="J4947" s="143"/>
      <c r="K4947" s="143"/>
      <c r="L4947" s="51"/>
      <c r="M4947" s="87"/>
      <c r="N4947" s="87" t="s">
        <v>71</v>
      </c>
      <c r="O4947" s="22"/>
      <c r="P4947" s="96">
        <f>F4947</f>
        <v>0</v>
      </c>
    </row>
    <row r="4948" spans="2:16" hidden="1" x14ac:dyDescent="0.25">
      <c r="B4948" s="98"/>
      <c r="C4948" s="66"/>
      <c r="D4948" s="87" t="s">
        <v>72</v>
      </c>
      <c r="E4948" s="87"/>
      <c r="F4948" s="22" t="str">
        <f>IFERROR(VLOOKUP(B4946,'Lessor Calculations'!$G$10:$M$448,7,FALSE),0)</f>
        <v xml:space="preserve">  </v>
      </c>
      <c r="G4948" s="51"/>
      <c r="H4948" s="143"/>
      <c r="I4948" s="143"/>
      <c r="J4948" s="143"/>
      <c r="K4948" s="143"/>
      <c r="L4948" s="51"/>
      <c r="M4948" s="66"/>
      <c r="N4948" s="87" t="s">
        <v>72</v>
      </c>
      <c r="O4948" s="22"/>
      <c r="P4948" s="96" t="str">
        <f>F4948</f>
        <v xml:space="preserve">  </v>
      </c>
    </row>
    <row r="4949" spans="2:16" hidden="1" x14ac:dyDescent="0.25">
      <c r="B4949" s="98"/>
      <c r="C4949" s="66"/>
      <c r="D4949" s="87"/>
      <c r="E4949" s="22"/>
      <c r="F4949" s="22"/>
      <c r="G4949" s="51"/>
      <c r="H4949" s="66"/>
      <c r="I4949" s="87"/>
      <c r="J4949" s="22"/>
      <c r="K4949" s="22"/>
      <c r="L4949" s="51"/>
      <c r="M4949" s="65"/>
      <c r="N4949" s="87"/>
      <c r="O4949" s="22"/>
      <c r="P4949" s="96"/>
    </row>
    <row r="4950" spans="2:16" ht="15.6" hidden="1" x14ac:dyDescent="0.3">
      <c r="B4950" s="62" t="str">
        <f>B4946</f>
        <v xml:space="preserve">  </v>
      </c>
      <c r="C4950" s="66" t="s">
        <v>70</v>
      </c>
      <c r="D4950" s="66"/>
      <c r="E4950" s="22" t="str">
        <f>IFERROR(VLOOKUP(B4950,'Lessor Calculations'!$Z$10:$AB$448,3,FALSE),0)</f>
        <v xml:space="preserve">  </v>
      </c>
      <c r="F4950" s="66"/>
      <c r="G4950" s="51"/>
      <c r="H4950" s="143" t="s">
        <v>37</v>
      </c>
      <c r="I4950" s="143"/>
      <c r="J4950" s="143"/>
      <c r="K4950" s="143"/>
      <c r="L4950" s="51"/>
      <c r="M4950" s="66" t="s">
        <v>70</v>
      </c>
      <c r="N4950" s="66"/>
      <c r="O4950" s="22" t="str">
        <f>E4950</f>
        <v xml:space="preserve">  </v>
      </c>
      <c r="P4950" s="96"/>
    </row>
    <row r="4951" spans="2:16" hidden="1" x14ac:dyDescent="0.25">
      <c r="B4951" s="98"/>
      <c r="C4951" s="66"/>
      <c r="D4951" s="87" t="s">
        <v>82</v>
      </c>
      <c r="E4951" s="66"/>
      <c r="F4951" s="77" t="str">
        <f>E4950</f>
        <v xml:space="preserve">  </v>
      </c>
      <c r="G4951" s="51"/>
      <c r="H4951" s="143"/>
      <c r="I4951" s="143"/>
      <c r="J4951" s="143"/>
      <c r="K4951" s="143"/>
      <c r="L4951" s="51"/>
      <c r="M4951" s="66"/>
      <c r="N4951" s="87" t="s">
        <v>82</v>
      </c>
      <c r="O4951" s="22"/>
      <c r="P4951" s="96" t="str">
        <f>O4950</f>
        <v xml:space="preserve">  </v>
      </c>
    </row>
    <row r="4952" spans="2:16" hidden="1" x14ac:dyDescent="0.25">
      <c r="B4952" s="98"/>
      <c r="C4952" s="66"/>
      <c r="D4952" s="87"/>
      <c r="E4952" s="22"/>
      <c r="F4952" s="22"/>
      <c r="G4952" s="51"/>
      <c r="H4952" s="66"/>
      <c r="I4952" s="87"/>
      <c r="J4952" s="22"/>
      <c r="K4952" s="22"/>
      <c r="L4952" s="51"/>
      <c r="M4952" s="65"/>
      <c r="N4952" s="87"/>
      <c r="O4952" s="22"/>
      <c r="P4952" s="96"/>
    </row>
    <row r="4953" spans="2:16" ht="15.6" hidden="1" x14ac:dyDescent="0.3">
      <c r="B4953" s="62" t="str">
        <f>B4950</f>
        <v xml:space="preserve">  </v>
      </c>
      <c r="C4953" s="144" t="s">
        <v>37</v>
      </c>
      <c r="D4953" s="144"/>
      <c r="E4953" s="144"/>
      <c r="F4953" s="144"/>
      <c r="G4953" s="51"/>
      <c r="H4953" s="87" t="s">
        <v>74</v>
      </c>
      <c r="I4953" s="66"/>
      <c r="J4953" s="22" t="str">
        <f>IFERROR(VLOOKUP(B4953,'Lessor Calculations'!$AE$10:$AG$448,3,FALSE),0)</f>
        <v xml:space="preserve">  </v>
      </c>
      <c r="K4953" s="22"/>
      <c r="L4953" s="51"/>
      <c r="M4953" s="87" t="s">
        <v>74</v>
      </c>
      <c r="N4953" s="66"/>
      <c r="O4953" s="22" t="str">
        <f>J4953</f>
        <v xml:space="preserve">  </v>
      </c>
      <c r="P4953" s="96"/>
    </row>
    <row r="4954" spans="2:16" ht="15.6" hidden="1" x14ac:dyDescent="0.3">
      <c r="B4954" s="74"/>
      <c r="C4954" s="144"/>
      <c r="D4954" s="144"/>
      <c r="E4954" s="144"/>
      <c r="F4954" s="144"/>
      <c r="G4954" s="51"/>
      <c r="H4954" s="52"/>
      <c r="I4954" s="87" t="s">
        <v>79</v>
      </c>
      <c r="J4954" s="22"/>
      <c r="K4954" s="22" t="str">
        <f>J4953</f>
        <v xml:space="preserve">  </v>
      </c>
      <c r="L4954" s="51"/>
      <c r="M4954" s="52"/>
      <c r="N4954" s="87" t="s">
        <v>79</v>
      </c>
      <c r="O4954" s="22"/>
      <c r="P4954" s="96" t="str">
        <f>O4953</f>
        <v xml:space="preserve">  </v>
      </c>
    </row>
    <row r="4955" spans="2:16" ht="15.6" hidden="1" x14ac:dyDescent="0.3">
      <c r="B4955" s="74"/>
      <c r="C4955" s="66"/>
      <c r="D4955" s="87"/>
      <c r="E4955" s="22"/>
      <c r="F4955" s="22"/>
      <c r="G4955" s="51"/>
      <c r="H4955" s="66"/>
      <c r="I4955" s="87"/>
      <c r="J4955" s="22"/>
      <c r="K4955" s="22"/>
      <c r="L4955" s="51"/>
      <c r="M4955" s="65"/>
      <c r="N4955" s="66"/>
      <c r="O4955" s="22"/>
      <c r="P4955" s="96"/>
    </row>
    <row r="4956" spans="2:16" ht="15.6" hidden="1" x14ac:dyDescent="0.3">
      <c r="B4956" s="62" t="str">
        <f>B4953</f>
        <v xml:space="preserve">  </v>
      </c>
      <c r="C4956" s="87" t="s">
        <v>36</v>
      </c>
      <c r="D4956" s="22"/>
      <c r="E4956" s="22" t="str">
        <f>F4957</f>
        <v xml:space="preserve">  </v>
      </c>
      <c r="F4956" s="22"/>
      <c r="G4956" s="51"/>
      <c r="H4956" s="143" t="s">
        <v>37</v>
      </c>
      <c r="I4956" s="143"/>
      <c r="J4956" s="143"/>
      <c r="K4956" s="143"/>
      <c r="L4956" s="51"/>
      <c r="M4956" s="87" t="s">
        <v>36</v>
      </c>
      <c r="N4956" s="22"/>
      <c r="O4956" s="22" t="str">
        <f>E4956</f>
        <v xml:space="preserve">  </v>
      </c>
      <c r="P4956" s="96"/>
    </row>
    <row r="4957" spans="2:16" ht="15.6" hidden="1" x14ac:dyDescent="0.3">
      <c r="B4957" s="75"/>
      <c r="C4957" s="79"/>
      <c r="D4957" s="90" t="s">
        <v>80</v>
      </c>
      <c r="E4957" s="90"/>
      <c r="F4957" s="91" t="str">
        <f>IFERROR(VLOOKUP(B4956,'Lessor Calculations'!$G$10:$W$448,17,FALSE),0)</f>
        <v xml:space="preserve">  </v>
      </c>
      <c r="G4957" s="70"/>
      <c r="H4957" s="146"/>
      <c r="I4957" s="146"/>
      <c r="J4957" s="146"/>
      <c r="K4957" s="146"/>
      <c r="L4957" s="70"/>
      <c r="M4957" s="79"/>
      <c r="N4957" s="90" t="s">
        <v>80</v>
      </c>
      <c r="O4957" s="91"/>
      <c r="P4957" s="94" t="str">
        <f>O4956</f>
        <v xml:space="preserve">  </v>
      </c>
    </row>
    <row r="4958" spans="2:16" ht="15.6" hidden="1" x14ac:dyDescent="0.3">
      <c r="B4958" s="59" t="str">
        <f>IFERROR(IF(EOMONTH(B4953,1)&gt;Questionnaire!$I$8,"  ",EOMONTH(B4953,1)),"  ")</f>
        <v xml:space="preserve">  </v>
      </c>
      <c r="C4958" s="82" t="s">
        <v>36</v>
      </c>
      <c r="D4958" s="83"/>
      <c r="E4958" s="83">
        <f>IFERROR(F4959+F4960,0)</f>
        <v>0</v>
      </c>
      <c r="F4958" s="83"/>
      <c r="G4958" s="61"/>
      <c r="H4958" s="142" t="s">
        <v>37</v>
      </c>
      <c r="I4958" s="142"/>
      <c r="J4958" s="142"/>
      <c r="K4958" s="142"/>
      <c r="L4958" s="61"/>
      <c r="M4958" s="82" t="s">
        <v>36</v>
      </c>
      <c r="N4958" s="83"/>
      <c r="O4958" s="83">
        <f>E4958</f>
        <v>0</v>
      </c>
      <c r="P4958" s="95"/>
    </row>
    <row r="4959" spans="2:16" hidden="1" x14ac:dyDescent="0.25">
      <c r="B4959" s="98"/>
      <c r="C4959" s="87"/>
      <c r="D4959" s="87" t="s">
        <v>71</v>
      </c>
      <c r="E4959" s="87"/>
      <c r="F4959" s="22">
        <f>IFERROR(-VLOOKUP(B4958,'Lessor Calculations'!$G$10:$N$448,8,FALSE),0)</f>
        <v>0</v>
      </c>
      <c r="G4959" s="51"/>
      <c r="H4959" s="143"/>
      <c r="I4959" s="143"/>
      <c r="J4959" s="143"/>
      <c r="K4959" s="143"/>
      <c r="L4959" s="51"/>
      <c r="M4959" s="87"/>
      <c r="N4959" s="87" t="s">
        <v>71</v>
      </c>
      <c r="O4959" s="22"/>
      <c r="P4959" s="96">
        <f>F4959</f>
        <v>0</v>
      </c>
    </row>
    <row r="4960" spans="2:16" hidden="1" x14ac:dyDescent="0.25">
      <c r="B4960" s="98"/>
      <c r="C4960" s="66"/>
      <c r="D4960" s="87" t="s">
        <v>72</v>
      </c>
      <c r="E4960" s="87"/>
      <c r="F4960" s="22" t="str">
        <f>IFERROR(VLOOKUP(B4958,'Lessor Calculations'!$G$10:$M$448,7,FALSE),0)</f>
        <v xml:space="preserve">  </v>
      </c>
      <c r="G4960" s="51"/>
      <c r="H4960" s="143"/>
      <c r="I4960" s="143"/>
      <c r="J4960" s="143"/>
      <c r="K4960" s="143"/>
      <c r="L4960" s="51"/>
      <c r="M4960" s="66"/>
      <c r="N4960" s="87" t="s">
        <v>72</v>
      </c>
      <c r="O4960" s="22"/>
      <c r="P4960" s="96" t="str">
        <f>F4960</f>
        <v xml:space="preserve">  </v>
      </c>
    </row>
    <row r="4961" spans="2:16" hidden="1" x14ac:dyDescent="0.25">
      <c r="B4961" s="98"/>
      <c r="C4961" s="66"/>
      <c r="D4961" s="87"/>
      <c r="E4961" s="22"/>
      <c r="F4961" s="22"/>
      <c r="G4961" s="51"/>
      <c r="H4961" s="66"/>
      <c r="I4961" s="87"/>
      <c r="J4961" s="22"/>
      <c r="K4961" s="22"/>
      <c r="L4961" s="51"/>
      <c r="M4961" s="65"/>
      <c r="N4961" s="87"/>
      <c r="O4961" s="22"/>
      <c r="P4961" s="96"/>
    </row>
    <row r="4962" spans="2:16" ht="15.6" hidden="1" x14ac:dyDescent="0.3">
      <c r="B4962" s="62" t="str">
        <f>B4958</f>
        <v xml:space="preserve">  </v>
      </c>
      <c r="C4962" s="66" t="s">
        <v>70</v>
      </c>
      <c r="D4962" s="66"/>
      <c r="E4962" s="22" t="str">
        <f>IFERROR(VLOOKUP(B4962,'Lessor Calculations'!$Z$10:$AB$448,3,FALSE),0)</f>
        <v xml:space="preserve">  </v>
      </c>
      <c r="F4962" s="66"/>
      <c r="G4962" s="51"/>
      <c r="H4962" s="143" t="s">
        <v>37</v>
      </c>
      <c r="I4962" s="143"/>
      <c r="J4962" s="143"/>
      <c r="K4962" s="143"/>
      <c r="L4962" s="51"/>
      <c r="M4962" s="66" t="s">
        <v>70</v>
      </c>
      <c r="N4962" s="66"/>
      <c r="O4962" s="22" t="str">
        <f>E4962</f>
        <v xml:space="preserve">  </v>
      </c>
      <c r="P4962" s="96"/>
    </row>
    <row r="4963" spans="2:16" hidden="1" x14ac:dyDescent="0.25">
      <c r="B4963" s="98"/>
      <c r="C4963" s="66"/>
      <c r="D4963" s="87" t="s">
        <v>82</v>
      </c>
      <c r="E4963" s="66"/>
      <c r="F4963" s="77" t="str">
        <f>E4962</f>
        <v xml:space="preserve">  </v>
      </c>
      <c r="G4963" s="51"/>
      <c r="H4963" s="143"/>
      <c r="I4963" s="143"/>
      <c r="J4963" s="143"/>
      <c r="K4963" s="143"/>
      <c r="L4963" s="51"/>
      <c r="M4963" s="66"/>
      <c r="N4963" s="87" t="s">
        <v>82</v>
      </c>
      <c r="O4963" s="22"/>
      <c r="P4963" s="96" t="str">
        <f>O4962</f>
        <v xml:space="preserve">  </v>
      </c>
    </row>
    <row r="4964" spans="2:16" hidden="1" x14ac:dyDescent="0.25">
      <c r="B4964" s="98"/>
      <c r="C4964" s="66"/>
      <c r="D4964" s="87"/>
      <c r="E4964" s="22"/>
      <c r="F4964" s="22"/>
      <c r="G4964" s="51"/>
      <c r="H4964" s="66"/>
      <c r="I4964" s="87"/>
      <c r="J4964" s="22"/>
      <c r="K4964" s="22"/>
      <c r="L4964" s="51"/>
      <c r="M4964" s="65"/>
      <c r="N4964" s="87"/>
      <c r="O4964" s="22"/>
      <c r="P4964" s="96"/>
    </row>
    <row r="4965" spans="2:16" ht="15.6" hidden="1" x14ac:dyDescent="0.3">
      <c r="B4965" s="62" t="str">
        <f>B4962</f>
        <v xml:space="preserve">  </v>
      </c>
      <c r="C4965" s="144" t="s">
        <v>37</v>
      </c>
      <c r="D4965" s="144"/>
      <c r="E4965" s="144"/>
      <c r="F4965" s="144"/>
      <c r="G4965" s="51"/>
      <c r="H4965" s="87" t="s">
        <v>74</v>
      </c>
      <c r="I4965" s="66"/>
      <c r="J4965" s="22" t="str">
        <f>IFERROR(VLOOKUP(B4965,'Lessor Calculations'!$AE$10:$AG$448,3,FALSE),0)</f>
        <v xml:space="preserve">  </v>
      </c>
      <c r="K4965" s="22"/>
      <c r="L4965" s="51"/>
      <c r="M4965" s="87" t="s">
        <v>74</v>
      </c>
      <c r="N4965" s="66"/>
      <c r="O4965" s="22" t="str">
        <f>J4965</f>
        <v xml:space="preserve">  </v>
      </c>
      <c r="P4965" s="96"/>
    </row>
    <row r="4966" spans="2:16" ht="15.6" hidden="1" x14ac:dyDescent="0.3">
      <c r="B4966" s="74"/>
      <c r="C4966" s="144"/>
      <c r="D4966" s="144"/>
      <c r="E4966" s="144"/>
      <c r="F4966" s="144"/>
      <c r="G4966" s="51"/>
      <c r="H4966" s="52"/>
      <c r="I4966" s="87" t="s">
        <v>79</v>
      </c>
      <c r="J4966" s="22"/>
      <c r="K4966" s="22" t="str">
        <f>J4965</f>
        <v xml:space="preserve">  </v>
      </c>
      <c r="L4966" s="51"/>
      <c r="M4966" s="52"/>
      <c r="N4966" s="87" t="s">
        <v>79</v>
      </c>
      <c r="O4966" s="22"/>
      <c r="P4966" s="96" t="str">
        <f>O4965</f>
        <v xml:space="preserve">  </v>
      </c>
    </row>
    <row r="4967" spans="2:16" ht="15.6" hidden="1" x14ac:dyDescent="0.3">
      <c r="B4967" s="74"/>
      <c r="C4967" s="66"/>
      <c r="D4967" s="87"/>
      <c r="E4967" s="22"/>
      <c r="F4967" s="22"/>
      <c r="G4967" s="51"/>
      <c r="H4967" s="66"/>
      <c r="I4967" s="87"/>
      <c r="J4967" s="22"/>
      <c r="K4967" s="22"/>
      <c r="L4967" s="51"/>
      <c r="M4967" s="65"/>
      <c r="N4967" s="66"/>
      <c r="O4967" s="22"/>
      <c r="P4967" s="96"/>
    </row>
    <row r="4968" spans="2:16" ht="15.6" hidden="1" x14ac:dyDescent="0.3">
      <c r="B4968" s="62" t="str">
        <f>B4965</f>
        <v xml:space="preserve">  </v>
      </c>
      <c r="C4968" s="87" t="s">
        <v>36</v>
      </c>
      <c r="D4968" s="22"/>
      <c r="E4968" s="22" t="str">
        <f>F4969</f>
        <v xml:space="preserve">  </v>
      </c>
      <c r="F4968" s="22"/>
      <c r="G4968" s="51"/>
      <c r="H4968" s="143" t="s">
        <v>37</v>
      </c>
      <c r="I4968" s="143"/>
      <c r="J4968" s="143"/>
      <c r="K4968" s="143"/>
      <c r="L4968" s="51"/>
      <c r="M4968" s="87" t="s">
        <v>36</v>
      </c>
      <c r="N4968" s="22"/>
      <c r="O4968" s="22" t="str">
        <f>E4968</f>
        <v xml:space="preserve">  </v>
      </c>
      <c r="P4968" s="96"/>
    </row>
    <row r="4969" spans="2:16" ht="15.6" hidden="1" x14ac:dyDescent="0.3">
      <c r="B4969" s="75"/>
      <c r="C4969" s="79"/>
      <c r="D4969" s="90" t="s">
        <v>80</v>
      </c>
      <c r="E4969" s="90"/>
      <c r="F4969" s="91" t="str">
        <f>IFERROR(VLOOKUP(B4968,'Lessor Calculations'!$G$10:$W$448,17,FALSE),0)</f>
        <v xml:space="preserve">  </v>
      </c>
      <c r="G4969" s="70"/>
      <c r="H4969" s="146"/>
      <c r="I4969" s="146"/>
      <c r="J4969" s="146"/>
      <c r="K4969" s="146"/>
      <c r="L4969" s="70"/>
      <c r="M4969" s="79"/>
      <c r="N4969" s="90" t="s">
        <v>80</v>
      </c>
      <c r="O4969" s="91"/>
      <c r="P4969" s="94" t="str">
        <f>O4968</f>
        <v xml:space="preserve">  </v>
      </c>
    </row>
    <row r="4970" spans="2:16" ht="15.6" hidden="1" x14ac:dyDescent="0.3">
      <c r="B4970" s="59" t="str">
        <f>IFERROR(IF(EOMONTH(B4965,1)&gt;Questionnaire!$I$8,"  ",EOMONTH(B4965,1)),"  ")</f>
        <v xml:space="preserve">  </v>
      </c>
      <c r="C4970" s="82" t="s">
        <v>36</v>
      </c>
      <c r="D4970" s="83"/>
      <c r="E4970" s="83">
        <f>IFERROR(F4971+F4972,0)</f>
        <v>0</v>
      </c>
      <c r="F4970" s="83"/>
      <c r="G4970" s="61"/>
      <c r="H4970" s="142" t="s">
        <v>37</v>
      </c>
      <c r="I4970" s="142"/>
      <c r="J4970" s="142"/>
      <c r="K4970" s="142"/>
      <c r="L4970" s="61"/>
      <c r="M4970" s="82" t="s">
        <v>36</v>
      </c>
      <c r="N4970" s="83"/>
      <c r="O4970" s="83">
        <f>E4970</f>
        <v>0</v>
      </c>
      <c r="P4970" s="95"/>
    </row>
    <row r="4971" spans="2:16" hidden="1" x14ac:dyDescent="0.25">
      <c r="B4971" s="98"/>
      <c r="C4971" s="87"/>
      <c r="D4971" s="87" t="s">
        <v>71</v>
      </c>
      <c r="E4971" s="87"/>
      <c r="F4971" s="22">
        <f>IFERROR(-VLOOKUP(B4970,'Lessor Calculations'!$G$10:$N$448,8,FALSE),0)</f>
        <v>0</v>
      </c>
      <c r="G4971" s="51"/>
      <c r="H4971" s="143"/>
      <c r="I4971" s="143"/>
      <c r="J4971" s="143"/>
      <c r="K4971" s="143"/>
      <c r="L4971" s="51"/>
      <c r="M4971" s="87"/>
      <c r="N4971" s="87" t="s">
        <v>71</v>
      </c>
      <c r="O4971" s="22"/>
      <c r="P4971" s="96">
        <f>F4971</f>
        <v>0</v>
      </c>
    </row>
    <row r="4972" spans="2:16" hidden="1" x14ac:dyDescent="0.25">
      <c r="B4972" s="98"/>
      <c r="C4972" s="66"/>
      <c r="D4972" s="87" t="s">
        <v>72</v>
      </c>
      <c r="E4972" s="87"/>
      <c r="F4972" s="22" t="str">
        <f>IFERROR(VLOOKUP(B4970,'Lessor Calculations'!$G$10:$M$448,7,FALSE),0)</f>
        <v xml:space="preserve">  </v>
      </c>
      <c r="G4972" s="51"/>
      <c r="H4972" s="143"/>
      <c r="I4972" s="143"/>
      <c r="J4972" s="143"/>
      <c r="K4972" s="143"/>
      <c r="L4972" s="51"/>
      <c r="M4972" s="66"/>
      <c r="N4972" s="87" t="s">
        <v>72</v>
      </c>
      <c r="O4972" s="22"/>
      <c r="P4972" s="96" t="str">
        <f>F4972</f>
        <v xml:space="preserve">  </v>
      </c>
    </row>
    <row r="4973" spans="2:16" hidden="1" x14ac:dyDescent="0.25">
      <c r="B4973" s="98"/>
      <c r="C4973" s="66"/>
      <c r="D4973" s="87"/>
      <c r="E4973" s="22"/>
      <c r="F4973" s="22"/>
      <c r="G4973" s="51"/>
      <c r="H4973" s="66"/>
      <c r="I4973" s="87"/>
      <c r="J4973" s="22"/>
      <c r="K4973" s="22"/>
      <c r="L4973" s="51"/>
      <c r="M4973" s="65"/>
      <c r="N4973" s="87"/>
      <c r="O4973" s="22"/>
      <c r="P4973" s="96"/>
    </row>
    <row r="4974" spans="2:16" ht="15.6" hidden="1" x14ac:dyDescent="0.3">
      <c r="B4974" s="62" t="str">
        <f>B4970</f>
        <v xml:space="preserve">  </v>
      </c>
      <c r="C4974" s="66" t="s">
        <v>70</v>
      </c>
      <c r="D4974" s="66"/>
      <c r="E4974" s="22" t="str">
        <f>IFERROR(VLOOKUP(B4974,'Lessor Calculations'!$Z$10:$AB$448,3,FALSE),0)</f>
        <v xml:space="preserve">  </v>
      </c>
      <c r="F4974" s="66"/>
      <c r="G4974" s="51"/>
      <c r="H4974" s="143" t="s">
        <v>37</v>
      </c>
      <c r="I4974" s="143"/>
      <c r="J4974" s="143"/>
      <c r="K4974" s="143"/>
      <c r="L4974" s="51"/>
      <c r="M4974" s="66" t="s">
        <v>70</v>
      </c>
      <c r="N4974" s="66"/>
      <c r="O4974" s="22" t="str">
        <f>E4974</f>
        <v xml:space="preserve">  </v>
      </c>
      <c r="P4974" s="96"/>
    </row>
    <row r="4975" spans="2:16" hidden="1" x14ac:dyDescent="0.25">
      <c r="B4975" s="98"/>
      <c r="C4975" s="66"/>
      <c r="D4975" s="87" t="s">
        <v>82</v>
      </c>
      <c r="E4975" s="66"/>
      <c r="F4975" s="77" t="str">
        <f>E4974</f>
        <v xml:space="preserve">  </v>
      </c>
      <c r="G4975" s="51"/>
      <c r="H4975" s="143"/>
      <c r="I4975" s="143"/>
      <c r="J4975" s="143"/>
      <c r="K4975" s="143"/>
      <c r="L4975" s="51"/>
      <c r="M4975" s="66"/>
      <c r="N4975" s="87" t="s">
        <v>82</v>
      </c>
      <c r="O4975" s="22"/>
      <c r="P4975" s="96" t="str">
        <f>O4974</f>
        <v xml:space="preserve">  </v>
      </c>
    </row>
    <row r="4976" spans="2:16" hidden="1" x14ac:dyDescent="0.25">
      <c r="B4976" s="98"/>
      <c r="C4976" s="66"/>
      <c r="D4976" s="87"/>
      <c r="E4976" s="22"/>
      <c r="F4976" s="22"/>
      <c r="G4976" s="51"/>
      <c r="H4976" s="66"/>
      <c r="I4976" s="87"/>
      <c r="J4976" s="22"/>
      <c r="K4976" s="22"/>
      <c r="L4976" s="51"/>
      <c r="M4976" s="65"/>
      <c r="N4976" s="87"/>
      <c r="O4976" s="22"/>
      <c r="P4976" s="96"/>
    </row>
    <row r="4977" spans="2:16" ht="15.6" hidden="1" x14ac:dyDescent="0.3">
      <c r="B4977" s="62" t="str">
        <f>B4974</f>
        <v xml:space="preserve">  </v>
      </c>
      <c r="C4977" s="144" t="s">
        <v>37</v>
      </c>
      <c r="D4977" s="144"/>
      <c r="E4977" s="144"/>
      <c r="F4977" s="144"/>
      <c r="G4977" s="51"/>
      <c r="H4977" s="87" t="s">
        <v>74</v>
      </c>
      <c r="I4977" s="66"/>
      <c r="J4977" s="22" t="str">
        <f>IFERROR(VLOOKUP(B4977,'Lessor Calculations'!$AE$10:$AG$448,3,FALSE),0)</f>
        <v xml:space="preserve">  </v>
      </c>
      <c r="K4977" s="22"/>
      <c r="L4977" s="51"/>
      <c r="M4977" s="87" t="s">
        <v>74</v>
      </c>
      <c r="N4977" s="66"/>
      <c r="O4977" s="22" t="str">
        <f>J4977</f>
        <v xml:space="preserve">  </v>
      </c>
      <c r="P4977" s="96"/>
    </row>
    <row r="4978" spans="2:16" ht="15.6" hidden="1" x14ac:dyDescent="0.3">
      <c r="B4978" s="74"/>
      <c r="C4978" s="144"/>
      <c r="D4978" s="144"/>
      <c r="E4978" s="144"/>
      <c r="F4978" s="144"/>
      <c r="G4978" s="51"/>
      <c r="H4978" s="52"/>
      <c r="I4978" s="87" t="s">
        <v>79</v>
      </c>
      <c r="J4978" s="22"/>
      <c r="K4978" s="22" t="str">
        <f>J4977</f>
        <v xml:space="preserve">  </v>
      </c>
      <c r="L4978" s="51"/>
      <c r="M4978" s="52"/>
      <c r="N4978" s="87" t="s">
        <v>79</v>
      </c>
      <c r="O4978" s="22"/>
      <c r="P4978" s="96" t="str">
        <f>O4977</f>
        <v xml:space="preserve">  </v>
      </c>
    </row>
    <row r="4979" spans="2:16" ht="15.6" hidden="1" x14ac:dyDescent="0.3">
      <c r="B4979" s="74"/>
      <c r="C4979" s="66"/>
      <c r="D4979" s="87"/>
      <c r="E4979" s="22"/>
      <c r="F4979" s="22"/>
      <c r="G4979" s="51"/>
      <c r="H4979" s="66"/>
      <c r="I4979" s="87"/>
      <c r="J4979" s="22"/>
      <c r="K4979" s="22"/>
      <c r="L4979" s="51"/>
      <c r="M4979" s="65"/>
      <c r="N4979" s="66"/>
      <c r="O4979" s="22"/>
      <c r="P4979" s="96"/>
    </row>
    <row r="4980" spans="2:16" ht="15.6" hidden="1" x14ac:dyDescent="0.3">
      <c r="B4980" s="62" t="str">
        <f>B4977</f>
        <v xml:space="preserve">  </v>
      </c>
      <c r="C4980" s="87" t="s">
        <v>36</v>
      </c>
      <c r="D4980" s="22"/>
      <c r="E4980" s="22" t="str">
        <f>F4981</f>
        <v xml:space="preserve">  </v>
      </c>
      <c r="F4980" s="22"/>
      <c r="G4980" s="51"/>
      <c r="H4980" s="143" t="s">
        <v>37</v>
      </c>
      <c r="I4980" s="143"/>
      <c r="J4980" s="143"/>
      <c r="K4980" s="143"/>
      <c r="L4980" s="51"/>
      <c r="M4980" s="87" t="s">
        <v>36</v>
      </c>
      <c r="N4980" s="22"/>
      <c r="O4980" s="22" t="str">
        <f>E4980</f>
        <v xml:space="preserve">  </v>
      </c>
      <c r="P4980" s="96"/>
    </row>
    <row r="4981" spans="2:16" ht="15.6" hidden="1" x14ac:dyDescent="0.3">
      <c r="B4981" s="75"/>
      <c r="C4981" s="79"/>
      <c r="D4981" s="90" t="s">
        <v>80</v>
      </c>
      <c r="E4981" s="90"/>
      <c r="F4981" s="91" t="str">
        <f>IFERROR(VLOOKUP(B4980,'Lessor Calculations'!$G$10:$W$448,17,FALSE),0)</f>
        <v xml:space="preserve">  </v>
      </c>
      <c r="G4981" s="70"/>
      <c r="H4981" s="146"/>
      <c r="I4981" s="146"/>
      <c r="J4981" s="146"/>
      <c r="K4981" s="146"/>
      <c r="L4981" s="70"/>
      <c r="M4981" s="79"/>
      <c r="N4981" s="90" t="s">
        <v>80</v>
      </c>
      <c r="O4981" s="91"/>
      <c r="P4981" s="94" t="str">
        <f>O4980</f>
        <v xml:space="preserve">  </v>
      </c>
    </row>
    <row r="4982" spans="2:16" ht="15.6" hidden="1" x14ac:dyDescent="0.3">
      <c r="B4982" s="59" t="str">
        <f>IFERROR(IF(EOMONTH(B4977,1)&gt;Questionnaire!$I$8,"  ",EOMONTH(B4977,1)),"  ")</f>
        <v xml:space="preserve">  </v>
      </c>
      <c r="C4982" s="82" t="s">
        <v>36</v>
      </c>
      <c r="D4982" s="83"/>
      <c r="E4982" s="83">
        <f>IFERROR(F4983+F4984,0)</f>
        <v>0</v>
      </c>
      <c r="F4982" s="83"/>
      <c r="G4982" s="61"/>
      <c r="H4982" s="142" t="s">
        <v>37</v>
      </c>
      <c r="I4982" s="142"/>
      <c r="J4982" s="142"/>
      <c r="K4982" s="142"/>
      <c r="L4982" s="61"/>
      <c r="M4982" s="82" t="s">
        <v>36</v>
      </c>
      <c r="N4982" s="83"/>
      <c r="O4982" s="83">
        <f>E4982</f>
        <v>0</v>
      </c>
      <c r="P4982" s="95"/>
    </row>
    <row r="4983" spans="2:16" hidden="1" x14ac:dyDescent="0.25">
      <c r="B4983" s="98"/>
      <c r="C4983" s="87"/>
      <c r="D4983" s="87" t="s">
        <v>71</v>
      </c>
      <c r="E4983" s="87"/>
      <c r="F4983" s="22">
        <f>IFERROR(-VLOOKUP(B4982,'Lessor Calculations'!$G$10:$N$448,8,FALSE),0)</f>
        <v>0</v>
      </c>
      <c r="G4983" s="51"/>
      <c r="H4983" s="143"/>
      <c r="I4983" s="143"/>
      <c r="J4983" s="143"/>
      <c r="K4983" s="143"/>
      <c r="L4983" s="51"/>
      <c r="M4983" s="87"/>
      <c r="N4983" s="87" t="s">
        <v>71</v>
      </c>
      <c r="O4983" s="22"/>
      <c r="P4983" s="96">
        <f>F4983</f>
        <v>0</v>
      </c>
    </row>
    <row r="4984" spans="2:16" hidden="1" x14ac:dyDescent="0.25">
      <c r="B4984" s="98"/>
      <c r="C4984" s="66"/>
      <c r="D4984" s="87" t="s">
        <v>72</v>
      </c>
      <c r="E4984" s="87"/>
      <c r="F4984" s="22" t="str">
        <f>IFERROR(VLOOKUP(B4982,'Lessor Calculations'!$G$10:$M$448,7,FALSE),0)</f>
        <v xml:space="preserve">  </v>
      </c>
      <c r="G4984" s="51"/>
      <c r="H4984" s="143"/>
      <c r="I4984" s="143"/>
      <c r="J4984" s="143"/>
      <c r="K4984" s="143"/>
      <c r="L4984" s="51"/>
      <c r="M4984" s="66"/>
      <c r="N4984" s="87" t="s">
        <v>72</v>
      </c>
      <c r="O4984" s="22"/>
      <c r="P4984" s="96" t="str">
        <f>F4984</f>
        <v xml:space="preserve">  </v>
      </c>
    </row>
    <row r="4985" spans="2:16" hidden="1" x14ac:dyDescent="0.25">
      <c r="B4985" s="98"/>
      <c r="C4985" s="66"/>
      <c r="D4985" s="87"/>
      <c r="E4985" s="22"/>
      <c r="F4985" s="22"/>
      <c r="G4985" s="51"/>
      <c r="H4985" s="66"/>
      <c r="I4985" s="87"/>
      <c r="J4985" s="22"/>
      <c r="K4985" s="22"/>
      <c r="L4985" s="51"/>
      <c r="M4985" s="65"/>
      <c r="N4985" s="87"/>
      <c r="O4985" s="22"/>
      <c r="P4985" s="96"/>
    </row>
    <row r="4986" spans="2:16" ht="15.6" hidden="1" x14ac:dyDescent="0.3">
      <c r="B4986" s="62" t="str">
        <f>B4982</f>
        <v xml:space="preserve">  </v>
      </c>
      <c r="C4986" s="66" t="s">
        <v>70</v>
      </c>
      <c r="D4986" s="66"/>
      <c r="E4986" s="22" t="str">
        <f>IFERROR(VLOOKUP(B4986,'Lessor Calculations'!$Z$10:$AB$448,3,FALSE),0)</f>
        <v xml:space="preserve">  </v>
      </c>
      <c r="F4986" s="66"/>
      <c r="G4986" s="51"/>
      <c r="H4986" s="143" t="s">
        <v>37</v>
      </c>
      <c r="I4986" s="143"/>
      <c r="J4986" s="143"/>
      <c r="K4986" s="143"/>
      <c r="L4986" s="51"/>
      <c r="M4986" s="66" t="s">
        <v>70</v>
      </c>
      <c r="N4986" s="66"/>
      <c r="O4986" s="22" t="str">
        <f>E4986</f>
        <v xml:space="preserve">  </v>
      </c>
      <c r="P4986" s="96"/>
    </row>
    <row r="4987" spans="2:16" hidden="1" x14ac:dyDescent="0.25">
      <c r="B4987" s="98"/>
      <c r="C4987" s="66"/>
      <c r="D4987" s="87" t="s">
        <v>82</v>
      </c>
      <c r="E4987" s="66"/>
      <c r="F4987" s="77" t="str">
        <f>E4986</f>
        <v xml:space="preserve">  </v>
      </c>
      <c r="G4987" s="51"/>
      <c r="H4987" s="143"/>
      <c r="I4987" s="143"/>
      <c r="J4987" s="143"/>
      <c r="K4987" s="143"/>
      <c r="L4987" s="51"/>
      <c r="M4987" s="66"/>
      <c r="N4987" s="87" t="s">
        <v>82</v>
      </c>
      <c r="O4987" s="22"/>
      <c r="P4987" s="96" t="str">
        <f>O4986</f>
        <v xml:space="preserve">  </v>
      </c>
    </row>
    <row r="4988" spans="2:16" hidden="1" x14ac:dyDescent="0.25">
      <c r="B4988" s="98"/>
      <c r="C4988" s="66"/>
      <c r="D4988" s="87"/>
      <c r="E4988" s="22"/>
      <c r="F4988" s="22"/>
      <c r="G4988" s="51"/>
      <c r="H4988" s="66"/>
      <c r="I4988" s="87"/>
      <c r="J4988" s="22"/>
      <c r="K4988" s="22"/>
      <c r="L4988" s="51"/>
      <c r="M4988" s="65"/>
      <c r="N4988" s="87"/>
      <c r="O4988" s="22"/>
      <c r="P4988" s="96"/>
    </row>
    <row r="4989" spans="2:16" ht="15.6" hidden="1" x14ac:dyDescent="0.3">
      <c r="B4989" s="62" t="str">
        <f>B4986</f>
        <v xml:space="preserve">  </v>
      </c>
      <c r="C4989" s="144" t="s">
        <v>37</v>
      </c>
      <c r="D4989" s="144"/>
      <c r="E4989" s="144"/>
      <c r="F4989" s="144"/>
      <c r="G4989" s="51"/>
      <c r="H4989" s="87" t="s">
        <v>74</v>
      </c>
      <c r="I4989" s="66"/>
      <c r="J4989" s="22" t="str">
        <f>IFERROR(VLOOKUP(B4989,'Lessor Calculations'!$AE$10:$AG$448,3,FALSE),0)</f>
        <v xml:space="preserve">  </v>
      </c>
      <c r="K4989" s="22"/>
      <c r="L4989" s="51"/>
      <c r="M4989" s="87" t="s">
        <v>74</v>
      </c>
      <c r="N4989" s="66"/>
      <c r="O4989" s="22" t="str">
        <f>J4989</f>
        <v xml:space="preserve">  </v>
      </c>
      <c r="P4989" s="96"/>
    </row>
    <row r="4990" spans="2:16" ht="15.6" hidden="1" x14ac:dyDescent="0.3">
      <c r="B4990" s="74"/>
      <c r="C4990" s="144"/>
      <c r="D4990" s="144"/>
      <c r="E4990" s="144"/>
      <c r="F4990" s="144"/>
      <c r="G4990" s="51"/>
      <c r="H4990" s="52"/>
      <c r="I4990" s="87" t="s">
        <v>79</v>
      </c>
      <c r="J4990" s="22"/>
      <c r="K4990" s="22" t="str">
        <f>J4989</f>
        <v xml:space="preserve">  </v>
      </c>
      <c r="L4990" s="51"/>
      <c r="M4990" s="52"/>
      <c r="N4990" s="87" t="s">
        <v>79</v>
      </c>
      <c r="O4990" s="22"/>
      <c r="P4990" s="96" t="str">
        <f>O4989</f>
        <v xml:space="preserve">  </v>
      </c>
    </row>
    <row r="4991" spans="2:16" ht="15.6" hidden="1" x14ac:dyDescent="0.3">
      <c r="B4991" s="74"/>
      <c r="C4991" s="66"/>
      <c r="D4991" s="87"/>
      <c r="E4991" s="22"/>
      <c r="F4991" s="22"/>
      <c r="G4991" s="51"/>
      <c r="H4991" s="66"/>
      <c r="I4991" s="87"/>
      <c r="J4991" s="22"/>
      <c r="K4991" s="22"/>
      <c r="L4991" s="51"/>
      <c r="M4991" s="65"/>
      <c r="N4991" s="66"/>
      <c r="O4991" s="22"/>
      <c r="P4991" s="96"/>
    </row>
    <row r="4992" spans="2:16" ht="15.6" hidden="1" x14ac:dyDescent="0.3">
      <c r="B4992" s="62" t="str">
        <f>B4989</f>
        <v xml:space="preserve">  </v>
      </c>
      <c r="C4992" s="87" t="s">
        <v>36</v>
      </c>
      <c r="D4992" s="22"/>
      <c r="E4992" s="22" t="str">
        <f>F4993</f>
        <v xml:space="preserve">  </v>
      </c>
      <c r="F4992" s="22"/>
      <c r="G4992" s="51"/>
      <c r="H4992" s="143" t="s">
        <v>37</v>
      </c>
      <c r="I4992" s="143"/>
      <c r="J4992" s="143"/>
      <c r="K4992" s="143"/>
      <c r="L4992" s="51"/>
      <c r="M4992" s="87" t="s">
        <v>36</v>
      </c>
      <c r="N4992" s="22"/>
      <c r="O4992" s="22" t="str">
        <f>E4992</f>
        <v xml:space="preserve">  </v>
      </c>
      <c r="P4992" s="96"/>
    </row>
    <row r="4993" spans="2:16" ht="15.6" hidden="1" x14ac:dyDescent="0.3">
      <c r="B4993" s="75"/>
      <c r="C4993" s="79"/>
      <c r="D4993" s="90" t="s">
        <v>80</v>
      </c>
      <c r="E4993" s="90"/>
      <c r="F4993" s="91" t="str">
        <f>IFERROR(VLOOKUP(B4992,'Lessor Calculations'!$G$10:$W$448,17,FALSE),0)</f>
        <v xml:space="preserve">  </v>
      </c>
      <c r="G4993" s="70"/>
      <c r="H4993" s="146"/>
      <c r="I4993" s="146"/>
      <c r="J4993" s="146"/>
      <c r="K4993" s="146"/>
      <c r="L4993" s="70"/>
      <c r="M4993" s="79"/>
      <c r="N4993" s="90" t="s">
        <v>80</v>
      </c>
      <c r="O4993" s="91"/>
      <c r="P4993" s="94" t="str">
        <f>O4992</f>
        <v xml:space="preserve">  </v>
      </c>
    </row>
    <row r="4994" spans="2:16" ht="15.6" hidden="1" x14ac:dyDescent="0.3">
      <c r="B4994" s="59" t="str">
        <f>IFERROR(IF(EOMONTH(B4989,1)&gt;Questionnaire!$I$8,"  ",EOMONTH(B4989,1)),"  ")</f>
        <v xml:space="preserve">  </v>
      </c>
      <c r="C4994" s="82" t="s">
        <v>36</v>
      </c>
      <c r="D4994" s="83"/>
      <c r="E4994" s="83">
        <f>IFERROR(F4995+F4996,0)</f>
        <v>0</v>
      </c>
      <c r="F4994" s="83"/>
      <c r="G4994" s="61"/>
      <c r="H4994" s="142" t="s">
        <v>37</v>
      </c>
      <c r="I4994" s="142"/>
      <c r="J4994" s="142"/>
      <c r="K4994" s="142"/>
      <c r="L4994" s="61"/>
      <c r="M4994" s="82" t="s">
        <v>36</v>
      </c>
      <c r="N4994" s="83"/>
      <c r="O4994" s="83">
        <f>E4994</f>
        <v>0</v>
      </c>
      <c r="P4994" s="95"/>
    </row>
    <row r="4995" spans="2:16" hidden="1" x14ac:dyDescent="0.25">
      <c r="B4995" s="98"/>
      <c r="C4995" s="87"/>
      <c r="D4995" s="87" t="s">
        <v>71</v>
      </c>
      <c r="E4995" s="87"/>
      <c r="F4995" s="22">
        <f>IFERROR(-VLOOKUP(B4994,'Lessor Calculations'!$G$10:$N$448,8,FALSE),0)</f>
        <v>0</v>
      </c>
      <c r="G4995" s="51"/>
      <c r="H4995" s="143"/>
      <c r="I4995" s="143"/>
      <c r="J4995" s="143"/>
      <c r="K4995" s="143"/>
      <c r="L4995" s="51"/>
      <c r="M4995" s="87"/>
      <c r="N4995" s="87" t="s">
        <v>71</v>
      </c>
      <c r="O4995" s="22"/>
      <c r="P4995" s="96">
        <f>F4995</f>
        <v>0</v>
      </c>
    </row>
    <row r="4996" spans="2:16" hidden="1" x14ac:dyDescent="0.25">
      <c r="B4996" s="98"/>
      <c r="C4996" s="66"/>
      <c r="D4996" s="87" t="s">
        <v>72</v>
      </c>
      <c r="E4996" s="87"/>
      <c r="F4996" s="22" t="str">
        <f>IFERROR(VLOOKUP(B4994,'Lessor Calculations'!$G$10:$M$448,7,FALSE),0)</f>
        <v xml:space="preserve">  </v>
      </c>
      <c r="G4996" s="51"/>
      <c r="H4996" s="143"/>
      <c r="I4996" s="143"/>
      <c r="J4996" s="143"/>
      <c r="K4996" s="143"/>
      <c r="L4996" s="51"/>
      <c r="M4996" s="66"/>
      <c r="N4996" s="87" t="s">
        <v>72</v>
      </c>
      <c r="O4996" s="22"/>
      <c r="P4996" s="96" t="str">
        <f>F4996</f>
        <v xml:space="preserve">  </v>
      </c>
    </row>
    <row r="4997" spans="2:16" hidden="1" x14ac:dyDescent="0.25">
      <c r="B4997" s="98"/>
      <c r="C4997" s="66"/>
      <c r="D4997" s="87"/>
      <c r="E4997" s="22"/>
      <c r="F4997" s="22"/>
      <c r="G4997" s="51"/>
      <c r="H4997" s="66"/>
      <c r="I4997" s="87"/>
      <c r="J4997" s="22"/>
      <c r="K4997" s="22"/>
      <c r="L4997" s="51"/>
      <c r="M4997" s="65"/>
      <c r="N4997" s="87"/>
      <c r="O4997" s="22"/>
      <c r="P4997" s="96"/>
    </row>
    <row r="4998" spans="2:16" ht="15.6" hidden="1" x14ac:dyDescent="0.3">
      <c r="B4998" s="62" t="str">
        <f>B4994</f>
        <v xml:space="preserve">  </v>
      </c>
      <c r="C4998" s="66" t="s">
        <v>70</v>
      </c>
      <c r="D4998" s="66"/>
      <c r="E4998" s="22" t="str">
        <f>IFERROR(VLOOKUP(B4998,'Lessor Calculations'!$Z$10:$AB$448,3,FALSE),0)</f>
        <v xml:space="preserve">  </v>
      </c>
      <c r="F4998" s="66"/>
      <c r="G4998" s="51"/>
      <c r="H4998" s="143" t="s">
        <v>37</v>
      </c>
      <c r="I4998" s="143"/>
      <c r="J4998" s="143"/>
      <c r="K4998" s="143"/>
      <c r="L4998" s="51"/>
      <c r="M4998" s="66" t="s">
        <v>70</v>
      </c>
      <c r="N4998" s="66"/>
      <c r="O4998" s="22" t="str">
        <f>E4998</f>
        <v xml:space="preserve">  </v>
      </c>
      <c r="P4998" s="96"/>
    </row>
    <row r="4999" spans="2:16" hidden="1" x14ac:dyDescent="0.25">
      <c r="B4999" s="98"/>
      <c r="C4999" s="66"/>
      <c r="D4999" s="87" t="s">
        <v>82</v>
      </c>
      <c r="E4999" s="66"/>
      <c r="F4999" s="77" t="str">
        <f>E4998</f>
        <v xml:space="preserve">  </v>
      </c>
      <c r="G4999" s="51"/>
      <c r="H4999" s="143"/>
      <c r="I4999" s="143"/>
      <c r="J4999" s="143"/>
      <c r="K4999" s="143"/>
      <c r="L4999" s="51"/>
      <c r="M4999" s="66"/>
      <c r="N4999" s="87" t="s">
        <v>82</v>
      </c>
      <c r="O4999" s="22"/>
      <c r="P4999" s="96" t="str">
        <f>O4998</f>
        <v xml:space="preserve">  </v>
      </c>
    </row>
    <row r="5000" spans="2:16" hidden="1" x14ac:dyDescent="0.25">
      <c r="B5000" s="98"/>
      <c r="C5000" s="66"/>
      <c r="D5000" s="87"/>
      <c r="E5000" s="22"/>
      <c r="F5000" s="22"/>
      <c r="G5000" s="51"/>
      <c r="H5000" s="66"/>
      <c r="I5000" s="87"/>
      <c r="J5000" s="22"/>
      <c r="K5000" s="22"/>
      <c r="L5000" s="51"/>
      <c r="M5000" s="65"/>
      <c r="N5000" s="87"/>
      <c r="O5000" s="22"/>
      <c r="P5000" s="96"/>
    </row>
    <row r="5001" spans="2:16" ht="15.6" hidden="1" x14ac:dyDescent="0.3">
      <c r="B5001" s="62" t="str">
        <f>B4998</f>
        <v xml:space="preserve">  </v>
      </c>
      <c r="C5001" s="144" t="s">
        <v>37</v>
      </c>
      <c r="D5001" s="144"/>
      <c r="E5001" s="144"/>
      <c r="F5001" s="144"/>
      <c r="G5001" s="51"/>
      <c r="H5001" s="87" t="s">
        <v>74</v>
      </c>
      <c r="I5001" s="66"/>
      <c r="J5001" s="22" t="str">
        <f>IFERROR(VLOOKUP(B5001,'Lessor Calculations'!$AE$10:$AG$448,3,FALSE),0)</f>
        <v xml:space="preserve">  </v>
      </c>
      <c r="K5001" s="22"/>
      <c r="L5001" s="51"/>
      <c r="M5001" s="87" t="s">
        <v>74</v>
      </c>
      <c r="N5001" s="66"/>
      <c r="O5001" s="22" t="str">
        <f>J5001</f>
        <v xml:space="preserve">  </v>
      </c>
      <c r="P5001" s="96"/>
    </row>
    <row r="5002" spans="2:16" ht="15.6" hidden="1" x14ac:dyDescent="0.3">
      <c r="B5002" s="74"/>
      <c r="C5002" s="144"/>
      <c r="D5002" s="144"/>
      <c r="E5002" s="144"/>
      <c r="F5002" s="144"/>
      <c r="G5002" s="51"/>
      <c r="H5002" s="52"/>
      <c r="I5002" s="87" t="s">
        <v>79</v>
      </c>
      <c r="J5002" s="22"/>
      <c r="K5002" s="22" t="str">
        <f>J5001</f>
        <v xml:space="preserve">  </v>
      </c>
      <c r="L5002" s="51"/>
      <c r="M5002" s="52"/>
      <c r="N5002" s="87" t="s">
        <v>79</v>
      </c>
      <c r="O5002" s="22"/>
      <c r="P5002" s="96" t="str">
        <f>O5001</f>
        <v xml:space="preserve">  </v>
      </c>
    </row>
    <row r="5003" spans="2:16" ht="15.6" hidden="1" x14ac:dyDescent="0.3">
      <c r="B5003" s="74"/>
      <c r="C5003" s="66"/>
      <c r="D5003" s="87"/>
      <c r="E5003" s="22"/>
      <c r="F5003" s="22"/>
      <c r="G5003" s="51"/>
      <c r="H5003" s="66"/>
      <c r="I5003" s="87"/>
      <c r="J5003" s="22"/>
      <c r="K5003" s="22"/>
      <c r="L5003" s="51"/>
      <c r="M5003" s="65"/>
      <c r="N5003" s="66"/>
      <c r="O5003" s="22"/>
      <c r="P5003" s="96"/>
    </row>
    <row r="5004" spans="2:16" ht="15.6" hidden="1" x14ac:dyDescent="0.3">
      <c r="B5004" s="62" t="str">
        <f>B5001</f>
        <v xml:space="preserve">  </v>
      </c>
      <c r="C5004" s="87" t="s">
        <v>36</v>
      </c>
      <c r="D5004" s="22"/>
      <c r="E5004" s="22" t="str">
        <f>F5005</f>
        <v xml:space="preserve">  </v>
      </c>
      <c r="F5004" s="22"/>
      <c r="G5004" s="51"/>
      <c r="H5004" s="143" t="s">
        <v>37</v>
      </c>
      <c r="I5004" s="143"/>
      <c r="J5004" s="143"/>
      <c r="K5004" s="143"/>
      <c r="L5004" s="51"/>
      <c r="M5004" s="87" t="s">
        <v>36</v>
      </c>
      <c r="N5004" s="22"/>
      <c r="O5004" s="22" t="str">
        <f>E5004</f>
        <v xml:space="preserve">  </v>
      </c>
      <c r="P5004" s="96"/>
    </row>
    <row r="5005" spans="2:16" ht="15.6" hidden="1" x14ac:dyDescent="0.3">
      <c r="B5005" s="75"/>
      <c r="C5005" s="79"/>
      <c r="D5005" s="90" t="s">
        <v>80</v>
      </c>
      <c r="E5005" s="90"/>
      <c r="F5005" s="91" t="str">
        <f>IFERROR(VLOOKUP(B5004,'Lessor Calculations'!$G$10:$W$448,17,FALSE),0)</f>
        <v xml:space="preserve">  </v>
      </c>
      <c r="G5005" s="70"/>
      <c r="H5005" s="146"/>
      <c r="I5005" s="146"/>
      <c r="J5005" s="146"/>
      <c r="K5005" s="146"/>
      <c r="L5005" s="70"/>
      <c r="M5005" s="79"/>
      <c r="N5005" s="90" t="s">
        <v>80</v>
      </c>
      <c r="O5005" s="91"/>
      <c r="P5005" s="94" t="str">
        <f>O5004</f>
        <v xml:space="preserve">  </v>
      </c>
    </row>
    <row r="5006" spans="2:16" ht="15.6" hidden="1" x14ac:dyDescent="0.3">
      <c r="B5006" s="59" t="str">
        <f>IFERROR(IF(EOMONTH(B5001,1)&gt;Questionnaire!$I$8,"  ",EOMONTH(B5001,1)),"  ")</f>
        <v xml:space="preserve">  </v>
      </c>
      <c r="C5006" s="82" t="s">
        <v>36</v>
      </c>
      <c r="D5006" s="83"/>
      <c r="E5006" s="83">
        <f>IFERROR(F5007+F5008,0)</f>
        <v>0</v>
      </c>
      <c r="F5006" s="83"/>
      <c r="G5006" s="61"/>
      <c r="H5006" s="142" t="s">
        <v>37</v>
      </c>
      <c r="I5006" s="142"/>
      <c r="J5006" s="142"/>
      <c r="K5006" s="142"/>
      <c r="L5006" s="61"/>
      <c r="M5006" s="82" t="s">
        <v>36</v>
      </c>
      <c r="N5006" s="83"/>
      <c r="O5006" s="83">
        <f>E5006</f>
        <v>0</v>
      </c>
      <c r="P5006" s="95"/>
    </row>
    <row r="5007" spans="2:16" hidden="1" x14ac:dyDescent="0.25">
      <c r="B5007" s="98"/>
      <c r="C5007" s="87"/>
      <c r="D5007" s="87" t="s">
        <v>71</v>
      </c>
      <c r="E5007" s="87"/>
      <c r="F5007" s="22">
        <f>IFERROR(-VLOOKUP(B5006,'Lessor Calculations'!$G$10:$N$448,8,FALSE),0)</f>
        <v>0</v>
      </c>
      <c r="G5007" s="51"/>
      <c r="H5007" s="143"/>
      <c r="I5007" s="143"/>
      <c r="J5007" s="143"/>
      <c r="K5007" s="143"/>
      <c r="L5007" s="51"/>
      <c r="M5007" s="87"/>
      <c r="N5007" s="87" t="s">
        <v>71</v>
      </c>
      <c r="O5007" s="22"/>
      <c r="P5007" s="96">
        <f>F5007</f>
        <v>0</v>
      </c>
    </row>
    <row r="5008" spans="2:16" hidden="1" x14ac:dyDescent="0.25">
      <c r="B5008" s="98"/>
      <c r="C5008" s="66"/>
      <c r="D5008" s="87" t="s">
        <v>72</v>
      </c>
      <c r="E5008" s="87"/>
      <c r="F5008" s="22" t="str">
        <f>IFERROR(VLOOKUP(B5006,'Lessor Calculations'!$G$10:$M$448,7,FALSE),0)</f>
        <v xml:space="preserve">  </v>
      </c>
      <c r="G5008" s="51"/>
      <c r="H5008" s="143"/>
      <c r="I5008" s="143"/>
      <c r="J5008" s="143"/>
      <c r="K5008" s="143"/>
      <c r="L5008" s="51"/>
      <c r="M5008" s="66"/>
      <c r="N5008" s="87" t="s">
        <v>72</v>
      </c>
      <c r="O5008" s="22"/>
      <c r="P5008" s="96" t="str">
        <f>F5008</f>
        <v xml:space="preserve">  </v>
      </c>
    </row>
    <row r="5009" spans="2:16" hidden="1" x14ac:dyDescent="0.25">
      <c r="B5009" s="98"/>
      <c r="C5009" s="66"/>
      <c r="D5009" s="87"/>
      <c r="E5009" s="22"/>
      <c r="F5009" s="22"/>
      <c r="G5009" s="51"/>
      <c r="H5009" s="66"/>
      <c r="I5009" s="87"/>
      <c r="J5009" s="22"/>
      <c r="K5009" s="22"/>
      <c r="L5009" s="51"/>
      <c r="M5009" s="65"/>
      <c r="N5009" s="87"/>
      <c r="O5009" s="22"/>
      <c r="P5009" s="96"/>
    </row>
    <row r="5010" spans="2:16" ht="15.6" hidden="1" x14ac:dyDescent="0.3">
      <c r="B5010" s="62" t="str">
        <f>B5006</f>
        <v xml:space="preserve">  </v>
      </c>
      <c r="C5010" s="66" t="s">
        <v>70</v>
      </c>
      <c r="D5010" s="66"/>
      <c r="E5010" s="22" t="str">
        <f>IFERROR(VLOOKUP(B5010,'Lessor Calculations'!$Z$10:$AB$448,3,FALSE),0)</f>
        <v xml:space="preserve">  </v>
      </c>
      <c r="F5010" s="66"/>
      <c r="G5010" s="51"/>
      <c r="H5010" s="143" t="s">
        <v>37</v>
      </c>
      <c r="I5010" s="143"/>
      <c r="J5010" s="143"/>
      <c r="K5010" s="143"/>
      <c r="L5010" s="51"/>
      <c r="M5010" s="66" t="s">
        <v>70</v>
      </c>
      <c r="N5010" s="66"/>
      <c r="O5010" s="22" t="str">
        <f>E5010</f>
        <v xml:space="preserve">  </v>
      </c>
      <c r="P5010" s="96"/>
    </row>
    <row r="5011" spans="2:16" hidden="1" x14ac:dyDescent="0.25">
      <c r="B5011" s="98"/>
      <c r="C5011" s="66"/>
      <c r="D5011" s="87" t="s">
        <v>82</v>
      </c>
      <c r="E5011" s="66"/>
      <c r="F5011" s="77" t="str">
        <f>E5010</f>
        <v xml:space="preserve">  </v>
      </c>
      <c r="G5011" s="51"/>
      <c r="H5011" s="143"/>
      <c r="I5011" s="143"/>
      <c r="J5011" s="143"/>
      <c r="K5011" s="143"/>
      <c r="L5011" s="51"/>
      <c r="M5011" s="66"/>
      <c r="N5011" s="87" t="s">
        <v>82</v>
      </c>
      <c r="O5011" s="22"/>
      <c r="P5011" s="96" t="str">
        <f>O5010</f>
        <v xml:space="preserve">  </v>
      </c>
    </row>
    <row r="5012" spans="2:16" hidden="1" x14ac:dyDescent="0.25">
      <c r="B5012" s="98"/>
      <c r="C5012" s="66"/>
      <c r="D5012" s="87"/>
      <c r="E5012" s="22"/>
      <c r="F5012" s="22"/>
      <c r="G5012" s="51"/>
      <c r="H5012" s="66"/>
      <c r="I5012" s="87"/>
      <c r="J5012" s="22"/>
      <c r="K5012" s="22"/>
      <c r="L5012" s="51"/>
      <c r="M5012" s="65"/>
      <c r="N5012" s="87"/>
      <c r="O5012" s="22"/>
      <c r="P5012" s="96"/>
    </row>
    <row r="5013" spans="2:16" ht="15.6" hidden="1" x14ac:dyDescent="0.3">
      <c r="B5013" s="62" t="str">
        <f>B5010</f>
        <v xml:space="preserve">  </v>
      </c>
      <c r="C5013" s="144" t="s">
        <v>37</v>
      </c>
      <c r="D5013" s="144"/>
      <c r="E5013" s="144"/>
      <c r="F5013" s="144"/>
      <c r="G5013" s="51"/>
      <c r="H5013" s="87" t="s">
        <v>74</v>
      </c>
      <c r="I5013" s="66"/>
      <c r="J5013" s="22" t="str">
        <f>IFERROR(VLOOKUP(B5013,'Lessor Calculations'!$AE$10:$AG$448,3,FALSE),0)</f>
        <v xml:space="preserve">  </v>
      </c>
      <c r="K5013" s="22"/>
      <c r="L5013" s="51"/>
      <c r="M5013" s="87" t="s">
        <v>74</v>
      </c>
      <c r="N5013" s="66"/>
      <c r="O5013" s="22" t="str">
        <f>J5013</f>
        <v xml:space="preserve">  </v>
      </c>
      <c r="P5013" s="96"/>
    </row>
    <row r="5014" spans="2:16" ht="15.6" hidden="1" x14ac:dyDescent="0.3">
      <c r="B5014" s="74"/>
      <c r="C5014" s="144"/>
      <c r="D5014" s="144"/>
      <c r="E5014" s="144"/>
      <c r="F5014" s="144"/>
      <c r="G5014" s="51"/>
      <c r="H5014" s="52"/>
      <c r="I5014" s="87" t="s">
        <v>79</v>
      </c>
      <c r="J5014" s="22"/>
      <c r="K5014" s="22" t="str">
        <f>J5013</f>
        <v xml:space="preserve">  </v>
      </c>
      <c r="L5014" s="51"/>
      <c r="M5014" s="52"/>
      <c r="N5014" s="87" t="s">
        <v>79</v>
      </c>
      <c r="O5014" s="22"/>
      <c r="P5014" s="96" t="str">
        <f>O5013</f>
        <v xml:space="preserve">  </v>
      </c>
    </row>
    <row r="5015" spans="2:16" ht="15.6" hidden="1" x14ac:dyDescent="0.3">
      <c r="B5015" s="74"/>
      <c r="C5015" s="66"/>
      <c r="D5015" s="87"/>
      <c r="E5015" s="22"/>
      <c r="F5015" s="22"/>
      <c r="G5015" s="51"/>
      <c r="H5015" s="66"/>
      <c r="I5015" s="87"/>
      <c r="J5015" s="22"/>
      <c r="K5015" s="22"/>
      <c r="L5015" s="51"/>
      <c r="M5015" s="65"/>
      <c r="N5015" s="66"/>
      <c r="O5015" s="22"/>
      <c r="P5015" s="96"/>
    </row>
    <row r="5016" spans="2:16" ht="15.6" hidden="1" x14ac:dyDescent="0.3">
      <c r="B5016" s="62" t="str">
        <f>B5013</f>
        <v xml:space="preserve">  </v>
      </c>
      <c r="C5016" s="87" t="s">
        <v>36</v>
      </c>
      <c r="D5016" s="22"/>
      <c r="E5016" s="22" t="str">
        <f>F5017</f>
        <v xml:space="preserve">  </v>
      </c>
      <c r="F5016" s="22"/>
      <c r="G5016" s="51"/>
      <c r="H5016" s="143" t="s">
        <v>37</v>
      </c>
      <c r="I5016" s="143"/>
      <c r="J5016" s="143"/>
      <c r="K5016" s="143"/>
      <c r="L5016" s="51"/>
      <c r="M5016" s="87" t="s">
        <v>36</v>
      </c>
      <c r="N5016" s="22"/>
      <c r="O5016" s="22" t="str">
        <f>E5016</f>
        <v xml:space="preserve">  </v>
      </c>
      <c r="P5016" s="96"/>
    </row>
    <row r="5017" spans="2:16" ht="15.6" hidden="1" x14ac:dyDescent="0.3">
      <c r="B5017" s="75"/>
      <c r="C5017" s="79"/>
      <c r="D5017" s="90" t="s">
        <v>80</v>
      </c>
      <c r="E5017" s="90"/>
      <c r="F5017" s="91" t="str">
        <f>IFERROR(VLOOKUP(B5016,'Lessor Calculations'!$G$10:$W$448,17,FALSE),0)</f>
        <v xml:space="preserve">  </v>
      </c>
      <c r="G5017" s="70"/>
      <c r="H5017" s="146"/>
      <c r="I5017" s="146"/>
      <c r="J5017" s="146"/>
      <c r="K5017" s="146"/>
      <c r="L5017" s="70"/>
      <c r="M5017" s="79"/>
      <c r="N5017" s="90" t="s">
        <v>80</v>
      </c>
      <c r="O5017" s="91"/>
      <c r="P5017" s="94" t="str">
        <f>O5016</f>
        <v xml:space="preserve">  </v>
      </c>
    </row>
    <row r="5018" spans="2:16" ht="15.6" hidden="1" x14ac:dyDescent="0.3">
      <c r="B5018" s="59" t="str">
        <f>IFERROR(IF(EOMONTH(B5013,1)&gt;Questionnaire!$I$8,"  ",EOMONTH(B5013,1)),"  ")</f>
        <v xml:space="preserve">  </v>
      </c>
      <c r="C5018" s="82" t="s">
        <v>36</v>
      </c>
      <c r="D5018" s="83"/>
      <c r="E5018" s="83">
        <f>IFERROR(F5019+F5020,0)</f>
        <v>0</v>
      </c>
      <c r="F5018" s="83"/>
      <c r="G5018" s="61"/>
      <c r="H5018" s="142" t="s">
        <v>37</v>
      </c>
      <c r="I5018" s="142"/>
      <c r="J5018" s="142"/>
      <c r="K5018" s="142"/>
      <c r="L5018" s="61"/>
      <c r="M5018" s="82" t="s">
        <v>36</v>
      </c>
      <c r="N5018" s="83"/>
      <c r="O5018" s="83">
        <f>E5018</f>
        <v>0</v>
      </c>
      <c r="P5018" s="95"/>
    </row>
    <row r="5019" spans="2:16" hidden="1" x14ac:dyDescent="0.25">
      <c r="B5019" s="98"/>
      <c r="C5019" s="87"/>
      <c r="D5019" s="87" t="s">
        <v>71</v>
      </c>
      <c r="E5019" s="87"/>
      <c r="F5019" s="22">
        <f>IFERROR(-VLOOKUP(B5018,'Lessor Calculations'!$G$10:$N$448,8,FALSE),0)</f>
        <v>0</v>
      </c>
      <c r="G5019" s="51"/>
      <c r="H5019" s="143"/>
      <c r="I5019" s="143"/>
      <c r="J5019" s="143"/>
      <c r="K5019" s="143"/>
      <c r="L5019" s="51"/>
      <c r="M5019" s="87"/>
      <c r="N5019" s="87" t="s">
        <v>71</v>
      </c>
      <c r="O5019" s="22"/>
      <c r="P5019" s="96">
        <f>F5019</f>
        <v>0</v>
      </c>
    </row>
    <row r="5020" spans="2:16" hidden="1" x14ac:dyDescent="0.25">
      <c r="B5020" s="98"/>
      <c r="C5020" s="66"/>
      <c r="D5020" s="87" t="s">
        <v>72</v>
      </c>
      <c r="E5020" s="87"/>
      <c r="F5020" s="22" t="str">
        <f>IFERROR(VLOOKUP(B5018,'Lessor Calculations'!$G$10:$M$448,7,FALSE),0)</f>
        <v xml:space="preserve">  </v>
      </c>
      <c r="G5020" s="51"/>
      <c r="H5020" s="143"/>
      <c r="I5020" s="143"/>
      <c r="J5020" s="143"/>
      <c r="K5020" s="143"/>
      <c r="L5020" s="51"/>
      <c r="M5020" s="66"/>
      <c r="N5020" s="87" t="s">
        <v>72</v>
      </c>
      <c r="O5020" s="22"/>
      <c r="P5020" s="96" t="str">
        <f>F5020</f>
        <v xml:space="preserve">  </v>
      </c>
    </row>
    <row r="5021" spans="2:16" hidden="1" x14ac:dyDescent="0.25">
      <c r="B5021" s="98"/>
      <c r="C5021" s="66"/>
      <c r="D5021" s="87"/>
      <c r="E5021" s="22"/>
      <c r="F5021" s="22"/>
      <c r="G5021" s="51"/>
      <c r="H5021" s="66"/>
      <c r="I5021" s="87"/>
      <c r="J5021" s="22"/>
      <c r="K5021" s="22"/>
      <c r="L5021" s="51"/>
      <c r="M5021" s="65"/>
      <c r="N5021" s="87"/>
      <c r="O5021" s="22"/>
      <c r="P5021" s="96"/>
    </row>
    <row r="5022" spans="2:16" ht="15.6" hidden="1" x14ac:dyDescent="0.3">
      <c r="B5022" s="62" t="str">
        <f>B5018</f>
        <v xml:space="preserve">  </v>
      </c>
      <c r="C5022" s="66" t="s">
        <v>70</v>
      </c>
      <c r="D5022" s="66"/>
      <c r="E5022" s="22" t="str">
        <f>IFERROR(VLOOKUP(B5022,'Lessor Calculations'!$Z$10:$AB$448,3,FALSE),0)</f>
        <v xml:space="preserve">  </v>
      </c>
      <c r="F5022" s="66"/>
      <c r="G5022" s="51"/>
      <c r="H5022" s="143" t="s">
        <v>37</v>
      </c>
      <c r="I5022" s="143"/>
      <c r="J5022" s="143"/>
      <c r="K5022" s="143"/>
      <c r="L5022" s="51"/>
      <c r="M5022" s="66" t="s">
        <v>70</v>
      </c>
      <c r="N5022" s="66"/>
      <c r="O5022" s="22" t="str">
        <f>E5022</f>
        <v xml:space="preserve">  </v>
      </c>
      <c r="P5022" s="96"/>
    </row>
    <row r="5023" spans="2:16" hidden="1" x14ac:dyDescent="0.25">
      <c r="B5023" s="98"/>
      <c r="C5023" s="66"/>
      <c r="D5023" s="87" t="s">
        <v>82</v>
      </c>
      <c r="E5023" s="66"/>
      <c r="F5023" s="77" t="str">
        <f>E5022</f>
        <v xml:space="preserve">  </v>
      </c>
      <c r="G5023" s="51"/>
      <c r="H5023" s="143"/>
      <c r="I5023" s="143"/>
      <c r="J5023" s="143"/>
      <c r="K5023" s="143"/>
      <c r="L5023" s="51"/>
      <c r="M5023" s="66"/>
      <c r="N5023" s="87" t="s">
        <v>82</v>
      </c>
      <c r="O5023" s="22"/>
      <c r="P5023" s="96" t="str">
        <f>O5022</f>
        <v xml:space="preserve">  </v>
      </c>
    </row>
    <row r="5024" spans="2:16" hidden="1" x14ac:dyDescent="0.25">
      <c r="B5024" s="98"/>
      <c r="C5024" s="66"/>
      <c r="D5024" s="87"/>
      <c r="E5024" s="22"/>
      <c r="F5024" s="22"/>
      <c r="G5024" s="51"/>
      <c r="H5024" s="66"/>
      <c r="I5024" s="87"/>
      <c r="J5024" s="22"/>
      <c r="K5024" s="22"/>
      <c r="L5024" s="51"/>
      <c r="M5024" s="65"/>
      <c r="N5024" s="87"/>
      <c r="O5024" s="22"/>
      <c r="P5024" s="96"/>
    </row>
    <row r="5025" spans="2:16" ht="15.6" hidden="1" x14ac:dyDescent="0.3">
      <c r="B5025" s="62" t="str">
        <f>B5022</f>
        <v xml:space="preserve">  </v>
      </c>
      <c r="C5025" s="144" t="s">
        <v>37</v>
      </c>
      <c r="D5025" s="144"/>
      <c r="E5025" s="144"/>
      <c r="F5025" s="144"/>
      <c r="G5025" s="51"/>
      <c r="H5025" s="87" t="s">
        <v>74</v>
      </c>
      <c r="I5025" s="66"/>
      <c r="J5025" s="22" t="str">
        <f>IFERROR(VLOOKUP(B5025,'Lessor Calculations'!$AE$10:$AG$448,3,FALSE),0)</f>
        <v xml:space="preserve">  </v>
      </c>
      <c r="K5025" s="22"/>
      <c r="L5025" s="51"/>
      <c r="M5025" s="87" t="s">
        <v>74</v>
      </c>
      <c r="N5025" s="66"/>
      <c r="O5025" s="22" t="str">
        <f>J5025</f>
        <v xml:space="preserve">  </v>
      </c>
      <c r="P5025" s="96"/>
    </row>
    <row r="5026" spans="2:16" ht="15.6" hidden="1" x14ac:dyDescent="0.3">
      <c r="B5026" s="74"/>
      <c r="C5026" s="144"/>
      <c r="D5026" s="144"/>
      <c r="E5026" s="144"/>
      <c r="F5026" s="144"/>
      <c r="G5026" s="51"/>
      <c r="H5026" s="52"/>
      <c r="I5026" s="87" t="s">
        <v>79</v>
      </c>
      <c r="J5026" s="22"/>
      <c r="K5026" s="22" t="str">
        <f>J5025</f>
        <v xml:space="preserve">  </v>
      </c>
      <c r="L5026" s="51"/>
      <c r="M5026" s="52"/>
      <c r="N5026" s="87" t="s">
        <v>79</v>
      </c>
      <c r="O5026" s="22"/>
      <c r="P5026" s="96" t="str">
        <f>O5025</f>
        <v xml:space="preserve">  </v>
      </c>
    </row>
    <row r="5027" spans="2:16" ht="15.6" hidden="1" x14ac:dyDescent="0.3">
      <c r="B5027" s="74"/>
      <c r="C5027" s="66"/>
      <c r="D5027" s="87"/>
      <c r="E5027" s="22"/>
      <c r="F5027" s="22"/>
      <c r="G5027" s="51"/>
      <c r="H5027" s="66"/>
      <c r="I5027" s="87"/>
      <c r="J5027" s="22"/>
      <c r="K5027" s="22"/>
      <c r="L5027" s="51"/>
      <c r="M5027" s="65"/>
      <c r="N5027" s="66"/>
      <c r="O5027" s="22"/>
      <c r="P5027" s="96"/>
    </row>
    <row r="5028" spans="2:16" ht="15.6" hidden="1" x14ac:dyDescent="0.3">
      <c r="B5028" s="62" t="str">
        <f>B5025</f>
        <v xml:space="preserve">  </v>
      </c>
      <c r="C5028" s="87" t="s">
        <v>36</v>
      </c>
      <c r="D5028" s="22"/>
      <c r="E5028" s="22" t="str">
        <f>F5029</f>
        <v xml:space="preserve">  </v>
      </c>
      <c r="F5028" s="22"/>
      <c r="G5028" s="51"/>
      <c r="H5028" s="143" t="s">
        <v>37</v>
      </c>
      <c r="I5028" s="143"/>
      <c r="J5028" s="143"/>
      <c r="K5028" s="143"/>
      <c r="L5028" s="51"/>
      <c r="M5028" s="87" t="s">
        <v>36</v>
      </c>
      <c r="N5028" s="22"/>
      <c r="O5028" s="22" t="str">
        <f>E5028</f>
        <v xml:space="preserve">  </v>
      </c>
      <c r="P5028" s="96"/>
    </row>
    <row r="5029" spans="2:16" ht="15.6" hidden="1" x14ac:dyDescent="0.3">
      <c r="B5029" s="75"/>
      <c r="C5029" s="79"/>
      <c r="D5029" s="90" t="s">
        <v>80</v>
      </c>
      <c r="E5029" s="90"/>
      <c r="F5029" s="91" t="str">
        <f>IFERROR(VLOOKUP(B5028,'Lessor Calculations'!$G$10:$W$448,17,FALSE),0)</f>
        <v xml:space="preserve">  </v>
      </c>
      <c r="G5029" s="70"/>
      <c r="H5029" s="146"/>
      <c r="I5029" s="146"/>
      <c r="J5029" s="146"/>
      <c r="K5029" s="146"/>
      <c r="L5029" s="70"/>
      <c r="M5029" s="79"/>
      <c r="N5029" s="90" t="s">
        <v>80</v>
      </c>
      <c r="O5029" s="91"/>
      <c r="P5029" s="94" t="str">
        <f>O5028</f>
        <v xml:space="preserve">  </v>
      </c>
    </row>
    <row r="5030" spans="2:16" ht="15.6" hidden="1" x14ac:dyDescent="0.3">
      <c r="B5030" s="59" t="str">
        <f>IFERROR(IF(EOMONTH(B5025,1)&gt;Questionnaire!$I$8,"  ",EOMONTH(B5025,1)),"  ")</f>
        <v xml:space="preserve">  </v>
      </c>
      <c r="C5030" s="82" t="s">
        <v>36</v>
      </c>
      <c r="D5030" s="83"/>
      <c r="E5030" s="83">
        <f>IFERROR(F5031+F5032,0)</f>
        <v>0</v>
      </c>
      <c r="F5030" s="83"/>
      <c r="G5030" s="61"/>
      <c r="H5030" s="142" t="s">
        <v>37</v>
      </c>
      <c r="I5030" s="142"/>
      <c r="J5030" s="142"/>
      <c r="K5030" s="142"/>
      <c r="L5030" s="61"/>
      <c r="M5030" s="82" t="s">
        <v>36</v>
      </c>
      <c r="N5030" s="83"/>
      <c r="O5030" s="83">
        <f>E5030</f>
        <v>0</v>
      </c>
      <c r="P5030" s="95"/>
    </row>
    <row r="5031" spans="2:16" hidden="1" x14ac:dyDescent="0.25">
      <c r="B5031" s="98"/>
      <c r="C5031" s="87"/>
      <c r="D5031" s="87" t="s">
        <v>71</v>
      </c>
      <c r="E5031" s="87"/>
      <c r="F5031" s="22">
        <f>IFERROR(-VLOOKUP(B5030,'Lessor Calculations'!$G$10:$N$448,8,FALSE),0)</f>
        <v>0</v>
      </c>
      <c r="G5031" s="51"/>
      <c r="H5031" s="143"/>
      <c r="I5031" s="143"/>
      <c r="J5031" s="143"/>
      <c r="K5031" s="143"/>
      <c r="L5031" s="51"/>
      <c r="M5031" s="87"/>
      <c r="N5031" s="87" t="s">
        <v>71</v>
      </c>
      <c r="O5031" s="22"/>
      <c r="P5031" s="96">
        <f>F5031</f>
        <v>0</v>
      </c>
    </row>
    <row r="5032" spans="2:16" hidden="1" x14ac:dyDescent="0.25">
      <c r="B5032" s="98"/>
      <c r="C5032" s="66"/>
      <c r="D5032" s="87" t="s">
        <v>72</v>
      </c>
      <c r="E5032" s="87"/>
      <c r="F5032" s="22" t="str">
        <f>IFERROR(VLOOKUP(B5030,'Lessor Calculations'!$G$10:$M$448,7,FALSE),0)</f>
        <v xml:space="preserve">  </v>
      </c>
      <c r="G5032" s="51"/>
      <c r="H5032" s="143"/>
      <c r="I5032" s="143"/>
      <c r="J5032" s="143"/>
      <c r="K5032" s="143"/>
      <c r="L5032" s="51"/>
      <c r="M5032" s="66"/>
      <c r="N5032" s="87" t="s">
        <v>72</v>
      </c>
      <c r="O5032" s="22"/>
      <c r="P5032" s="96" t="str">
        <f>F5032</f>
        <v xml:space="preserve">  </v>
      </c>
    </row>
    <row r="5033" spans="2:16" hidden="1" x14ac:dyDescent="0.25">
      <c r="B5033" s="98"/>
      <c r="C5033" s="66"/>
      <c r="D5033" s="87"/>
      <c r="E5033" s="22"/>
      <c r="F5033" s="22"/>
      <c r="G5033" s="51"/>
      <c r="H5033" s="66"/>
      <c r="I5033" s="87"/>
      <c r="J5033" s="22"/>
      <c r="K5033" s="22"/>
      <c r="L5033" s="51"/>
      <c r="M5033" s="65"/>
      <c r="N5033" s="87"/>
      <c r="O5033" s="22"/>
      <c r="P5033" s="96"/>
    </row>
    <row r="5034" spans="2:16" ht="15.6" hidden="1" x14ac:dyDescent="0.3">
      <c r="B5034" s="62" t="str">
        <f>B5030</f>
        <v xml:space="preserve">  </v>
      </c>
      <c r="C5034" s="66" t="s">
        <v>70</v>
      </c>
      <c r="D5034" s="66"/>
      <c r="E5034" s="22" t="str">
        <f>IFERROR(VLOOKUP(B5034,'Lessor Calculations'!$Z$10:$AB$448,3,FALSE),0)</f>
        <v xml:space="preserve">  </v>
      </c>
      <c r="F5034" s="66"/>
      <c r="G5034" s="51"/>
      <c r="H5034" s="143" t="s">
        <v>37</v>
      </c>
      <c r="I5034" s="143"/>
      <c r="J5034" s="143"/>
      <c r="K5034" s="143"/>
      <c r="L5034" s="51"/>
      <c r="M5034" s="66" t="s">
        <v>70</v>
      </c>
      <c r="N5034" s="66"/>
      <c r="O5034" s="22" t="str">
        <f>E5034</f>
        <v xml:space="preserve">  </v>
      </c>
      <c r="P5034" s="96"/>
    </row>
    <row r="5035" spans="2:16" hidden="1" x14ac:dyDescent="0.25">
      <c r="B5035" s="98"/>
      <c r="C5035" s="66"/>
      <c r="D5035" s="87" t="s">
        <v>82</v>
      </c>
      <c r="E5035" s="66"/>
      <c r="F5035" s="77" t="str">
        <f>E5034</f>
        <v xml:space="preserve">  </v>
      </c>
      <c r="G5035" s="51"/>
      <c r="H5035" s="143"/>
      <c r="I5035" s="143"/>
      <c r="J5035" s="143"/>
      <c r="K5035" s="143"/>
      <c r="L5035" s="51"/>
      <c r="M5035" s="66"/>
      <c r="N5035" s="87" t="s">
        <v>82</v>
      </c>
      <c r="O5035" s="22"/>
      <c r="P5035" s="96" t="str">
        <f>O5034</f>
        <v xml:space="preserve">  </v>
      </c>
    </row>
    <row r="5036" spans="2:16" hidden="1" x14ac:dyDescent="0.25">
      <c r="B5036" s="98"/>
      <c r="C5036" s="66"/>
      <c r="D5036" s="87"/>
      <c r="E5036" s="22"/>
      <c r="F5036" s="22"/>
      <c r="G5036" s="51"/>
      <c r="H5036" s="66"/>
      <c r="I5036" s="87"/>
      <c r="J5036" s="22"/>
      <c r="K5036" s="22"/>
      <c r="L5036" s="51"/>
      <c r="M5036" s="65"/>
      <c r="N5036" s="87"/>
      <c r="O5036" s="22"/>
      <c r="P5036" s="96"/>
    </row>
    <row r="5037" spans="2:16" ht="15.6" hidden="1" x14ac:dyDescent="0.3">
      <c r="B5037" s="62" t="str">
        <f>B5034</f>
        <v xml:space="preserve">  </v>
      </c>
      <c r="C5037" s="144" t="s">
        <v>37</v>
      </c>
      <c r="D5037" s="144"/>
      <c r="E5037" s="144"/>
      <c r="F5037" s="144"/>
      <c r="G5037" s="51"/>
      <c r="H5037" s="87" t="s">
        <v>74</v>
      </c>
      <c r="I5037" s="66"/>
      <c r="J5037" s="22" t="str">
        <f>IFERROR(VLOOKUP(B5037,'Lessor Calculations'!$AE$10:$AG$448,3,FALSE),0)</f>
        <v xml:space="preserve">  </v>
      </c>
      <c r="K5037" s="22"/>
      <c r="L5037" s="51"/>
      <c r="M5037" s="87" t="s">
        <v>74</v>
      </c>
      <c r="N5037" s="66"/>
      <c r="O5037" s="22" t="str">
        <f>J5037</f>
        <v xml:space="preserve">  </v>
      </c>
      <c r="P5037" s="96"/>
    </row>
    <row r="5038" spans="2:16" ht="15.6" hidden="1" x14ac:dyDescent="0.3">
      <c r="B5038" s="74"/>
      <c r="C5038" s="144"/>
      <c r="D5038" s="144"/>
      <c r="E5038" s="144"/>
      <c r="F5038" s="144"/>
      <c r="G5038" s="51"/>
      <c r="H5038" s="52"/>
      <c r="I5038" s="87" t="s">
        <v>79</v>
      </c>
      <c r="J5038" s="22"/>
      <c r="K5038" s="22" t="str">
        <f>J5037</f>
        <v xml:space="preserve">  </v>
      </c>
      <c r="L5038" s="51"/>
      <c r="M5038" s="52"/>
      <c r="N5038" s="87" t="s">
        <v>79</v>
      </c>
      <c r="O5038" s="22"/>
      <c r="P5038" s="96" t="str">
        <f>O5037</f>
        <v xml:space="preserve">  </v>
      </c>
    </row>
    <row r="5039" spans="2:16" ht="15.6" hidden="1" x14ac:dyDescent="0.3">
      <c r="B5039" s="74"/>
      <c r="C5039" s="66"/>
      <c r="D5039" s="87"/>
      <c r="E5039" s="22"/>
      <c r="F5039" s="22"/>
      <c r="G5039" s="51"/>
      <c r="H5039" s="66"/>
      <c r="I5039" s="87"/>
      <c r="J5039" s="22"/>
      <c r="K5039" s="22"/>
      <c r="L5039" s="51"/>
      <c r="M5039" s="65"/>
      <c r="N5039" s="66"/>
      <c r="O5039" s="22"/>
      <c r="P5039" s="96"/>
    </row>
    <row r="5040" spans="2:16" ht="15.6" hidden="1" x14ac:dyDescent="0.3">
      <c r="B5040" s="62" t="str">
        <f>B5037</f>
        <v xml:space="preserve">  </v>
      </c>
      <c r="C5040" s="87" t="s">
        <v>36</v>
      </c>
      <c r="D5040" s="22"/>
      <c r="E5040" s="22" t="str">
        <f>F5041</f>
        <v xml:space="preserve">  </v>
      </c>
      <c r="F5040" s="22"/>
      <c r="G5040" s="51"/>
      <c r="H5040" s="143" t="s">
        <v>37</v>
      </c>
      <c r="I5040" s="143"/>
      <c r="J5040" s="143"/>
      <c r="K5040" s="143"/>
      <c r="L5040" s="51"/>
      <c r="M5040" s="87" t="s">
        <v>36</v>
      </c>
      <c r="N5040" s="22"/>
      <c r="O5040" s="22" t="str">
        <f>E5040</f>
        <v xml:space="preserve">  </v>
      </c>
      <c r="P5040" s="96"/>
    </row>
    <row r="5041" spans="2:16" ht="15.6" hidden="1" x14ac:dyDescent="0.3">
      <c r="B5041" s="75"/>
      <c r="C5041" s="79"/>
      <c r="D5041" s="90" t="s">
        <v>80</v>
      </c>
      <c r="E5041" s="90"/>
      <c r="F5041" s="91" t="str">
        <f>IFERROR(VLOOKUP(B5040,'Lessor Calculations'!$G$10:$W$448,17,FALSE),0)</f>
        <v xml:space="preserve">  </v>
      </c>
      <c r="G5041" s="70"/>
      <c r="H5041" s="146"/>
      <c r="I5041" s="146"/>
      <c r="J5041" s="146"/>
      <c r="K5041" s="146"/>
      <c r="L5041" s="70"/>
      <c r="M5041" s="79"/>
      <c r="N5041" s="90" t="s">
        <v>80</v>
      </c>
      <c r="O5041" s="91"/>
      <c r="P5041" s="94" t="str">
        <f>O5040</f>
        <v xml:space="preserve">  </v>
      </c>
    </row>
    <row r="5042" spans="2:16" ht="15.6" hidden="1" x14ac:dyDescent="0.3">
      <c r="B5042" s="59" t="str">
        <f>IFERROR(IF(EOMONTH(B5037,1)&gt;Questionnaire!$I$8,"  ",EOMONTH(B5037,1)),"  ")</f>
        <v xml:space="preserve">  </v>
      </c>
      <c r="C5042" s="82" t="s">
        <v>36</v>
      </c>
      <c r="D5042" s="83"/>
      <c r="E5042" s="83">
        <f>IFERROR(F5043+F5044,0)</f>
        <v>0</v>
      </c>
      <c r="F5042" s="83"/>
      <c r="G5042" s="61"/>
      <c r="H5042" s="142" t="s">
        <v>37</v>
      </c>
      <c r="I5042" s="142"/>
      <c r="J5042" s="142"/>
      <c r="K5042" s="142"/>
      <c r="L5042" s="61"/>
      <c r="M5042" s="82" t="s">
        <v>36</v>
      </c>
      <c r="N5042" s="83"/>
      <c r="O5042" s="83">
        <f>E5042</f>
        <v>0</v>
      </c>
      <c r="P5042" s="95"/>
    </row>
    <row r="5043" spans="2:16" hidden="1" x14ac:dyDescent="0.25">
      <c r="B5043" s="98"/>
      <c r="C5043" s="87"/>
      <c r="D5043" s="87" t="s">
        <v>71</v>
      </c>
      <c r="E5043" s="87"/>
      <c r="F5043" s="22">
        <f>IFERROR(-VLOOKUP(B5042,'Lessor Calculations'!$G$10:$N$448,8,FALSE),0)</f>
        <v>0</v>
      </c>
      <c r="G5043" s="51"/>
      <c r="H5043" s="143"/>
      <c r="I5043" s="143"/>
      <c r="J5043" s="143"/>
      <c r="K5043" s="143"/>
      <c r="L5043" s="51"/>
      <c r="M5043" s="87"/>
      <c r="N5043" s="87" t="s">
        <v>71</v>
      </c>
      <c r="O5043" s="22"/>
      <c r="P5043" s="96">
        <f>F5043</f>
        <v>0</v>
      </c>
    </row>
    <row r="5044" spans="2:16" hidden="1" x14ac:dyDescent="0.25">
      <c r="B5044" s="98"/>
      <c r="C5044" s="66"/>
      <c r="D5044" s="87" t="s">
        <v>72</v>
      </c>
      <c r="E5044" s="87"/>
      <c r="F5044" s="22" t="str">
        <f>IFERROR(VLOOKUP(B5042,'Lessor Calculations'!$G$10:$M$448,7,FALSE),0)</f>
        <v xml:space="preserve">  </v>
      </c>
      <c r="G5044" s="51"/>
      <c r="H5044" s="143"/>
      <c r="I5044" s="143"/>
      <c r="J5044" s="143"/>
      <c r="K5044" s="143"/>
      <c r="L5044" s="51"/>
      <c r="M5044" s="66"/>
      <c r="N5044" s="87" t="s">
        <v>72</v>
      </c>
      <c r="O5044" s="22"/>
      <c r="P5044" s="96" t="str">
        <f>F5044</f>
        <v xml:space="preserve">  </v>
      </c>
    </row>
    <row r="5045" spans="2:16" hidden="1" x14ac:dyDescent="0.25">
      <c r="B5045" s="98"/>
      <c r="C5045" s="66"/>
      <c r="D5045" s="87"/>
      <c r="E5045" s="22"/>
      <c r="F5045" s="22"/>
      <c r="G5045" s="51"/>
      <c r="H5045" s="66"/>
      <c r="I5045" s="87"/>
      <c r="J5045" s="22"/>
      <c r="K5045" s="22"/>
      <c r="L5045" s="51"/>
      <c r="M5045" s="65"/>
      <c r="N5045" s="87"/>
      <c r="O5045" s="22"/>
      <c r="P5045" s="96"/>
    </row>
    <row r="5046" spans="2:16" ht="15.6" hidden="1" x14ac:dyDescent="0.3">
      <c r="B5046" s="62" t="str">
        <f>B5042</f>
        <v xml:space="preserve">  </v>
      </c>
      <c r="C5046" s="66" t="s">
        <v>70</v>
      </c>
      <c r="D5046" s="66"/>
      <c r="E5046" s="22" t="str">
        <f>IFERROR(VLOOKUP(B5046,'Lessor Calculations'!$Z$10:$AB$448,3,FALSE),0)</f>
        <v xml:space="preserve">  </v>
      </c>
      <c r="F5046" s="66"/>
      <c r="G5046" s="51"/>
      <c r="H5046" s="143" t="s">
        <v>37</v>
      </c>
      <c r="I5046" s="143"/>
      <c r="J5046" s="143"/>
      <c r="K5046" s="143"/>
      <c r="L5046" s="51"/>
      <c r="M5046" s="66" t="s">
        <v>70</v>
      </c>
      <c r="N5046" s="66"/>
      <c r="O5046" s="22" t="str">
        <f>E5046</f>
        <v xml:space="preserve">  </v>
      </c>
      <c r="P5046" s="96"/>
    </row>
    <row r="5047" spans="2:16" hidden="1" x14ac:dyDescent="0.25">
      <c r="B5047" s="98"/>
      <c r="C5047" s="66"/>
      <c r="D5047" s="87" t="s">
        <v>82</v>
      </c>
      <c r="E5047" s="66"/>
      <c r="F5047" s="77" t="str">
        <f>E5046</f>
        <v xml:space="preserve">  </v>
      </c>
      <c r="G5047" s="51"/>
      <c r="H5047" s="143"/>
      <c r="I5047" s="143"/>
      <c r="J5047" s="143"/>
      <c r="K5047" s="143"/>
      <c r="L5047" s="51"/>
      <c r="M5047" s="66"/>
      <c r="N5047" s="87" t="s">
        <v>82</v>
      </c>
      <c r="O5047" s="22"/>
      <c r="P5047" s="96" t="str">
        <f>O5046</f>
        <v xml:space="preserve">  </v>
      </c>
    </row>
    <row r="5048" spans="2:16" hidden="1" x14ac:dyDescent="0.25">
      <c r="B5048" s="98"/>
      <c r="C5048" s="66"/>
      <c r="D5048" s="87"/>
      <c r="E5048" s="22"/>
      <c r="F5048" s="22"/>
      <c r="G5048" s="51"/>
      <c r="H5048" s="66"/>
      <c r="I5048" s="87"/>
      <c r="J5048" s="22"/>
      <c r="K5048" s="22"/>
      <c r="L5048" s="51"/>
      <c r="M5048" s="65"/>
      <c r="N5048" s="87"/>
      <c r="O5048" s="22"/>
      <c r="P5048" s="96"/>
    </row>
    <row r="5049" spans="2:16" ht="15.6" hidden="1" x14ac:dyDescent="0.3">
      <c r="B5049" s="62" t="str">
        <f>B5046</f>
        <v xml:space="preserve">  </v>
      </c>
      <c r="C5049" s="144" t="s">
        <v>37</v>
      </c>
      <c r="D5049" s="144"/>
      <c r="E5049" s="144"/>
      <c r="F5049" s="144"/>
      <c r="G5049" s="51"/>
      <c r="H5049" s="87" t="s">
        <v>74</v>
      </c>
      <c r="I5049" s="66"/>
      <c r="J5049" s="22" t="str">
        <f>IFERROR(VLOOKUP(B5049,'Lessor Calculations'!$AE$10:$AG$448,3,FALSE),0)</f>
        <v xml:space="preserve">  </v>
      </c>
      <c r="K5049" s="22"/>
      <c r="L5049" s="51"/>
      <c r="M5049" s="87" t="s">
        <v>74</v>
      </c>
      <c r="N5049" s="66"/>
      <c r="O5049" s="22" t="str">
        <f>J5049</f>
        <v xml:space="preserve">  </v>
      </c>
      <c r="P5049" s="96"/>
    </row>
    <row r="5050" spans="2:16" ht="15.6" hidden="1" x14ac:dyDescent="0.3">
      <c r="B5050" s="74"/>
      <c r="C5050" s="144"/>
      <c r="D5050" s="144"/>
      <c r="E5050" s="144"/>
      <c r="F5050" s="144"/>
      <c r="G5050" s="51"/>
      <c r="H5050" s="52"/>
      <c r="I5050" s="87" t="s">
        <v>79</v>
      </c>
      <c r="J5050" s="22"/>
      <c r="K5050" s="22" t="str">
        <f>J5049</f>
        <v xml:space="preserve">  </v>
      </c>
      <c r="L5050" s="51"/>
      <c r="M5050" s="52"/>
      <c r="N5050" s="87" t="s">
        <v>79</v>
      </c>
      <c r="O5050" s="22"/>
      <c r="P5050" s="96" t="str">
        <f>O5049</f>
        <v xml:space="preserve">  </v>
      </c>
    </row>
    <row r="5051" spans="2:16" ht="15.6" hidden="1" x14ac:dyDescent="0.3">
      <c r="B5051" s="74"/>
      <c r="C5051" s="66"/>
      <c r="D5051" s="87"/>
      <c r="E5051" s="22"/>
      <c r="F5051" s="22"/>
      <c r="G5051" s="51"/>
      <c r="H5051" s="66"/>
      <c r="I5051" s="87"/>
      <c r="J5051" s="22"/>
      <c r="K5051" s="22"/>
      <c r="L5051" s="51"/>
      <c r="M5051" s="65"/>
      <c r="N5051" s="66"/>
      <c r="O5051" s="22"/>
      <c r="P5051" s="96"/>
    </row>
    <row r="5052" spans="2:16" ht="15.6" hidden="1" x14ac:dyDescent="0.3">
      <c r="B5052" s="62" t="str">
        <f>B5049</f>
        <v xml:space="preserve">  </v>
      </c>
      <c r="C5052" s="87" t="s">
        <v>36</v>
      </c>
      <c r="D5052" s="22"/>
      <c r="E5052" s="22" t="str">
        <f>F5053</f>
        <v xml:space="preserve">  </v>
      </c>
      <c r="F5052" s="22"/>
      <c r="G5052" s="51"/>
      <c r="H5052" s="143" t="s">
        <v>37</v>
      </c>
      <c r="I5052" s="143"/>
      <c r="J5052" s="143"/>
      <c r="K5052" s="143"/>
      <c r="L5052" s="51"/>
      <c r="M5052" s="87" t="s">
        <v>36</v>
      </c>
      <c r="N5052" s="22"/>
      <c r="O5052" s="22" t="str">
        <f>E5052</f>
        <v xml:space="preserve">  </v>
      </c>
      <c r="P5052" s="96"/>
    </row>
    <row r="5053" spans="2:16" ht="15.6" hidden="1" x14ac:dyDescent="0.3">
      <c r="B5053" s="75"/>
      <c r="C5053" s="79"/>
      <c r="D5053" s="90" t="s">
        <v>80</v>
      </c>
      <c r="E5053" s="90"/>
      <c r="F5053" s="91" t="str">
        <f>IFERROR(VLOOKUP(B5052,'Lessor Calculations'!$G$10:$W$448,17,FALSE),0)</f>
        <v xml:space="preserve">  </v>
      </c>
      <c r="G5053" s="70"/>
      <c r="H5053" s="146"/>
      <c r="I5053" s="146"/>
      <c r="J5053" s="146"/>
      <c r="K5053" s="146"/>
      <c r="L5053" s="70"/>
      <c r="M5053" s="79"/>
      <c r="N5053" s="90" t="s">
        <v>80</v>
      </c>
      <c r="O5053" s="91"/>
      <c r="P5053" s="94" t="str">
        <f>O5052</f>
        <v xml:space="preserve">  </v>
      </c>
    </row>
    <row r="5054" spans="2:16" ht="15.6" hidden="1" x14ac:dyDescent="0.3">
      <c r="B5054" s="59" t="str">
        <f>IFERROR(IF(EOMONTH(B5049,1)&gt;Questionnaire!$I$8,"  ",EOMONTH(B5049,1)),"  ")</f>
        <v xml:space="preserve">  </v>
      </c>
      <c r="C5054" s="82" t="s">
        <v>36</v>
      </c>
      <c r="D5054" s="83"/>
      <c r="E5054" s="83">
        <f>IFERROR(F5055+F5056,0)</f>
        <v>0</v>
      </c>
      <c r="F5054" s="83"/>
      <c r="G5054" s="61"/>
      <c r="H5054" s="142" t="s">
        <v>37</v>
      </c>
      <c r="I5054" s="142"/>
      <c r="J5054" s="142"/>
      <c r="K5054" s="142"/>
      <c r="L5054" s="61"/>
      <c r="M5054" s="82" t="s">
        <v>36</v>
      </c>
      <c r="N5054" s="83"/>
      <c r="O5054" s="83">
        <f>E5054</f>
        <v>0</v>
      </c>
      <c r="P5054" s="95"/>
    </row>
    <row r="5055" spans="2:16" hidden="1" x14ac:dyDescent="0.25">
      <c r="B5055" s="98"/>
      <c r="C5055" s="87"/>
      <c r="D5055" s="87" t="s">
        <v>71</v>
      </c>
      <c r="E5055" s="87"/>
      <c r="F5055" s="22">
        <f>IFERROR(-VLOOKUP(B5054,'Lessor Calculations'!$G$10:$N$448,8,FALSE),0)</f>
        <v>0</v>
      </c>
      <c r="G5055" s="51"/>
      <c r="H5055" s="143"/>
      <c r="I5055" s="143"/>
      <c r="J5055" s="143"/>
      <c r="K5055" s="143"/>
      <c r="L5055" s="51"/>
      <c r="M5055" s="87"/>
      <c r="N5055" s="87" t="s">
        <v>71</v>
      </c>
      <c r="O5055" s="22"/>
      <c r="P5055" s="96">
        <f>F5055</f>
        <v>0</v>
      </c>
    </row>
    <row r="5056" spans="2:16" hidden="1" x14ac:dyDescent="0.25">
      <c r="B5056" s="98"/>
      <c r="C5056" s="66"/>
      <c r="D5056" s="87" t="s">
        <v>72</v>
      </c>
      <c r="E5056" s="87"/>
      <c r="F5056" s="22" t="str">
        <f>IFERROR(VLOOKUP(B5054,'Lessor Calculations'!$G$10:$M$448,7,FALSE),0)</f>
        <v xml:space="preserve">  </v>
      </c>
      <c r="G5056" s="51"/>
      <c r="H5056" s="143"/>
      <c r="I5056" s="143"/>
      <c r="J5056" s="143"/>
      <c r="K5056" s="143"/>
      <c r="L5056" s="51"/>
      <c r="M5056" s="66"/>
      <c r="N5056" s="87" t="s">
        <v>72</v>
      </c>
      <c r="O5056" s="22"/>
      <c r="P5056" s="96" t="str">
        <f>F5056</f>
        <v xml:space="preserve">  </v>
      </c>
    </row>
    <row r="5057" spans="2:16" hidden="1" x14ac:dyDescent="0.25">
      <c r="B5057" s="98"/>
      <c r="C5057" s="66"/>
      <c r="D5057" s="87"/>
      <c r="E5057" s="22"/>
      <c r="F5057" s="22"/>
      <c r="G5057" s="51"/>
      <c r="H5057" s="66"/>
      <c r="I5057" s="87"/>
      <c r="J5057" s="22"/>
      <c r="K5057" s="22"/>
      <c r="L5057" s="51"/>
      <c r="M5057" s="65"/>
      <c r="N5057" s="87"/>
      <c r="O5057" s="22"/>
      <c r="P5057" s="96"/>
    </row>
    <row r="5058" spans="2:16" ht="15.6" hidden="1" x14ac:dyDescent="0.3">
      <c r="B5058" s="62" t="str">
        <f>B5054</f>
        <v xml:space="preserve">  </v>
      </c>
      <c r="C5058" s="66" t="s">
        <v>70</v>
      </c>
      <c r="D5058" s="66"/>
      <c r="E5058" s="22" t="str">
        <f>IFERROR(VLOOKUP(B5058,'Lessor Calculations'!$Z$10:$AB$448,3,FALSE),0)</f>
        <v xml:space="preserve">  </v>
      </c>
      <c r="F5058" s="66"/>
      <c r="G5058" s="51"/>
      <c r="H5058" s="143" t="s">
        <v>37</v>
      </c>
      <c r="I5058" s="143"/>
      <c r="J5058" s="143"/>
      <c r="K5058" s="143"/>
      <c r="L5058" s="51"/>
      <c r="M5058" s="66" t="s">
        <v>70</v>
      </c>
      <c r="N5058" s="66"/>
      <c r="O5058" s="22" t="str">
        <f>E5058</f>
        <v xml:space="preserve">  </v>
      </c>
      <c r="P5058" s="96"/>
    </row>
    <row r="5059" spans="2:16" hidden="1" x14ac:dyDescent="0.25">
      <c r="B5059" s="98"/>
      <c r="C5059" s="66"/>
      <c r="D5059" s="87" t="s">
        <v>82</v>
      </c>
      <c r="E5059" s="66"/>
      <c r="F5059" s="77" t="str">
        <f>E5058</f>
        <v xml:space="preserve">  </v>
      </c>
      <c r="G5059" s="51"/>
      <c r="H5059" s="143"/>
      <c r="I5059" s="143"/>
      <c r="J5059" s="143"/>
      <c r="K5059" s="143"/>
      <c r="L5059" s="51"/>
      <c r="M5059" s="66"/>
      <c r="N5059" s="87" t="s">
        <v>82</v>
      </c>
      <c r="O5059" s="22"/>
      <c r="P5059" s="96" t="str">
        <f>O5058</f>
        <v xml:space="preserve">  </v>
      </c>
    </row>
    <row r="5060" spans="2:16" hidden="1" x14ac:dyDescent="0.25">
      <c r="B5060" s="98"/>
      <c r="C5060" s="66"/>
      <c r="D5060" s="87"/>
      <c r="E5060" s="22"/>
      <c r="F5060" s="22"/>
      <c r="G5060" s="51"/>
      <c r="H5060" s="66"/>
      <c r="I5060" s="87"/>
      <c r="J5060" s="22"/>
      <c r="K5060" s="22"/>
      <c r="L5060" s="51"/>
      <c r="M5060" s="65"/>
      <c r="N5060" s="87"/>
      <c r="O5060" s="22"/>
      <c r="P5060" s="96"/>
    </row>
    <row r="5061" spans="2:16" ht="15.6" hidden="1" x14ac:dyDescent="0.3">
      <c r="B5061" s="62" t="str">
        <f>B5058</f>
        <v xml:space="preserve">  </v>
      </c>
      <c r="C5061" s="144" t="s">
        <v>37</v>
      </c>
      <c r="D5061" s="144"/>
      <c r="E5061" s="144"/>
      <c r="F5061" s="144"/>
      <c r="G5061" s="51"/>
      <c r="H5061" s="87" t="s">
        <v>74</v>
      </c>
      <c r="I5061" s="66"/>
      <c r="J5061" s="22" t="str">
        <f>IFERROR(VLOOKUP(B5061,'Lessor Calculations'!$AE$10:$AG$448,3,FALSE),0)</f>
        <v xml:space="preserve">  </v>
      </c>
      <c r="K5061" s="22"/>
      <c r="L5061" s="51"/>
      <c r="M5061" s="87" t="s">
        <v>74</v>
      </c>
      <c r="N5061" s="66"/>
      <c r="O5061" s="22" t="str">
        <f>J5061</f>
        <v xml:space="preserve">  </v>
      </c>
      <c r="P5061" s="96"/>
    </row>
    <row r="5062" spans="2:16" ht="15.6" hidden="1" x14ac:dyDescent="0.3">
      <c r="B5062" s="74"/>
      <c r="C5062" s="144"/>
      <c r="D5062" s="144"/>
      <c r="E5062" s="144"/>
      <c r="F5062" s="144"/>
      <c r="G5062" s="51"/>
      <c r="H5062" s="52"/>
      <c r="I5062" s="87" t="s">
        <v>79</v>
      </c>
      <c r="J5062" s="22"/>
      <c r="K5062" s="22" t="str">
        <f>J5061</f>
        <v xml:space="preserve">  </v>
      </c>
      <c r="L5062" s="51"/>
      <c r="M5062" s="52"/>
      <c r="N5062" s="87" t="s">
        <v>79</v>
      </c>
      <c r="O5062" s="22"/>
      <c r="P5062" s="96" t="str">
        <f>O5061</f>
        <v xml:space="preserve">  </v>
      </c>
    </row>
    <row r="5063" spans="2:16" ht="15.6" hidden="1" x14ac:dyDescent="0.3">
      <c r="B5063" s="74"/>
      <c r="C5063" s="66"/>
      <c r="D5063" s="87"/>
      <c r="E5063" s="22"/>
      <c r="F5063" s="22"/>
      <c r="G5063" s="51"/>
      <c r="H5063" s="66"/>
      <c r="I5063" s="87"/>
      <c r="J5063" s="22"/>
      <c r="K5063" s="22"/>
      <c r="L5063" s="51"/>
      <c r="M5063" s="65"/>
      <c r="N5063" s="66"/>
      <c r="O5063" s="22"/>
      <c r="P5063" s="96"/>
    </row>
    <row r="5064" spans="2:16" ht="15.6" hidden="1" x14ac:dyDescent="0.3">
      <c r="B5064" s="62" t="str">
        <f>B5061</f>
        <v xml:space="preserve">  </v>
      </c>
      <c r="C5064" s="87" t="s">
        <v>36</v>
      </c>
      <c r="D5064" s="22"/>
      <c r="E5064" s="22" t="str">
        <f>F5065</f>
        <v xml:space="preserve">  </v>
      </c>
      <c r="F5064" s="22"/>
      <c r="G5064" s="51"/>
      <c r="H5064" s="143" t="s">
        <v>37</v>
      </c>
      <c r="I5064" s="143"/>
      <c r="J5064" s="143"/>
      <c r="K5064" s="143"/>
      <c r="L5064" s="51"/>
      <c r="M5064" s="87" t="s">
        <v>36</v>
      </c>
      <c r="N5064" s="22"/>
      <c r="O5064" s="22" t="str">
        <f>E5064</f>
        <v xml:space="preserve">  </v>
      </c>
      <c r="P5064" s="96"/>
    </row>
    <row r="5065" spans="2:16" ht="15.6" hidden="1" x14ac:dyDescent="0.3">
      <c r="B5065" s="75"/>
      <c r="C5065" s="79"/>
      <c r="D5065" s="90" t="s">
        <v>80</v>
      </c>
      <c r="E5065" s="90"/>
      <c r="F5065" s="91" t="str">
        <f>IFERROR(VLOOKUP(B5064,'Lessor Calculations'!$G$10:$W$448,17,FALSE),0)</f>
        <v xml:space="preserve">  </v>
      </c>
      <c r="G5065" s="70"/>
      <c r="H5065" s="146"/>
      <c r="I5065" s="146"/>
      <c r="J5065" s="146"/>
      <c r="K5065" s="146"/>
      <c r="L5065" s="70"/>
      <c r="M5065" s="79"/>
      <c r="N5065" s="90" t="s">
        <v>80</v>
      </c>
      <c r="O5065" s="91"/>
      <c r="P5065" s="94" t="str">
        <f>O5064</f>
        <v xml:space="preserve">  </v>
      </c>
    </row>
    <row r="5066" spans="2:16" ht="15.6" hidden="1" x14ac:dyDescent="0.3">
      <c r="B5066" s="59" t="str">
        <f>IFERROR(IF(EOMONTH(B5061,1)&gt;Questionnaire!$I$8,"  ",EOMONTH(B5061,1)),"  ")</f>
        <v xml:space="preserve">  </v>
      </c>
      <c r="C5066" s="82" t="s">
        <v>36</v>
      </c>
      <c r="D5066" s="83"/>
      <c r="E5066" s="83">
        <f>IFERROR(F5067+F5068,0)</f>
        <v>0</v>
      </c>
      <c r="F5066" s="83"/>
      <c r="G5066" s="61"/>
      <c r="H5066" s="142" t="s">
        <v>37</v>
      </c>
      <c r="I5066" s="142"/>
      <c r="J5066" s="142"/>
      <c r="K5066" s="142"/>
      <c r="L5066" s="61"/>
      <c r="M5066" s="82" t="s">
        <v>36</v>
      </c>
      <c r="N5066" s="83"/>
      <c r="O5066" s="83">
        <f>E5066</f>
        <v>0</v>
      </c>
      <c r="P5066" s="95"/>
    </row>
    <row r="5067" spans="2:16" hidden="1" x14ac:dyDescent="0.25">
      <c r="B5067" s="98"/>
      <c r="C5067" s="87"/>
      <c r="D5067" s="87" t="s">
        <v>71</v>
      </c>
      <c r="E5067" s="87"/>
      <c r="F5067" s="22">
        <f>IFERROR(-VLOOKUP(B5066,'Lessor Calculations'!$G$10:$N$448,8,FALSE),0)</f>
        <v>0</v>
      </c>
      <c r="G5067" s="51"/>
      <c r="H5067" s="143"/>
      <c r="I5067" s="143"/>
      <c r="J5067" s="143"/>
      <c r="K5067" s="143"/>
      <c r="L5067" s="51"/>
      <c r="M5067" s="87"/>
      <c r="N5067" s="87" t="s">
        <v>71</v>
      </c>
      <c r="O5067" s="22"/>
      <c r="P5067" s="96">
        <f>F5067</f>
        <v>0</v>
      </c>
    </row>
    <row r="5068" spans="2:16" hidden="1" x14ac:dyDescent="0.25">
      <c r="B5068" s="98"/>
      <c r="C5068" s="66"/>
      <c r="D5068" s="87" t="s">
        <v>72</v>
      </c>
      <c r="E5068" s="87"/>
      <c r="F5068" s="22" t="str">
        <f>IFERROR(VLOOKUP(B5066,'Lessor Calculations'!$G$10:$M$448,7,FALSE),0)</f>
        <v xml:space="preserve">  </v>
      </c>
      <c r="G5068" s="51"/>
      <c r="H5068" s="143"/>
      <c r="I5068" s="143"/>
      <c r="J5068" s="143"/>
      <c r="K5068" s="143"/>
      <c r="L5068" s="51"/>
      <c r="M5068" s="66"/>
      <c r="N5068" s="87" t="s">
        <v>72</v>
      </c>
      <c r="O5068" s="22"/>
      <c r="P5068" s="96" t="str">
        <f>F5068</f>
        <v xml:space="preserve">  </v>
      </c>
    </row>
    <row r="5069" spans="2:16" hidden="1" x14ac:dyDescent="0.25">
      <c r="B5069" s="98"/>
      <c r="C5069" s="66"/>
      <c r="D5069" s="87"/>
      <c r="E5069" s="22"/>
      <c r="F5069" s="22"/>
      <c r="G5069" s="51"/>
      <c r="H5069" s="66"/>
      <c r="I5069" s="87"/>
      <c r="J5069" s="22"/>
      <c r="K5069" s="22"/>
      <c r="L5069" s="51"/>
      <c r="M5069" s="65"/>
      <c r="N5069" s="87"/>
      <c r="O5069" s="22"/>
      <c r="P5069" s="96"/>
    </row>
    <row r="5070" spans="2:16" ht="15.6" hidden="1" x14ac:dyDescent="0.3">
      <c r="B5070" s="62" t="str">
        <f>B5066</f>
        <v xml:space="preserve">  </v>
      </c>
      <c r="C5070" s="66" t="s">
        <v>70</v>
      </c>
      <c r="D5070" s="66"/>
      <c r="E5070" s="22" t="str">
        <f>IFERROR(VLOOKUP(B5070,'Lessor Calculations'!$Z$10:$AB$448,3,FALSE),0)</f>
        <v xml:space="preserve">  </v>
      </c>
      <c r="F5070" s="66"/>
      <c r="G5070" s="51"/>
      <c r="H5070" s="143" t="s">
        <v>37</v>
      </c>
      <c r="I5070" s="143"/>
      <c r="J5070" s="143"/>
      <c r="K5070" s="143"/>
      <c r="L5070" s="51"/>
      <c r="M5070" s="66" t="s">
        <v>70</v>
      </c>
      <c r="N5070" s="66"/>
      <c r="O5070" s="22" t="str">
        <f>E5070</f>
        <v xml:space="preserve">  </v>
      </c>
      <c r="P5070" s="96"/>
    </row>
    <row r="5071" spans="2:16" hidden="1" x14ac:dyDescent="0.25">
      <c r="B5071" s="98"/>
      <c r="C5071" s="66"/>
      <c r="D5071" s="87" t="s">
        <v>82</v>
      </c>
      <c r="E5071" s="66"/>
      <c r="F5071" s="77" t="str">
        <f>E5070</f>
        <v xml:space="preserve">  </v>
      </c>
      <c r="G5071" s="51"/>
      <c r="H5071" s="143"/>
      <c r="I5071" s="143"/>
      <c r="J5071" s="143"/>
      <c r="K5071" s="143"/>
      <c r="L5071" s="51"/>
      <c r="M5071" s="66"/>
      <c r="N5071" s="87" t="s">
        <v>82</v>
      </c>
      <c r="O5071" s="22"/>
      <c r="P5071" s="96" t="str">
        <f>O5070</f>
        <v xml:space="preserve">  </v>
      </c>
    </row>
    <row r="5072" spans="2:16" hidden="1" x14ac:dyDescent="0.25">
      <c r="B5072" s="98"/>
      <c r="C5072" s="66"/>
      <c r="D5072" s="87"/>
      <c r="E5072" s="22"/>
      <c r="F5072" s="22"/>
      <c r="G5072" s="51"/>
      <c r="H5072" s="66"/>
      <c r="I5072" s="87"/>
      <c r="J5072" s="22"/>
      <c r="K5072" s="22"/>
      <c r="L5072" s="51"/>
      <c r="M5072" s="65"/>
      <c r="N5072" s="87"/>
      <c r="O5072" s="22"/>
      <c r="P5072" s="96"/>
    </row>
    <row r="5073" spans="2:16" ht="15.6" hidden="1" x14ac:dyDescent="0.3">
      <c r="B5073" s="62" t="str">
        <f>B5070</f>
        <v xml:space="preserve">  </v>
      </c>
      <c r="C5073" s="144" t="s">
        <v>37</v>
      </c>
      <c r="D5073" s="144"/>
      <c r="E5073" s="144"/>
      <c r="F5073" s="144"/>
      <c r="G5073" s="51"/>
      <c r="H5073" s="87" t="s">
        <v>74</v>
      </c>
      <c r="I5073" s="66"/>
      <c r="J5073" s="22" t="str">
        <f>IFERROR(VLOOKUP(B5073,'Lessor Calculations'!$AE$10:$AG$448,3,FALSE),0)</f>
        <v xml:space="preserve">  </v>
      </c>
      <c r="K5073" s="22"/>
      <c r="L5073" s="51"/>
      <c r="M5073" s="87" t="s">
        <v>74</v>
      </c>
      <c r="N5073" s="66"/>
      <c r="O5073" s="22" t="str">
        <f>J5073</f>
        <v xml:space="preserve">  </v>
      </c>
      <c r="P5073" s="96"/>
    </row>
    <row r="5074" spans="2:16" ht="15.6" hidden="1" x14ac:dyDescent="0.3">
      <c r="B5074" s="74"/>
      <c r="C5074" s="144"/>
      <c r="D5074" s="144"/>
      <c r="E5074" s="144"/>
      <c r="F5074" s="144"/>
      <c r="G5074" s="51"/>
      <c r="H5074" s="52"/>
      <c r="I5074" s="87" t="s">
        <v>79</v>
      </c>
      <c r="J5074" s="22"/>
      <c r="K5074" s="22" t="str">
        <f>J5073</f>
        <v xml:space="preserve">  </v>
      </c>
      <c r="L5074" s="51"/>
      <c r="M5074" s="52"/>
      <c r="N5074" s="87" t="s">
        <v>79</v>
      </c>
      <c r="O5074" s="22"/>
      <c r="P5074" s="96" t="str">
        <f>O5073</f>
        <v xml:space="preserve">  </v>
      </c>
    </row>
    <row r="5075" spans="2:16" ht="15.6" hidden="1" x14ac:dyDescent="0.3">
      <c r="B5075" s="74"/>
      <c r="C5075" s="66"/>
      <c r="D5075" s="87"/>
      <c r="E5075" s="22"/>
      <c r="F5075" s="22"/>
      <c r="G5075" s="51"/>
      <c r="H5075" s="66"/>
      <c r="I5075" s="87"/>
      <c r="J5075" s="22"/>
      <c r="K5075" s="22"/>
      <c r="L5075" s="51"/>
      <c r="M5075" s="65"/>
      <c r="N5075" s="66"/>
      <c r="O5075" s="22"/>
      <c r="P5075" s="96"/>
    </row>
    <row r="5076" spans="2:16" ht="15.6" hidden="1" x14ac:dyDescent="0.3">
      <c r="B5076" s="62" t="str">
        <f>B5073</f>
        <v xml:space="preserve">  </v>
      </c>
      <c r="C5076" s="87" t="s">
        <v>36</v>
      </c>
      <c r="D5076" s="22"/>
      <c r="E5076" s="22" t="str">
        <f>F5077</f>
        <v xml:space="preserve">  </v>
      </c>
      <c r="F5076" s="22"/>
      <c r="G5076" s="51"/>
      <c r="H5076" s="143" t="s">
        <v>37</v>
      </c>
      <c r="I5076" s="143"/>
      <c r="J5076" s="143"/>
      <c r="K5076" s="143"/>
      <c r="L5076" s="51"/>
      <c r="M5076" s="87" t="s">
        <v>36</v>
      </c>
      <c r="N5076" s="22"/>
      <c r="O5076" s="22" t="str">
        <f>E5076</f>
        <v xml:space="preserve">  </v>
      </c>
      <c r="P5076" s="96"/>
    </row>
    <row r="5077" spans="2:16" ht="15.6" hidden="1" x14ac:dyDescent="0.3">
      <c r="B5077" s="75"/>
      <c r="C5077" s="79"/>
      <c r="D5077" s="90" t="s">
        <v>80</v>
      </c>
      <c r="E5077" s="90"/>
      <c r="F5077" s="91" t="str">
        <f>IFERROR(VLOOKUP(B5076,'Lessor Calculations'!$G$10:$W$448,17,FALSE),0)</f>
        <v xml:space="preserve">  </v>
      </c>
      <c r="G5077" s="70"/>
      <c r="H5077" s="146"/>
      <c r="I5077" s="146"/>
      <c r="J5077" s="146"/>
      <c r="K5077" s="146"/>
      <c r="L5077" s="70"/>
      <c r="M5077" s="79"/>
      <c r="N5077" s="90" t="s">
        <v>80</v>
      </c>
      <c r="O5077" s="91"/>
      <c r="P5077" s="94" t="str">
        <f>O5076</f>
        <v xml:space="preserve">  </v>
      </c>
    </row>
    <row r="5078" spans="2:16" ht="15.6" hidden="1" x14ac:dyDescent="0.3">
      <c r="B5078" s="59" t="str">
        <f>IFERROR(IF(EOMONTH(B5073,1)&gt;Questionnaire!$I$8,"  ",EOMONTH(B5073,1)),"  ")</f>
        <v xml:space="preserve">  </v>
      </c>
      <c r="C5078" s="82" t="s">
        <v>36</v>
      </c>
      <c r="D5078" s="83"/>
      <c r="E5078" s="83">
        <f>IFERROR(F5079+F5080,0)</f>
        <v>0</v>
      </c>
      <c r="F5078" s="83"/>
      <c r="G5078" s="61"/>
      <c r="H5078" s="142" t="s">
        <v>37</v>
      </c>
      <c r="I5078" s="142"/>
      <c r="J5078" s="142"/>
      <c r="K5078" s="142"/>
      <c r="L5078" s="61"/>
      <c r="M5078" s="82" t="s">
        <v>36</v>
      </c>
      <c r="N5078" s="83"/>
      <c r="O5078" s="83">
        <f>E5078</f>
        <v>0</v>
      </c>
      <c r="P5078" s="95"/>
    </row>
    <row r="5079" spans="2:16" hidden="1" x14ac:dyDescent="0.25">
      <c r="B5079" s="98"/>
      <c r="C5079" s="87"/>
      <c r="D5079" s="87" t="s">
        <v>71</v>
      </c>
      <c r="E5079" s="87"/>
      <c r="F5079" s="22">
        <f>IFERROR(-VLOOKUP(B5078,'Lessor Calculations'!$G$10:$N$448,8,FALSE),0)</f>
        <v>0</v>
      </c>
      <c r="G5079" s="51"/>
      <c r="H5079" s="143"/>
      <c r="I5079" s="143"/>
      <c r="J5079" s="143"/>
      <c r="K5079" s="143"/>
      <c r="L5079" s="51"/>
      <c r="M5079" s="87"/>
      <c r="N5079" s="87" t="s">
        <v>71</v>
      </c>
      <c r="O5079" s="22"/>
      <c r="P5079" s="96">
        <f>F5079</f>
        <v>0</v>
      </c>
    </row>
    <row r="5080" spans="2:16" hidden="1" x14ac:dyDescent="0.25">
      <c r="B5080" s="98"/>
      <c r="C5080" s="66"/>
      <c r="D5080" s="87" t="s">
        <v>72</v>
      </c>
      <c r="E5080" s="87"/>
      <c r="F5080" s="22" t="str">
        <f>IFERROR(VLOOKUP(B5078,'Lessor Calculations'!$G$10:$M$448,7,FALSE),0)</f>
        <v xml:space="preserve">  </v>
      </c>
      <c r="G5080" s="51"/>
      <c r="H5080" s="143"/>
      <c r="I5080" s="143"/>
      <c r="J5080" s="143"/>
      <c r="K5080" s="143"/>
      <c r="L5080" s="51"/>
      <c r="M5080" s="66"/>
      <c r="N5080" s="87" t="s">
        <v>72</v>
      </c>
      <c r="O5080" s="22"/>
      <c r="P5080" s="96" t="str">
        <f>F5080</f>
        <v xml:space="preserve">  </v>
      </c>
    </row>
    <row r="5081" spans="2:16" hidden="1" x14ac:dyDescent="0.25">
      <c r="B5081" s="98"/>
      <c r="C5081" s="66"/>
      <c r="D5081" s="87"/>
      <c r="E5081" s="22"/>
      <c r="F5081" s="22"/>
      <c r="G5081" s="51"/>
      <c r="H5081" s="66"/>
      <c r="I5081" s="87"/>
      <c r="J5081" s="22"/>
      <c r="K5081" s="22"/>
      <c r="L5081" s="51"/>
      <c r="M5081" s="65"/>
      <c r="N5081" s="87"/>
      <c r="O5081" s="22"/>
      <c r="P5081" s="96"/>
    </row>
    <row r="5082" spans="2:16" ht="15.6" hidden="1" x14ac:dyDescent="0.3">
      <c r="B5082" s="62" t="str">
        <f>B5078</f>
        <v xml:space="preserve">  </v>
      </c>
      <c r="C5082" s="66" t="s">
        <v>70</v>
      </c>
      <c r="D5082" s="66"/>
      <c r="E5082" s="22" t="str">
        <f>IFERROR(VLOOKUP(B5082,'Lessor Calculations'!$Z$10:$AB$448,3,FALSE),0)</f>
        <v xml:space="preserve">  </v>
      </c>
      <c r="F5082" s="66"/>
      <c r="G5082" s="51"/>
      <c r="H5082" s="143" t="s">
        <v>37</v>
      </c>
      <c r="I5082" s="143"/>
      <c r="J5082" s="143"/>
      <c r="K5082" s="143"/>
      <c r="L5082" s="51"/>
      <c r="M5082" s="66" t="s">
        <v>70</v>
      </c>
      <c r="N5082" s="66"/>
      <c r="O5082" s="22" t="str">
        <f>E5082</f>
        <v xml:space="preserve">  </v>
      </c>
      <c r="P5082" s="96"/>
    </row>
    <row r="5083" spans="2:16" hidden="1" x14ac:dyDescent="0.25">
      <c r="B5083" s="98"/>
      <c r="C5083" s="66"/>
      <c r="D5083" s="87" t="s">
        <v>82</v>
      </c>
      <c r="E5083" s="66"/>
      <c r="F5083" s="77" t="str">
        <f>E5082</f>
        <v xml:space="preserve">  </v>
      </c>
      <c r="G5083" s="51"/>
      <c r="H5083" s="143"/>
      <c r="I5083" s="143"/>
      <c r="J5083" s="143"/>
      <c r="K5083" s="143"/>
      <c r="L5083" s="51"/>
      <c r="M5083" s="66"/>
      <c r="N5083" s="87" t="s">
        <v>82</v>
      </c>
      <c r="O5083" s="22"/>
      <c r="P5083" s="96" t="str">
        <f>O5082</f>
        <v xml:space="preserve">  </v>
      </c>
    </row>
    <row r="5084" spans="2:16" hidden="1" x14ac:dyDescent="0.25">
      <c r="B5084" s="98"/>
      <c r="C5084" s="66"/>
      <c r="D5084" s="87"/>
      <c r="E5084" s="22"/>
      <c r="F5084" s="22"/>
      <c r="G5084" s="51"/>
      <c r="H5084" s="66"/>
      <c r="I5084" s="87"/>
      <c r="J5084" s="22"/>
      <c r="K5084" s="22"/>
      <c r="L5084" s="51"/>
      <c r="M5084" s="65"/>
      <c r="N5084" s="87"/>
      <c r="O5084" s="22"/>
      <c r="P5084" s="96"/>
    </row>
    <row r="5085" spans="2:16" ht="15.6" hidden="1" x14ac:dyDescent="0.3">
      <c r="B5085" s="62" t="str">
        <f>B5082</f>
        <v xml:space="preserve">  </v>
      </c>
      <c r="C5085" s="144" t="s">
        <v>37</v>
      </c>
      <c r="D5085" s="144"/>
      <c r="E5085" s="144"/>
      <c r="F5085" s="144"/>
      <c r="G5085" s="51"/>
      <c r="H5085" s="87" t="s">
        <v>74</v>
      </c>
      <c r="I5085" s="66"/>
      <c r="J5085" s="22" t="str">
        <f>IFERROR(VLOOKUP(B5085,'Lessor Calculations'!$AE$10:$AG$448,3,FALSE),0)</f>
        <v xml:space="preserve">  </v>
      </c>
      <c r="K5085" s="22"/>
      <c r="L5085" s="51"/>
      <c r="M5085" s="87" t="s">
        <v>74</v>
      </c>
      <c r="N5085" s="66"/>
      <c r="O5085" s="22" t="str">
        <f>J5085</f>
        <v xml:space="preserve">  </v>
      </c>
      <c r="P5085" s="96"/>
    </row>
    <row r="5086" spans="2:16" ht="15.6" hidden="1" x14ac:dyDescent="0.3">
      <c r="B5086" s="74"/>
      <c r="C5086" s="144"/>
      <c r="D5086" s="144"/>
      <c r="E5086" s="144"/>
      <c r="F5086" s="144"/>
      <c r="G5086" s="51"/>
      <c r="H5086" s="52"/>
      <c r="I5086" s="87" t="s">
        <v>79</v>
      </c>
      <c r="J5086" s="22"/>
      <c r="K5086" s="22" t="str">
        <f>J5085</f>
        <v xml:space="preserve">  </v>
      </c>
      <c r="L5086" s="51"/>
      <c r="M5086" s="52"/>
      <c r="N5086" s="87" t="s">
        <v>79</v>
      </c>
      <c r="O5086" s="22"/>
      <c r="P5086" s="96" t="str">
        <f>O5085</f>
        <v xml:space="preserve">  </v>
      </c>
    </row>
    <row r="5087" spans="2:16" ht="15.6" hidden="1" x14ac:dyDescent="0.3">
      <c r="B5087" s="74"/>
      <c r="C5087" s="66"/>
      <c r="D5087" s="87"/>
      <c r="E5087" s="22"/>
      <c r="F5087" s="22"/>
      <c r="G5087" s="51"/>
      <c r="H5087" s="66"/>
      <c r="I5087" s="87"/>
      <c r="J5087" s="22"/>
      <c r="K5087" s="22"/>
      <c r="L5087" s="51"/>
      <c r="M5087" s="65"/>
      <c r="N5087" s="66"/>
      <c r="O5087" s="22"/>
      <c r="P5087" s="96"/>
    </row>
    <row r="5088" spans="2:16" ht="15.6" hidden="1" x14ac:dyDescent="0.3">
      <c r="B5088" s="62" t="str">
        <f>B5085</f>
        <v xml:space="preserve">  </v>
      </c>
      <c r="C5088" s="87" t="s">
        <v>36</v>
      </c>
      <c r="D5088" s="22"/>
      <c r="E5088" s="22" t="str">
        <f>F5089</f>
        <v xml:space="preserve">  </v>
      </c>
      <c r="F5088" s="22"/>
      <c r="G5088" s="51"/>
      <c r="H5088" s="143" t="s">
        <v>37</v>
      </c>
      <c r="I5088" s="143"/>
      <c r="J5088" s="143"/>
      <c r="K5088" s="143"/>
      <c r="L5088" s="51"/>
      <c r="M5088" s="87" t="s">
        <v>36</v>
      </c>
      <c r="N5088" s="22"/>
      <c r="O5088" s="22" t="str">
        <f>E5088</f>
        <v xml:space="preserve">  </v>
      </c>
      <c r="P5088" s="96"/>
    </row>
    <row r="5089" spans="2:16" ht="15.6" hidden="1" x14ac:dyDescent="0.3">
      <c r="B5089" s="75"/>
      <c r="C5089" s="79"/>
      <c r="D5089" s="90" t="s">
        <v>80</v>
      </c>
      <c r="E5089" s="90"/>
      <c r="F5089" s="91" t="str">
        <f>IFERROR(VLOOKUP(B5088,'Lessor Calculations'!$G$10:$W$448,17,FALSE),0)</f>
        <v xml:space="preserve">  </v>
      </c>
      <c r="G5089" s="70"/>
      <c r="H5089" s="146"/>
      <c r="I5089" s="146"/>
      <c r="J5089" s="146"/>
      <c r="K5089" s="146"/>
      <c r="L5089" s="70"/>
      <c r="M5089" s="79"/>
      <c r="N5089" s="90" t="s">
        <v>80</v>
      </c>
      <c r="O5089" s="91"/>
      <c r="P5089" s="94" t="str">
        <f>O5088</f>
        <v xml:space="preserve">  </v>
      </c>
    </row>
  </sheetData>
  <sheetProtection algorithmName="SHA-512" hashValue="EKqP9Qas7sTyrvRyqL3XIhmLJOrx51oPGyW7FcnSFsHm3EiRSX2Xoid3kl5GWAIFSTDoqnicd+D7xj0PWJ8PmQ==" saltValue="uwIGcIy+QrmvCMPByJWbIw==" spinCount="100000" sheet="1" objects="1" scenarios="1"/>
  <mergeCells count="1701">
    <mergeCell ref="H5010:K5011"/>
    <mergeCell ref="C5013:F5014"/>
    <mergeCell ref="H5016:K5017"/>
    <mergeCell ref="H5018:K5020"/>
    <mergeCell ref="H5022:K5023"/>
    <mergeCell ref="C5025:F5026"/>
    <mergeCell ref="H5028:K5029"/>
    <mergeCell ref="H5030:K5032"/>
    <mergeCell ref="H5034:K5035"/>
    <mergeCell ref="H4982:K4984"/>
    <mergeCell ref="H4986:K4987"/>
    <mergeCell ref="C4989:F4990"/>
    <mergeCell ref="H5064:K5065"/>
    <mergeCell ref="H5066:K5068"/>
    <mergeCell ref="H5070:K5071"/>
    <mergeCell ref="C5073:F5074"/>
    <mergeCell ref="H5076:K5077"/>
    <mergeCell ref="H5078:K5080"/>
    <mergeCell ref="H5082:K5083"/>
    <mergeCell ref="C5085:F5086"/>
    <mergeCell ref="H5088:K5089"/>
    <mergeCell ref="C5037:F5038"/>
    <mergeCell ref="H5040:K5041"/>
    <mergeCell ref="H5042:K5044"/>
    <mergeCell ref="H5046:K5047"/>
    <mergeCell ref="C5049:F5050"/>
    <mergeCell ref="H5052:K5053"/>
    <mergeCell ref="H5054:K5056"/>
    <mergeCell ref="H5058:K5059"/>
    <mergeCell ref="C5061:F5062"/>
    <mergeCell ref="H4992:K4993"/>
    <mergeCell ref="H4994:K4996"/>
    <mergeCell ref="H4998:K4999"/>
    <mergeCell ref="C5001:F5002"/>
    <mergeCell ref="H5004:K5005"/>
    <mergeCell ref="H5006:K5008"/>
    <mergeCell ref="H4956:K4957"/>
    <mergeCell ref="H4958:K4960"/>
    <mergeCell ref="H4962:K4963"/>
    <mergeCell ref="C4965:F4966"/>
    <mergeCell ref="H4968:K4969"/>
    <mergeCell ref="H4970:K4972"/>
    <mergeCell ref="H4974:K4975"/>
    <mergeCell ref="C4977:F4978"/>
    <mergeCell ref="H4980:K4981"/>
    <mergeCell ref="C4929:F4930"/>
    <mergeCell ref="H4932:K4933"/>
    <mergeCell ref="H4934:K4936"/>
    <mergeCell ref="H4938:K4939"/>
    <mergeCell ref="C4941:F4942"/>
    <mergeCell ref="H4944:K4945"/>
    <mergeCell ref="H4946:K4948"/>
    <mergeCell ref="H4950:K4951"/>
    <mergeCell ref="C4953:F4954"/>
    <mergeCell ref="H4902:K4903"/>
    <mergeCell ref="C4905:F4906"/>
    <mergeCell ref="H4908:K4909"/>
    <mergeCell ref="H4910:K4912"/>
    <mergeCell ref="H4914:K4915"/>
    <mergeCell ref="C4917:F4918"/>
    <mergeCell ref="H4920:K4921"/>
    <mergeCell ref="H4922:K4924"/>
    <mergeCell ref="H4926:K4927"/>
    <mergeCell ref="H4874:K4876"/>
    <mergeCell ref="H4878:K4879"/>
    <mergeCell ref="C4881:F4882"/>
    <mergeCell ref="H4884:K4885"/>
    <mergeCell ref="H4886:K4888"/>
    <mergeCell ref="H4890:K4891"/>
    <mergeCell ref="C4893:F4894"/>
    <mergeCell ref="H4896:K4897"/>
    <mergeCell ref="H4898:K4900"/>
    <mergeCell ref="H4848:K4849"/>
    <mergeCell ref="H4850:K4852"/>
    <mergeCell ref="H4854:K4855"/>
    <mergeCell ref="C4857:F4858"/>
    <mergeCell ref="H4860:K4861"/>
    <mergeCell ref="H4862:K4864"/>
    <mergeCell ref="H4866:K4867"/>
    <mergeCell ref="C4869:F4870"/>
    <mergeCell ref="H4872:K4873"/>
    <mergeCell ref="C4821:F4822"/>
    <mergeCell ref="H4824:K4825"/>
    <mergeCell ref="H4826:K4828"/>
    <mergeCell ref="H4830:K4831"/>
    <mergeCell ref="C4833:F4834"/>
    <mergeCell ref="H4836:K4837"/>
    <mergeCell ref="H4838:K4840"/>
    <mergeCell ref="H4842:K4843"/>
    <mergeCell ref="C4845:F4846"/>
    <mergeCell ref="H4794:K4795"/>
    <mergeCell ref="C4797:F4798"/>
    <mergeCell ref="H4800:K4801"/>
    <mergeCell ref="H4802:K4804"/>
    <mergeCell ref="H4806:K4807"/>
    <mergeCell ref="C4809:F4810"/>
    <mergeCell ref="H4812:K4813"/>
    <mergeCell ref="H4814:K4816"/>
    <mergeCell ref="H4818:K4819"/>
    <mergeCell ref="H4766:K4768"/>
    <mergeCell ref="H4770:K4771"/>
    <mergeCell ref="C4773:F4774"/>
    <mergeCell ref="H4776:K4777"/>
    <mergeCell ref="H4778:K4780"/>
    <mergeCell ref="H4782:K4783"/>
    <mergeCell ref="C4785:F4786"/>
    <mergeCell ref="H4788:K4789"/>
    <mergeCell ref="H4790:K4792"/>
    <mergeCell ref="H4742:K4744"/>
    <mergeCell ref="H4746:K4747"/>
    <mergeCell ref="C4749:F4750"/>
    <mergeCell ref="H4752:K4753"/>
    <mergeCell ref="H4754:K4756"/>
    <mergeCell ref="H4758:K4759"/>
    <mergeCell ref="C4761:F4762"/>
    <mergeCell ref="H4764:K4765"/>
    <mergeCell ref="C4713:F4714"/>
    <mergeCell ref="H4716:K4717"/>
    <mergeCell ref="H4718:K4720"/>
    <mergeCell ref="H4722:K4723"/>
    <mergeCell ref="C4725:F4726"/>
    <mergeCell ref="H4728:K4729"/>
    <mergeCell ref="H4730:K4732"/>
    <mergeCell ref="H4734:K4735"/>
    <mergeCell ref="C4737:F4738"/>
    <mergeCell ref="H4692:K4693"/>
    <mergeCell ref="H4694:K4696"/>
    <mergeCell ref="H4698:K4699"/>
    <mergeCell ref="C4701:F4702"/>
    <mergeCell ref="H4704:K4705"/>
    <mergeCell ref="H4706:K4708"/>
    <mergeCell ref="H4710:K4711"/>
    <mergeCell ref="H4658:K4660"/>
    <mergeCell ref="H4662:K4663"/>
    <mergeCell ref="C4665:F4666"/>
    <mergeCell ref="H4668:K4669"/>
    <mergeCell ref="H4670:K4672"/>
    <mergeCell ref="H4674:K4675"/>
    <mergeCell ref="C4677:F4678"/>
    <mergeCell ref="H4680:K4681"/>
    <mergeCell ref="H4682:K4684"/>
    <mergeCell ref="H4740:K4741"/>
    <mergeCell ref="C4641:F4642"/>
    <mergeCell ref="H4644:K4645"/>
    <mergeCell ref="H4646:K4648"/>
    <mergeCell ref="H4650:K4651"/>
    <mergeCell ref="C4653:F4654"/>
    <mergeCell ref="H4656:K4657"/>
    <mergeCell ref="C4605:F4606"/>
    <mergeCell ref="H4608:K4609"/>
    <mergeCell ref="H4610:K4612"/>
    <mergeCell ref="H4614:K4615"/>
    <mergeCell ref="C4617:F4618"/>
    <mergeCell ref="H4620:K4621"/>
    <mergeCell ref="H4622:K4624"/>
    <mergeCell ref="H4626:K4627"/>
    <mergeCell ref="C4629:F4630"/>
    <mergeCell ref="H4686:K4687"/>
    <mergeCell ref="C4689:F4690"/>
    <mergeCell ref="H4590:K4591"/>
    <mergeCell ref="C4593:F4594"/>
    <mergeCell ref="H4596:K4597"/>
    <mergeCell ref="H4598:K4600"/>
    <mergeCell ref="H4602:K4603"/>
    <mergeCell ref="H4550:K4552"/>
    <mergeCell ref="H4554:K4555"/>
    <mergeCell ref="C4557:F4558"/>
    <mergeCell ref="H4560:K4561"/>
    <mergeCell ref="H4562:K4564"/>
    <mergeCell ref="H4566:K4567"/>
    <mergeCell ref="C4569:F4570"/>
    <mergeCell ref="H4572:K4573"/>
    <mergeCell ref="H4574:K4576"/>
    <mergeCell ref="H4632:K4633"/>
    <mergeCell ref="H4634:K4636"/>
    <mergeCell ref="H4638:K4639"/>
    <mergeCell ref="H4538:K4540"/>
    <mergeCell ref="H4542:K4543"/>
    <mergeCell ref="C4545:F4546"/>
    <mergeCell ref="H4548:K4549"/>
    <mergeCell ref="C4497:F4498"/>
    <mergeCell ref="H4500:K4501"/>
    <mergeCell ref="H4502:K4504"/>
    <mergeCell ref="H4506:K4507"/>
    <mergeCell ref="C4509:F4510"/>
    <mergeCell ref="H4512:K4513"/>
    <mergeCell ref="H4514:K4516"/>
    <mergeCell ref="H4518:K4519"/>
    <mergeCell ref="C4521:F4522"/>
    <mergeCell ref="H4578:K4579"/>
    <mergeCell ref="C4581:F4582"/>
    <mergeCell ref="H4584:K4585"/>
    <mergeCell ref="H4586:K4588"/>
    <mergeCell ref="H4524:K4525"/>
    <mergeCell ref="H4526:K4528"/>
    <mergeCell ref="H4530:K4531"/>
    <mergeCell ref="C4533:F4534"/>
    <mergeCell ref="H4536:K4537"/>
    <mergeCell ref="H4140:K4141"/>
    <mergeCell ref="H4142:K4144"/>
    <mergeCell ref="H4146:K4147"/>
    <mergeCell ref="C4485:F4486"/>
    <mergeCell ref="H4488:K4489"/>
    <mergeCell ref="H4490:K4492"/>
    <mergeCell ref="H4494:K4495"/>
    <mergeCell ref="H4416:K4417"/>
    <mergeCell ref="H4394:K4396"/>
    <mergeCell ref="H4398:K4399"/>
    <mergeCell ref="C4401:F4402"/>
    <mergeCell ref="H4404:K4405"/>
    <mergeCell ref="H4406:K4408"/>
    <mergeCell ref="H4410:K4411"/>
    <mergeCell ref="C4413:F4414"/>
    <mergeCell ref="H4418:K4420"/>
    <mergeCell ref="H4422:K4423"/>
    <mergeCell ref="C4425:F4426"/>
    <mergeCell ref="H4428:K4429"/>
    <mergeCell ref="H4430:K4432"/>
    <mergeCell ref="H4434:K4435"/>
    <mergeCell ref="C4437:F4438"/>
    <mergeCell ref="H4440:K4441"/>
    <mergeCell ref="H4442:K4444"/>
    <mergeCell ref="H4446:K4447"/>
    <mergeCell ref="C4449:F4450"/>
    <mergeCell ref="H4452:K4453"/>
    <mergeCell ref="H4454:K4456"/>
    <mergeCell ref="H4458:K4459"/>
    <mergeCell ref="C4461:F4462"/>
    <mergeCell ref="H4464:K4465"/>
    <mergeCell ref="H3948:K3949"/>
    <mergeCell ref="H3950:K3952"/>
    <mergeCell ref="H3954:K3955"/>
    <mergeCell ref="C3957:F3958"/>
    <mergeCell ref="H3960:K3961"/>
    <mergeCell ref="H3962:K3964"/>
    <mergeCell ref="H3966:K3967"/>
    <mergeCell ref="H4236:K4237"/>
    <mergeCell ref="H4238:K4240"/>
    <mergeCell ref="H4242:K4243"/>
    <mergeCell ref="H4110:K4111"/>
    <mergeCell ref="C4113:F4114"/>
    <mergeCell ref="H4116:K4117"/>
    <mergeCell ref="H4118:K4120"/>
    <mergeCell ref="H4122:K4123"/>
    <mergeCell ref="C4125:F4126"/>
    <mergeCell ref="H4128:K4129"/>
    <mergeCell ref="H4130:K4132"/>
    <mergeCell ref="H4134:K4135"/>
    <mergeCell ref="H4218:K4219"/>
    <mergeCell ref="C4173:F4174"/>
    <mergeCell ref="H4176:K4177"/>
    <mergeCell ref="H4178:K4180"/>
    <mergeCell ref="H4182:K4183"/>
    <mergeCell ref="C4185:F4186"/>
    <mergeCell ref="H4188:K4189"/>
    <mergeCell ref="H4190:K4192"/>
    <mergeCell ref="H4194:K4195"/>
    <mergeCell ref="C4197:F4198"/>
    <mergeCell ref="H4200:K4201"/>
    <mergeCell ref="H4202:K4204"/>
    <mergeCell ref="H4206:K4207"/>
    <mergeCell ref="H3774:K3775"/>
    <mergeCell ref="C3777:F3778"/>
    <mergeCell ref="H3690:K3691"/>
    <mergeCell ref="H3698:K3700"/>
    <mergeCell ref="H3702:K3703"/>
    <mergeCell ref="C3705:F3706"/>
    <mergeCell ref="H3708:K3709"/>
    <mergeCell ref="H4014:K4015"/>
    <mergeCell ref="C4017:F4018"/>
    <mergeCell ref="H4022:K4024"/>
    <mergeCell ref="H4026:K4027"/>
    <mergeCell ref="C3885:F3886"/>
    <mergeCell ref="H3890:K3892"/>
    <mergeCell ref="H3894:K3895"/>
    <mergeCell ref="C3897:F3898"/>
    <mergeCell ref="H3900:K3901"/>
    <mergeCell ref="H3902:K3904"/>
    <mergeCell ref="H3906:K3907"/>
    <mergeCell ref="C3909:F3910"/>
    <mergeCell ref="H3912:K3913"/>
    <mergeCell ref="H4020:K4021"/>
    <mergeCell ref="H3914:K3916"/>
    <mergeCell ref="H3918:K3919"/>
    <mergeCell ref="C3921:F3922"/>
    <mergeCell ref="H3924:K3925"/>
    <mergeCell ref="H3926:K3928"/>
    <mergeCell ref="H3930:K3931"/>
    <mergeCell ref="C3933:F3934"/>
    <mergeCell ref="H3936:K3937"/>
    <mergeCell ref="H3938:K3940"/>
    <mergeCell ref="H3942:K3943"/>
    <mergeCell ref="C3945:F3946"/>
    <mergeCell ref="C3501:F3502"/>
    <mergeCell ref="H3504:K3505"/>
    <mergeCell ref="H3506:K3508"/>
    <mergeCell ref="H3510:K3511"/>
    <mergeCell ref="H3558:K3559"/>
    <mergeCell ref="C3513:F3514"/>
    <mergeCell ref="H3516:K3517"/>
    <mergeCell ref="H3518:K3520"/>
    <mergeCell ref="H3522:K3523"/>
    <mergeCell ref="C3525:F3526"/>
    <mergeCell ref="H3798:K3799"/>
    <mergeCell ref="C3801:F3802"/>
    <mergeCell ref="H3804:K3805"/>
    <mergeCell ref="C3669:F3670"/>
    <mergeCell ref="H3672:K3673"/>
    <mergeCell ref="H3674:K3676"/>
    <mergeCell ref="H3678:K3679"/>
    <mergeCell ref="C3681:F3682"/>
    <mergeCell ref="H3684:K3685"/>
    <mergeCell ref="H3686:K3688"/>
    <mergeCell ref="C3693:F3694"/>
    <mergeCell ref="H3696:K3697"/>
    <mergeCell ref="H3756:K3757"/>
    <mergeCell ref="H3734:K3736"/>
    <mergeCell ref="H3738:K3739"/>
    <mergeCell ref="C3741:F3742"/>
    <mergeCell ref="H3744:K3745"/>
    <mergeCell ref="H3746:K3748"/>
    <mergeCell ref="H3750:K3751"/>
    <mergeCell ref="C3753:F3754"/>
    <mergeCell ref="H3758:K3760"/>
    <mergeCell ref="H3762:K3763"/>
    <mergeCell ref="H3450:K3451"/>
    <mergeCell ref="C3453:F3454"/>
    <mergeCell ref="H3456:K3457"/>
    <mergeCell ref="H3458:K3460"/>
    <mergeCell ref="H3462:K3463"/>
    <mergeCell ref="C3465:F3466"/>
    <mergeCell ref="H3468:K3469"/>
    <mergeCell ref="H3470:K3472"/>
    <mergeCell ref="H3474:K3475"/>
    <mergeCell ref="H3492:K3493"/>
    <mergeCell ref="C3477:F3478"/>
    <mergeCell ref="H3480:K3481"/>
    <mergeCell ref="H3482:K3484"/>
    <mergeCell ref="H3486:K3487"/>
    <mergeCell ref="C3489:F3490"/>
    <mergeCell ref="H3494:K3496"/>
    <mergeCell ref="H3498:K3499"/>
    <mergeCell ref="H3084:K3085"/>
    <mergeCell ref="H3086:K3088"/>
    <mergeCell ref="C3357:F3358"/>
    <mergeCell ref="H3362:K3364"/>
    <mergeCell ref="H3366:K3367"/>
    <mergeCell ref="C3225:F3226"/>
    <mergeCell ref="H3230:K3232"/>
    <mergeCell ref="H3234:K3235"/>
    <mergeCell ref="C3237:F3238"/>
    <mergeCell ref="H3240:K3241"/>
    <mergeCell ref="H3242:K3244"/>
    <mergeCell ref="H3246:K3247"/>
    <mergeCell ref="C3249:F3250"/>
    <mergeCell ref="H3252:K3253"/>
    <mergeCell ref="H3294:K3295"/>
    <mergeCell ref="C3297:F3298"/>
    <mergeCell ref="H3300:K3301"/>
    <mergeCell ref="H3302:K3304"/>
    <mergeCell ref="H3306:K3307"/>
    <mergeCell ref="C3309:F3310"/>
    <mergeCell ref="H3312:K3313"/>
    <mergeCell ref="H3314:K3316"/>
    <mergeCell ref="H3318:K3319"/>
    <mergeCell ref="C3321:F3322"/>
    <mergeCell ref="H3324:K3325"/>
    <mergeCell ref="H3326:K3328"/>
    <mergeCell ref="H3330:K3331"/>
    <mergeCell ref="C3333:F3334"/>
    <mergeCell ref="H3360:K3361"/>
    <mergeCell ref="H3228:K3229"/>
    <mergeCell ref="H3336:K3337"/>
    <mergeCell ref="H3254:K3256"/>
    <mergeCell ref="H2822:K2824"/>
    <mergeCell ref="H2826:K2827"/>
    <mergeCell ref="H3134:K3136"/>
    <mergeCell ref="H3138:K3139"/>
    <mergeCell ref="C3141:F3142"/>
    <mergeCell ref="H3144:K3145"/>
    <mergeCell ref="C3009:F3010"/>
    <mergeCell ref="H3012:K3013"/>
    <mergeCell ref="H3014:K3016"/>
    <mergeCell ref="H3018:K3019"/>
    <mergeCell ref="C3021:F3022"/>
    <mergeCell ref="H3024:K3025"/>
    <mergeCell ref="H3026:K3028"/>
    <mergeCell ref="C3033:F3034"/>
    <mergeCell ref="H3036:K3037"/>
    <mergeCell ref="H3030:K3031"/>
    <mergeCell ref="H3038:K3040"/>
    <mergeCell ref="H3042:K3043"/>
    <mergeCell ref="C3045:F3046"/>
    <mergeCell ref="H3048:K3049"/>
    <mergeCell ref="H3050:K3052"/>
    <mergeCell ref="H3054:K3055"/>
    <mergeCell ref="C3057:F3058"/>
    <mergeCell ref="H3060:K3061"/>
    <mergeCell ref="H3062:K3064"/>
    <mergeCell ref="H3066:K3067"/>
    <mergeCell ref="C3069:F3070"/>
    <mergeCell ref="H3072:K3073"/>
    <mergeCell ref="H3096:K3097"/>
    <mergeCell ref="H3074:K3076"/>
    <mergeCell ref="H3078:K3079"/>
    <mergeCell ref="C3081:F3082"/>
    <mergeCell ref="H2630:K2632"/>
    <mergeCell ref="H2634:K2635"/>
    <mergeCell ref="C2637:F2638"/>
    <mergeCell ref="H2640:K2641"/>
    <mergeCell ref="H2642:K2644"/>
    <mergeCell ref="H2646:K2647"/>
    <mergeCell ref="H2916:K2917"/>
    <mergeCell ref="H2918:K2920"/>
    <mergeCell ref="H2922:K2923"/>
    <mergeCell ref="H2790:K2791"/>
    <mergeCell ref="C2793:F2794"/>
    <mergeCell ref="H2796:K2797"/>
    <mergeCell ref="H2798:K2800"/>
    <mergeCell ref="H2802:K2803"/>
    <mergeCell ref="C2805:F2806"/>
    <mergeCell ref="H2808:K2809"/>
    <mergeCell ref="H2810:K2812"/>
    <mergeCell ref="H2814:K2815"/>
    <mergeCell ref="H2898:K2899"/>
    <mergeCell ref="C2853:F2854"/>
    <mergeCell ref="H2856:K2857"/>
    <mergeCell ref="H2858:K2860"/>
    <mergeCell ref="H2862:K2863"/>
    <mergeCell ref="C2865:F2866"/>
    <mergeCell ref="H2868:K2869"/>
    <mergeCell ref="H2870:K2872"/>
    <mergeCell ref="H2874:K2875"/>
    <mergeCell ref="C2877:F2878"/>
    <mergeCell ref="H2880:K2881"/>
    <mergeCell ref="H2882:K2884"/>
    <mergeCell ref="H2886:K2887"/>
    <mergeCell ref="C2889:F2890"/>
    <mergeCell ref="C2457:F2458"/>
    <mergeCell ref="H2370:K2371"/>
    <mergeCell ref="H2378:K2380"/>
    <mergeCell ref="H2382:K2383"/>
    <mergeCell ref="C2385:F2386"/>
    <mergeCell ref="H2388:K2389"/>
    <mergeCell ref="H2694:K2695"/>
    <mergeCell ref="C2697:F2698"/>
    <mergeCell ref="H2702:K2704"/>
    <mergeCell ref="H2706:K2707"/>
    <mergeCell ref="C2565:F2566"/>
    <mergeCell ref="H2570:K2572"/>
    <mergeCell ref="H2574:K2575"/>
    <mergeCell ref="C2577:F2578"/>
    <mergeCell ref="H2580:K2581"/>
    <mergeCell ref="H2582:K2584"/>
    <mergeCell ref="H2586:K2587"/>
    <mergeCell ref="C2589:F2590"/>
    <mergeCell ref="H2592:K2593"/>
    <mergeCell ref="H2700:K2701"/>
    <mergeCell ref="H2594:K2596"/>
    <mergeCell ref="H2598:K2599"/>
    <mergeCell ref="C2601:F2602"/>
    <mergeCell ref="H2604:K2605"/>
    <mergeCell ref="H2606:K2608"/>
    <mergeCell ref="H2610:K2611"/>
    <mergeCell ref="C2613:F2614"/>
    <mergeCell ref="H2616:K2617"/>
    <mergeCell ref="H2618:K2620"/>
    <mergeCell ref="H2622:K2623"/>
    <mergeCell ref="C2625:F2626"/>
    <mergeCell ref="H2628:K2629"/>
    <mergeCell ref="H2184:K2185"/>
    <mergeCell ref="H2186:K2188"/>
    <mergeCell ref="H2190:K2191"/>
    <mergeCell ref="H2238:K2239"/>
    <mergeCell ref="C2193:F2194"/>
    <mergeCell ref="H2196:K2197"/>
    <mergeCell ref="H2198:K2200"/>
    <mergeCell ref="H2202:K2203"/>
    <mergeCell ref="C2205:F2206"/>
    <mergeCell ref="H2478:K2479"/>
    <mergeCell ref="C2481:F2482"/>
    <mergeCell ref="H2484:K2485"/>
    <mergeCell ref="C2349:F2350"/>
    <mergeCell ref="H2352:K2353"/>
    <mergeCell ref="H2354:K2356"/>
    <mergeCell ref="H2358:K2359"/>
    <mergeCell ref="C2361:F2362"/>
    <mergeCell ref="H2364:K2365"/>
    <mergeCell ref="H2366:K2368"/>
    <mergeCell ref="C2373:F2374"/>
    <mergeCell ref="H2376:K2377"/>
    <mergeCell ref="H2436:K2437"/>
    <mergeCell ref="H2414:K2416"/>
    <mergeCell ref="H2418:K2419"/>
    <mergeCell ref="C2421:F2422"/>
    <mergeCell ref="H2424:K2425"/>
    <mergeCell ref="H2426:K2428"/>
    <mergeCell ref="H2430:K2431"/>
    <mergeCell ref="C2433:F2434"/>
    <mergeCell ref="H2438:K2440"/>
    <mergeCell ref="H2442:K2443"/>
    <mergeCell ref="C2445:F2446"/>
    <mergeCell ref="H2006:K2008"/>
    <mergeCell ref="H2010:K2011"/>
    <mergeCell ref="C2013:F2014"/>
    <mergeCell ref="H2040:K2041"/>
    <mergeCell ref="H1908:K1909"/>
    <mergeCell ref="H2016:K2017"/>
    <mergeCell ref="H1934:K1936"/>
    <mergeCell ref="H1938:K1939"/>
    <mergeCell ref="C1941:F1942"/>
    <mergeCell ref="H2250:K2251"/>
    <mergeCell ref="C2253:F2254"/>
    <mergeCell ref="H2256:K2257"/>
    <mergeCell ref="H2258:K2260"/>
    <mergeCell ref="H2262:K2263"/>
    <mergeCell ref="H2130:K2131"/>
    <mergeCell ref="C2133:F2134"/>
    <mergeCell ref="H2136:K2137"/>
    <mergeCell ref="H2138:K2140"/>
    <mergeCell ref="H2142:K2143"/>
    <mergeCell ref="C2145:F2146"/>
    <mergeCell ref="H2148:K2149"/>
    <mergeCell ref="H2150:K2152"/>
    <mergeCell ref="H2154:K2155"/>
    <mergeCell ref="H2172:K2173"/>
    <mergeCell ref="C2157:F2158"/>
    <mergeCell ref="H2160:K2161"/>
    <mergeCell ref="H2162:K2164"/>
    <mergeCell ref="H2166:K2167"/>
    <mergeCell ref="C2169:F2170"/>
    <mergeCell ref="H2174:K2176"/>
    <mergeCell ref="H2178:K2179"/>
    <mergeCell ref="C2181:F2182"/>
    <mergeCell ref="H1740:K1741"/>
    <mergeCell ref="H1742:K1744"/>
    <mergeCell ref="H1746:K1747"/>
    <mergeCell ref="C1749:F1750"/>
    <mergeCell ref="H1752:K1753"/>
    <mergeCell ref="H1776:K1777"/>
    <mergeCell ref="H1754:K1756"/>
    <mergeCell ref="H1758:K1759"/>
    <mergeCell ref="C1761:F1762"/>
    <mergeCell ref="H1764:K1765"/>
    <mergeCell ref="H1766:K1768"/>
    <mergeCell ref="C2037:F2038"/>
    <mergeCell ref="H2042:K2044"/>
    <mergeCell ref="H2046:K2047"/>
    <mergeCell ref="C1905:F1906"/>
    <mergeCell ref="H1910:K1912"/>
    <mergeCell ref="H1914:K1915"/>
    <mergeCell ref="C1917:F1918"/>
    <mergeCell ref="H1920:K1921"/>
    <mergeCell ref="H1922:K1924"/>
    <mergeCell ref="H1926:K1927"/>
    <mergeCell ref="C1929:F1930"/>
    <mergeCell ref="H1932:K1933"/>
    <mergeCell ref="H1974:K1975"/>
    <mergeCell ref="C1977:F1978"/>
    <mergeCell ref="H1980:K1981"/>
    <mergeCell ref="H1982:K1984"/>
    <mergeCell ref="H1986:K1987"/>
    <mergeCell ref="C1989:F1990"/>
    <mergeCell ref="H1992:K1993"/>
    <mergeCell ref="H1994:K1996"/>
    <mergeCell ref="H1998:K1999"/>
    <mergeCell ref="C1689:F1690"/>
    <mergeCell ref="H1692:K1693"/>
    <mergeCell ref="H1694:K1696"/>
    <mergeCell ref="H1698:K1699"/>
    <mergeCell ref="C1701:F1702"/>
    <mergeCell ref="H1704:K1705"/>
    <mergeCell ref="H1706:K1708"/>
    <mergeCell ref="C1713:F1714"/>
    <mergeCell ref="H1716:K1717"/>
    <mergeCell ref="H1710:K1711"/>
    <mergeCell ref="H1718:K1720"/>
    <mergeCell ref="H1722:K1723"/>
    <mergeCell ref="C1725:F1726"/>
    <mergeCell ref="H1728:K1729"/>
    <mergeCell ref="H1730:K1732"/>
    <mergeCell ref="H1734:K1735"/>
    <mergeCell ref="C1737:F1738"/>
    <mergeCell ref="H1322:K1324"/>
    <mergeCell ref="H1326:K1327"/>
    <mergeCell ref="H1596:K1597"/>
    <mergeCell ref="H1598:K1600"/>
    <mergeCell ref="H1602:K1603"/>
    <mergeCell ref="H1470:K1471"/>
    <mergeCell ref="C1473:F1474"/>
    <mergeCell ref="H1476:K1477"/>
    <mergeCell ref="H1478:K1480"/>
    <mergeCell ref="H1482:K1483"/>
    <mergeCell ref="C1485:F1486"/>
    <mergeCell ref="H1488:K1489"/>
    <mergeCell ref="H1490:K1492"/>
    <mergeCell ref="H1494:K1495"/>
    <mergeCell ref="H1578:K1579"/>
    <mergeCell ref="C1533:F1534"/>
    <mergeCell ref="H1536:K1537"/>
    <mergeCell ref="H1538:K1540"/>
    <mergeCell ref="H1542:K1543"/>
    <mergeCell ref="C1545:F1546"/>
    <mergeCell ref="H1548:K1549"/>
    <mergeCell ref="H1550:K1552"/>
    <mergeCell ref="H1554:K1555"/>
    <mergeCell ref="C1557:F1558"/>
    <mergeCell ref="H1560:K1561"/>
    <mergeCell ref="H1562:K1564"/>
    <mergeCell ref="H1566:K1567"/>
    <mergeCell ref="C1569:F1570"/>
    <mergeCell ref="H1572:K1573"/>
    <mergeCell ref="H1512:K1513"/>
    <mergeCell ref="C1497:F1498"/>
    <mergeCell ref="H1500:K1501"/>
    <mergeCell ref="C1065:F1066"/>
    <mergeCell ref="H1068:K1069"/>
    <mergeCell ref="H1374:K1375"/>
    <mergeCell ref="C1377:F1378"/>
    <mergeCell ref="H1382:K1384"/>
    <mergeCell ref="H1386:K1387"/>
    <mergeCell ref="C1245:F1246"/>
    <mergeCell ref="H1250:K1252"/>
    <mergeCell ref="H1254:K1255"/>
    <mergeCell ref="C1257:F1258"/>
    <mergeCell ref="H1260:K1261"/>
    <mergeCell ref="H1262:K1264"/>
    <mergeCell ref="H1266:K1267"/>
    <mergeCell ref="C1269:F1270"/>
    <mergeCell ref="H1272:K1273"/>
    <mergeCell ref="H1380:K1381"/>
    <mergeCell ref="H1274:K1276"/>
    <mergeCell ref="H1278:K1279"/>
    <mergeCell ref="C1281:F1282"/>
    <mergeCell ref="H1284:K1285"/>
    <mergeCell ref="H1286:K1288"/>
    <mergeCell ref="H1290:K1291"/>
    <mergeCell ref="C1293:F1294"/>
    <mergeCell ref="H1296:K1297"/>
    <mergeCell ref="H1298:K1300"/>
    <mergeCell ref="H1302:K1303"/>
    <mergeCell ref="C1305:F1306"/>
    <mergeCell ref="H1308:K1309"/>
    <mergeCell ref="H1310:K1312"/>
    <mergeCell ref="H1314:K1315"/>
    <mergeCell ref="C1317:F1318"/>
    <mergeCell ref="H1320:K1321"/>
    <mergeCell ref="C873:F874"/>
    <mergeCell ref="H876:K877"/>
    <mergeCell ref="H878:K880"/>
    <mergeCell ref="H882:K883"/>
    <mergeCell ref="C885:F886"/>
    <mergeCell ref="H1158:K1159"/>
    <mergeCell ref="C1161:F1162"/>
    <mergeCell ref="H1164:K1165"/>
    <mergeCell ref="C1029:F1030"/>
    <mergeCell ref="H1032:K1033"/>
    <mergeCell ref="H1034:K1036"/>
    <mergeCell ref="H1038:K1039"/>
    <mergeCell ref="C1041:F1042"/>
    <mergeCell ref="H1044:K1045"/>
    <mergeCell ref="H1046:K1048"/>
    <mergeCell ref="C1053:F1054"/>
    <mergeCell ref="H1056:K1057"/>
    <mergeCell ref="H1116:K1117"/>
    <mergeCell ref="H1094:K1096"/>
    <mergeCell ref="H1098:K1099"/>
    <mergeCell ref="C1101:F1102"/>
    <mergeCell ref="H1104:K1105"/>
    <mergeCell ref="H1106:K1108"/>
    <mergeCell ref="H1110:K1111"/>
    <mergeCell ref="C1113:F1114"/>
    <mergeCell ref="H1118:K1120"/>
    <mergeCell ref="H1122:K1123"/>
    <mergeCell ref="C1125:F1126"/>
    <mergeCell ref="H1128:K1129"/>
    <mergeCell ref="H1130:K1132"/>
    <mergeCell ref="H1134:K1135"/>
    <mergeCell ref="C1137:F1138"/>
    <mergeCell ref="H720:K721"/>
    <mergeCell ref="H588:K589"/>
    <mergeCell ref="H696:K697"/>
    <mergeCell ref="H614:K616"/>
    <mergeCell ref="H618:K619"/>
    <mergeCell ref="C621:F622"/>
    <mergeCell ref="H930:K931"/>
    <mergeCell ref="C933:F934"/>
    <mergeCell ref="H936:K937"/>
    <mergeCell ref="H938:K940"/>
    <mergeCell ref="H942:K943"/>
    <mergeCell ref="H810:K811"/>
    <mergeCell ref="C813:F814"/>
    <mergeCell ref="H816:K817"/>
    <mergeCell ref="H818:K820"/>
    <mergeCell ref="H822:K823"/>
    <mergeCell ref="C825:F826"/>
    <mergeCell ref="H828:K829"/>
    <mergeCell ref="H830:K832"/>
    <mergeCell ref="H834:K835"/>
    <mergeCell ref="H852:K853"/>
    <mergeCell ref="C837:F838"/>
    <mergeCell ref="H840:K841"/>
    <mergeCell ref="H842:K844"/>
    <mergeCell ref="H846:K847"/>
    <mergeCell ref="C849:F850"/>
    <mergeCell ref="H854:K856"/>
    <mergeCell ref="H858:K859"/>
    <mergeCell ref="C861:F862"/>
    <mergeCell ref="H864:K865"/>
    <mergeCell ref="H866:K868"/>
    <mergeCell ref="H870:K871"/>
    <mergeCell ref="C429:F430"/>
    <mergeCell ref="H432:K433"/>
    <mergeCell ref="H456:K457"/>
    <mergeCell ref="H434:K436"/>
    <mergeCell ref="H438:K439"/>
    <mergeCell ref="C441:F442"/>
    <mergeCell ref="H444:K445"/>
    <mergeCell ref="H446:K448"/>
    <mergeCell ref="C717:F718"/>
    <mergeCell ref="H722:K724"/>
    <mergeCell ref="H726:K727"/>
    <mergeCell ref="C585:F586"/>
    <mergeCell ref="H590:K592"/>
    <mergeCell ref="H594:K595"/>
    <mergeCell ref="C597:F598"/>
    <mergeCell ref="H600:K601"/>
    <mergeCell ref="H602:K604"/>
    <mergeCell ref="H606:K607"/>
    <mergeCell ref="C609:F610"/>
    <mergeCell ref="H612:K613"/>
    <mergeCell ref="H654:K655"/>
    <mergeCell ref="C657:F658"/>
    <mergeCell ref="H660:K661"/>
    <mergeCell ref="H662:K664"/>
    <mergeCell ref="H666:K667"/>
    <mergeCell ref="C669:F670"/>
    <mergeCell ref="H672:K673"/>
    <mergeCell ref="H674:K676"/>
    <mergeCell ref="H678:K679"/>
    <mergeCell ref="C681:F682"/>
    <mergeCell ref="H684:K685"/>
    <mergeCell ref="H686:K688"/>
    <mergeCell ref="H216:K217"/>
    <mergeCell ref="H218:K220"/>
    <mergeCell ref="H222:K223"/>
    <mergeCell ref="C225:F226"/>
    <mergeCell ref="H228:K229"/>
    <mergeCell ref="H230:K232"/>
    <mergeCell ref="H234:K235"/>
    <mergeCell ref="C237:F238"/>
    <mergeCell ref="H240:K241"/>
    <mergeCell ref="H242:K244"/>
    <mergeCell ref="H246:K247"/>
    <mergeCell ref="C249:F250"/>
    <mergeCell ref="H252:K253"/>
    <mergeCell ref="H192:K193"/>
    <mergeCell ref="H494:K496"/>
    <mergeCell ref="H498:K499"/>
    <mergeCell ref="C501:F502"/>
    <mergeCell ref="C369:F370"/>
    <mergeCell ref="H372:K373"/>
    <mergeCell ref="H374:K376"/>
    <mergeCell ref="H378:K379"/>
    <mergeCell ref="C381:F382"/>
    <mergeCell ref="H384:K385"/>
    <mergeCell ref="H386:K388"/>
    <mergeCell ref="C393:F394"/>
    <mergeCell ref="H396:K397"/>
    <mergeCell ref="H390:K391"/>
    <mergeCell ref="H398:K400"/>
    <mergeCell ref="H402:K403"/>
    <mergeCell ref="C405:F406"/>
    <mergeCell ref="H408:K409"/>
    <mergeCell ref="H410:K412"/>
    <mergeCell ref="H4482:K4483"/>
    <mergeCell ref="H4466:K4468"/>
    <mergeCell ref="H4470:K4471"/>
    <mergeCell ref="C4473:F4474"/>
    <mergeCell ref="H4476:K4477"/>
    <mergeCell ref="H4478:K4480"/>
    <mergeCell ref="H4350:K4351"/>
    <mergeCell ref="H4358:K4360"/>
    <mergeCell ref="H4362:K4363"/>
    <mergeCell ref="C4365:F4366"/>
    <mergeCell ref="H4368:K4369"/>
    <mergeCell ref="H4370:K4372"/>
    <mergeCell ref="H4374:K4375"/>
    <mergeCell ref="C4377:F4378"/>
    <mergeCell ref="H4380:K4381"/>
    <mergeCell ref="H4382:K4384"/>
    <mergeCell ref="H254:K256"/>
    <mergeCell ref="C261:F262"/>
    <mergeCell ref="H264:K265"/>
    <mergeCell ref="H266:K268"/>
    <mergeCell ref="H270:K271"/>
    <mergeCell ref="C273:F274"/>
    <mergeCell ref="H276:K277"/>
    <mergeCell ref="H278:K280"/>
    <mergeCell ref="H282:K283"/>
    <mergeCell ref="H258:K259"/>
    <mergeCell ref="H504:K505"/>
    <mergeCell ref="H414:K415"/>
    <mergeCell ref="C417:F418"/>
    <mergeCell ref="H420:K421"/>
    <mergeCell ref="H422:K424"/>
    <mergeCell ref="H426:K427"/>
    <mergeCell ref="H4310:K4312"/>
    <mergeCell ref="H4314:K4315"/>
    <mergeCell ref="C4317:F4318"/>
    <mergeCell ref="H4320:K4321"/>
    <mergeCell ref="H4322:K4324"/>
    <mergeCell ref="H4326:K4327"/>
    <mergeCell ref="C4329:F4330"/>
    <mergeCell ref="H4332:K4333"/>
    <mergeCell ref="H57:K59"/>
    <mergeCell ref="H61:K62"/>
    <mergeCell ref="C64:F65"/>
    <mergeCell ref="H69:K71"/>
    <mergeCell ref="H73:K74"/>
    <mergeCell ref="C76:F77"/>
    <mergeCell ref="H81:K83"/>
    <mergeCell ref="C13:D13"/>
    <mergeCell ref="M13:N13"/>
    <mergeCell ref="H21:K23"/>
    <mergeCell ref="H45:K47"/>
    <mergeCell ref="H28:K29"/>
    <mergeCell ref="H49:K50"/>
    <mergeCell ref="C33:F34"/>
    <mergeCell ref="H182:K184"/>
    <mergeCell ref="H186:K187"/>
    <mergeCell ref="C189:F190"/>
    <mergeCell ref="H194:K196"/>
    <mergeCell ref="H198:K199"/>
    <mergeCell ref="C201:F202"/>
    <mergeCell ref="H204:K205"/>
    <mergeCell ref="H206:K208"/>
    <mergeCell ref="H210:K211"/>
    <mergeCell ref="C213:F214"/>
    <mergeCell ref="H4334:K4336"/>
    <mergeCell ref="H4338:K4339"/>
    <mergeCell ref="C4341:F4342"/>
    <mergeCell ref="H4344:K4345"/>
    <mergeCell ref="H4346:K4348"/>
    <mergeCell ref="C4353:F4354"/>
    <mergeCell ref="H4356:K4357"/>
    <mergeCell ref="H4386:K4387"/>
    <mergeCell ref="C4389:F4390"/>
    <mergeCell ref="H4392:K4393"/>
    <mergeCell ref="C4245:F4246"/>
    <mergeCell ref="H4248:K4249"/>
    <mergeCell ref="H4250:K4252"/>
    <mergeCell ref="H4254:K4255"/>
    <mergeCell ref="C4257:F4258"/>
    <mergeCell ref="H4260:K4261"/>
    <mergeCell ref="H4262:K4264"/>
    <mergeCell ref="H4266:K4267"/>
    <mergeCell ref="C4269:F4270"/>
    <mergeCell ref="H4272:K4273"/>
    <mergeCell ref="H4274:K4276"/>
    <mergeCell ref="H4278:K4279"/>
    <mergeCell ref="C4281:F4282"/>
    <mergeCell ref="H4284:K4285"/>
    <mergeCell ref="H4286:K4288"/>
    <mergeCell ref="H4290:K4291"/>
    <mergeCell ref="C4293:F4294"/>
    <mergeCell ref="H4296:K4297"/>
    <mergeCell ref="H4298:K4300"/>
    <mergeCell ref="H4302:K4303"/>
    <mergeCell ref="C4305:F4306"/>
    <mergeCell ref="H4308:K4309"/>
    <mergeCell ref="C4149:F4150"/>
    <mergeCell ref="H4154:K4156"/>
    <mergeCell ref="H4158:K4159"/>
    <mergeCell ref="C4161:F4162"/>
    <mergeCell ref="H4164:K4165"/>
    <mergeCell ref="H4166:K4168"/>
    <mergeCell ref="H4170:K4171"/>
    <mergeCell ref="H4214:K4216"/>
    <mergeCell ref="C4221:F4222"/>
    <mergeCell ref="H4224:K4225"/>
    <mergeCell ref="H4226:K4228"/>
    <mergeCell ref="H4230:K4231"/>
    <mergeCell ref="C4233:F4234"/>
    <mergeCell ref="H4086:K4087"/>
    <mergeCell ref="C4065:F4066"/>
    <mergeCell ref="H4068:K4069"/>
    <mergeCell ref="H4070:K4072"/>
    <mergeCell ref="H4074:K4075"/>
    <mergeCell ref="C4077:F4078"/>
    <mergeCell ref="H4080:K4081"/>
    <mergeCell ref="H4082:K4084"/>
    <mergeCell ref="C4089:F4090"/>
    <mergeCell ref="H4092:K4093"/>
    <mergeCell ref="H4094:K4096"/>
    <mergeCell ref="H4098:K4099"/>
    <mergeCell ref="C4101:F4102"/>
    <mergeCell ref="H4104:K4105"/>
    <mergeCell ref="H4106:K4108"/>
    <mergeCell ref="C4209:F4210"/>
    <mergeCell ref="H4212:K4213"/>
    <mergeCell ref="H4152:K4153"/>
    <mergeCell ref="C4137:F4138"/>
    <mergeCell ref="C4029:F4030"/>
    <mergeCell ref="H4032:K4033"/>
    <mergeCell ref="H4034:K4036"/>
    <mergeCell ref="H4038:K4039"/>
    <mergeCell ref="C4041:F4042"/>
    <mergeCell ref="H4044:K4045"/>
    <mergeCell ref="H4046:K4048"/>
    <mergeCell ref="H4050:K4051"/>
    <mergeCell ref="C4053:F4054"/>
    <mergeCell ref="H4056:K4057"/>
    <mergeCell ref="H4058:K4060"/>
    <mergeCell ref="H4062:K4063"/>
    <mergeCell ref="C3969:F3970"/>
    <mergeCell ref="H3972:K3973"/>
    <mergeCell ref="H3974:K3976"/>
    <mergeCell ref="H3978:K3979"/>
    <mergeCell ref="C3981:F3982"/>
    <mergeCell ref="H3984:K3985"/>
    <mergeCell ref="H3986:K3988"/>
    <mergeCell ref="H3990:K3991"/>
    <mergeCell ref="C3993:F3994"/>
    <mergeCell ref="H3996:K3997"/>
    <mergeCell ref="H3998:K4000"/>
    <mergeCell ref="H4002:K4003"/>
    <mergeCell ref="C4005:F4006"/>
    <mergeCell ref="H4008:K4009"/>
    <mergeCell ref="H4010:K4012"/>
    <mergeCell ref="H3888:K3889"/>
    <mergeCell ref="H3842:K3844"/>
    <mergeCell ref="H3846:K3847"/>
    <mergeCell ref="C3849:F3850"/>
    <mergeCell ref="H3852:K3853"/>
    <mergeCell ref="H3854:K3856"/>
    <mergeCell ref="H3858:K3859"/>
    <mergeCell ref="C3861:F3862"/>
    <mergeCell ref="H3864:K3865"/>
    <mergeCell ref="H3866:K3868"/>
    <mergeCell ref="H3870:K3871"/>
    <mergeCell ref="C3873:F3874"/>
    <mergeCell ref="H3876:K3877"/>
    <mergeCell ref="H3878:K3880"/>
    <mergeCell ref="H3882:K3883"/>
    <mergeCell ref="H3822:K3823"/>
    <mergeCell ref="H3806:K3808"/>
    <mergeCell ref="H3810:K3811"/>
    <mergeCell ref="C3813:F3814"/>
    <mergeCell ref="H3816:K3817"/>
    <mergeCell ref="H3818:K3820"/>
    <mergeCell ref="C3825:F3826"/>
    <mergeCell ref="H3828:K3829"/>
    <mergeCell ref="H3830:K3832"/>
    <mergeCell ref="H3834:K3835"/>
    <mergeCell ref="C3837:F3838"/>
    <mergeCell ref="H3840:K3841"/>
    <mergeCell ref="H3710:K3712"/>
    <mergeCell ref="H3714:K3715"/>
    <mergeCell ref="C3717:F3718"/>
    <mergeCell ref="H3720:K3721"/>
    <mergeCell ref="H3722:K3724"/>
    <mergeCell ref="H3726:K3727"/>
    <mergeCell ref="C3729:F3730"/>
    <mergeCell ref="H3732:K3733"/>
    <mergeCell ref="H3780:K3781"/>
    <mergeCell ref="H3782:K3784"/>
    <mergeCell ref="H3786:K3787"/>
    <mergeCell ref="C3789:F3790"/>
    <mergeCell ref="H3792:K3793"/>
    <mergeCell ref="H3794:K3796"/>
    <mergeCell ref="H3624:K3625"/>
    <mergeCell ref="H3626:K3628"/>
    <mergeCell ref="H3630:K3631"/>
    <mergeCell ref="C3633:F3634"/>
    <mergeCell ref="H3636:K3637"/>
    <mergeCell ref="H3638:K3640"/>
    <mergeCell ref="H3642:K3643"/>
    <mergeCell ref="C3645:F3646"/>
    <mergeCell ref="H3648:K3649"/>
    <mergeCell ref="H3650:K3652"/>
    <mergeCell ref="H3654:K3655"/>
    <mergeCell ref="C3657:F3658"/>
    <mergeCell ref="H3660:K3661"/>
    <mergeCell ref="H3662:K3664"/>
    <mergeCell ref="H3666:K3667"/>
    <mergeCell ref="C3765:F3766"/>
    <mergeCell ref="H3768:K3769"/>
    <mergeCell ref="H3770:K3772"/>
    <mergeCell ref="C3585:F3586"/>
    <mergeCell ref="H3588:K3589"/>
    <mergeCell ref="H3590:K3592"/>
    <mergeCell ref="H3594:K3595"/>
    <mergeCell ref="C3597:F3598"/>
    <mergeCell ref="H3600:K3601"/>
    <mergeCell ref="H3602:K3604"/>
    <mergeCell ref="H3606:K3607"/>
    <mergeCell ref="C3609:F3610"/>
    <mergeCell ref="H3612:K3613"/>
    <mergeCell ref="H3614:K3616"/>
    <mergeCell ref="H3618:K3619"/>
    <mergeCell ref="C3621:F3622"/>
    <mergeCell ref="H3528:K3529"/>
    <mergeCell ref="H3530:K3532"/>
    <mergeCell ref="H3534:K3535"/>
    <mergeCell ref="C3537:F3538"/>
    <mergeCell ref="H3540:K3541"/>
    <mergeCell ref="H3542:K3544"/>
    <mergeCell ref="H3546:K3547"/>
    <mergeCell ref="C3549:F3550"/>
    <mergeCell ref="H3552:K3553"/>
    <mergeCell ref="H3554:K3556"/>
    <mergeCell ref="C3561:F3562"/>
    <mergeCell ref="H3564:K3565"/>
    <mergeCell ref="H3566:K3568"/>
    <mergeCell ref="H3570:K3571"/>
    <mergeCell ref="C3573:F3574"/>
    <mergeCell ref="H3576:K3577"/>
    <mergeCell ref="H3578:K3580"/>
    <mergeCell ref="H3582:K3583"/>
    <mergeCell ref="H3426:K3427"/>
    <mergeCell ref="C3405:F3406"/>
    <mergeCell ref="H3408:K3409"/>
    <mergeCell ref="H3410:K3412"/>
    <mergeCell ref="H3414:K3415"/>
    <mergeCell ref="C3417:F3418"/>
    <mergeCell ref="H3420:K3421"/>
    <mergeCell ref="H3422:K3424"/>
    <mergeCell ref="C3429:F3430"/>
    <mergeCell ref="H3432:K3433"/>
    <mergeCell ref="H3434:K3436"/>
    <mergeCell ref="H3438:K3439"/>
    <mergeCell ref="C3441:F3442"/>
    <mergeCell ref="H3444:K3445"/>
    <mergeCell ref="H3446:K3448"/>
    <mergeCell ref="C3369:F3370"/>
    <mergeCell ref="H3372:K3373"/>
    <mergeCell ref="H3374:K3376"/>
    <mergeCell ref="H3378:K3379"/>
    <mergeCell ref="C3381:F3382"/>
    <mergeCell ref="H3384:K3385"/>
    <mergeCell ref="H3386:K3388"/>
    <mergeCell ref="H3390:K3391"/>
    <mergeCell ref="C3393:F3394"/>
    <mergeCell ref="H3396:K3397"/>
    <mergeCell ref="H3398:K3400"/>
    <mergeCell ref="H3402:K3403"/>
    <mergeCell ref="H3264:K3265"/>
    <mergeCell ref="H3266:K3268"/>
    <mergeCell ref="H3270:K3271"/>
    <mergeCell ref="C3273:F3274"/>
    <mergeCell ref="H3276:K3277"/>
    <mergeCell ref="H3278:K3280"/>
    <mergeCell ref="H3282:K3283"/>
    <mergeCell ref="C3285:F3286"/>
    <mergeCell ref="H3288:K3289"/>
    <mergeCell ref="H3290:K3292"/>
    <mergeCell ref="H3338:K3340"/>
    <mergeCell ref="H3342:K3343"/>
    <mergeCell ref="C3345:F3346"/>
    <mergeCell ref="H3348:K3349"/>
    <mergeCell ref="H3350:K3352"/>
    <mergeCell ref="H3354:K3355"/>
    <mergeCell ref="H3182:K3184"/>
    <mergeCell ref="H3186:K3187"/>
    <mergeCell ref="C3189:F3190"/>
    <mergeCell ref="H3192:K3193"/>
    <mergeCell ref="H3194:K3196"/>
    <mergeCell ref="H3198:K3199"/>
    <mergeCell ref="C3201:F3202"/>
    <mergeCell ref="H3204:K3205"/>
    <mergeCell ref="H3206:K3208"/>
    <mergeCell ref="H3210:K3211"/>
    <mergeCell ref="C3213:F3214"/>
    <mergeCell ref="H3216:K3217"/>
    <mergeCell ref="H3218:K3220"/>
    <mergeCell ref="H3222:K3223"/>
    <mergeCell ref="H3258:K3259"/>
    <mergeCell ref="C3261:F3262"/>
    <mergeCell ref="H3162:K3163"/>
    <mergeCell ref="H3146:K3148"/>
    <mergeCell ref="H3150:K3151"/>
    <mergeCell ref="C3153:F3154"/>
    <mergeCell ref="H3156:K3157"/>
    <mergeCell ref="H3158:K3160"/>
    <mergeCell ref="C3165:F3166"/>
    <mergeCell ref="H3168:K3169"/>
    <mergeCell ref="H3170:K3172"/>
    <mergeCell ref="H3174:K3175"/>
    <mergeCell ref="C3177:F3178"/>
    <mergeCell ref="H3180:K3181"/>
    <mergeCell ref="H3090:K3091"/>
    <mergeCell ref="C3093:F3094"/>
    <mergeCell ref="H3098:K3100"/>
    <mergeCell ref="H3102:K3103"/>
    <mergeCell ref="C3105:F3106"/>
    <mergeCell ref="H3108:K3109"/>
    <mergeCell ref="H3110:K3112"/>
    <mergeCell ref="H3114:K3115"/>
    <mergeCell ref="C3117:F3118"/>
    <mergeCell ref="H3120:K3121"/>
    <mergeCell ref="H3122:K3124"/>
    <mergeCell ref="H3126:K3127"/>
    <mergeCell ref="C3129:F3130"/>
    <mergeCell ref="H3132:K3133"/>
    <mergeCell ref="H2964:K2965"/>
    <mergeCell ref="H2966:K2968"/>
    <mergeCell ref="H2970:K2971"/>
    <mergeCell ref="C2973:F2974"/>
    <mergeCell ref="H2976:K2977"/>
    <mergeCell ref="H2978:K2980"/>
    <mergeCell ref="H2982:K2983"/>
    <mergeCell ref="C2985:F2986"/>
    <mergeCell ref="H2988:K2989"/>
    <mergeCell ref="H2990:K2992"/>
    <mergeCell ref="H2994:K2995"/>
    <mergeCell ref="C2997:F2998"/>
    <mergeCell ref="H3000:K3001"/>
    <mergeCell ref="H3002:K3004"/>
    <mergeCell ref="H3006:K3007"/>
    <mergeCell ref="C2925:F2926"/>
    <mergeCell ref="H2928:K2929"/>
    <mergeCell ref="H2930:K2932"/>
    <mergeCell ref="H2934:K2935"/>
    <mergeCell ref="C2937:F2938"/>
    <mergeCell ref="H2940:K2941"/>
    <mergeCell ref="H2942:K2944"/>
    <mergeCell ref="H2946:K2947"/>
    <mergeCell ref="C2949:F2950"/>
    <mergeCell ref="H2952:K2953"/>
    <mergeCell ref="H2954:K2956"/>
    <mergeCell ref="H2958:K2959"/>
    <mergeCell ref="C2961:F2962"/>
    <mergeCell ref="C2829:F2830"/>
    <mergeCell ref="H2834:K2836"/>
    <mergeCell ref="H2838:K2839"/>
    <mergeCell ref="C2841:F2842"/>
    <mergeCell ref="H2844:K2845"/>
    <mergeCell ref="H2846:K2848"/>
    <mergeCell ref="H2850:K2851"/>
    <mergeCell ref="H2894:K2896"/>
    <mergeCell ref="C2901:F2902"/>
    <mergeCell ref="H2904:K2905"/>
    <mergeCell ref="H2906:K2908"/>
    <mergeCell ref="H2910:K2911"/>
    <mergeCell ref="C2913:F2914"/>
    <mergeCell ref="H2766:K2767"/>
    <mergeCell ref="C2745:F2746"/>
    <mergeCell ref="H2748:K2749"/>
    <mergeCell ref="H2750:K2752"/>
    <mergeCell ref="H2754:K2755"/>
    <mergeCell ref="C2757:F2758"/>
    <mergeCell ref="H2760:K2761"/>
    <mergeCell ref="H2762:K2764"/>
    <mergeCell ref="C2769:F2770"/>
    <mergeCell ref="H2772:K2773"/>
    <mergeCell ref="H2774:K2776"/>
    <mergeCell ref="H2778:K2779"/>
    <mergeCell ref="C2781:F2782"/>
    <mergeCell ref="H2784:K2785"/>
    <mergeCell ref="H2786:K2788"/>
    <mergeCell ref="H2892:K2893"/>
    <mergeCell ref="H2832:K2833"/>
    <mergeCell ref="C2817:F2818"/>
    <mergeCell ref="H2820:K2821"/>
    <mergeCell ref="C2709:F2710"/>
    <mergeCell ref="H2712:K2713"/>
    <mergeCell ref="H2714:K2716"/>
    <mergeCell ref="H2718:K2719"/>
    <mergeCell ref="C2721:F2722"/>
    <mergeCell ref="H2724:K2725"/>
    <mergeCell ref="H2726:K2728"/>
    <mergeCell ref="H2730:K2731"/>
    <mergeCell ref="C2733:F2734"/>
    <mergeCell ref="H2736:K2737"/>
    <mergeCell ref="H2738:K2740"/>
    <mergeCell ref="H2742:K2743"/>
    <mergeCell ref="C2649:F2650"/>
    <mergeCell ref="H2652:K2653"/>
    <mergeCell ref="H2654:K2656"/>
    <mergeCell ref="H2658:K2659"/>
    <mergeCell ref="C2661:F2662"/>
    <mergeCell ref="H2664:K2665"/>
    <mergeCell ref="H2666:K2668"/>
    <mergeCell ref="H2670:K2671"/>
    <mergeCell ref="C2673:F2674"/>
    <mergeCell ref="H2676:K2677"/>
    <mergeCell ref="H2678:K2680"/>
    <mergeCell ref="H2682:K2683"/>
    <mergeCell ref="C2685:F2686"/>
    <mergeCell ref="H2688:K2689"/>
    <mergeCell ref="H2690:K2692"/>
    <mergeCell ref="H2568:K2569"/>
    <mergeCell ref="H2522:K2524"/>
    <mergeCell ref="H2526:K2527"/>
    <mergeCell ref="C2529:F2530"/>
    <mergeCell ref="H2532:K2533"/>
    <mergeCell ref="H2534:K2536"/>
    <mergeCell ref="H2538:K2539"/>
    <mergeCell ref="C2541:F2542"/>
    <mergeCell ref="H2544:K2545"/>
    <mergeCell ref="H2546:K2548"/>
    <mergeCell ref="H2550:K2551"/>
    <mergeCell ref="C2553:F2554"/>
    <mergeCell ref="H2556:K2557"/>
    <mergeCell ref="H2558:K2560"/>
    <mergeCell ref="H2562:K2563"/>
    <mergeCell ref="H2502:K2503"/>
    <mergeCell ref="H2486:K2488"/>
    <mergeCell ref="H2490:K2491"/>
    <mergeCell ref="C2493:F2494"/>
    <mergeCell ref="H2496:K2497"/>
    <mergeCell ref="H2498:K2500"/>
    <mergeCell ref="C2505:F2506"/>
    <mergeCell ref="H2508:K2509"/>
    <mergeCell ref="H2510:K2512"/>
    <mergeCell ref="H2514:K2515"/>
    <mergeCell ref="C2517:F2518"/>
    <mergeCell ref="H2520:K2521"/>
    <mergeCell ref="H2390:K2392"/>
    <mergeCell ref="H2394:K2395"/>
    <mergeCell ref="C2397:F2398"/>
    <mergeCell ref="H2400:K2401"/>
    <mergeCell ref="H2402:K2404"/>
    <mergeCell ref="H2406:K2407"/>
    <mergeCell ref="C2409:F2410"/>
    <mergeCell ref="H2412:K2413"/>
    <mergeCell ref="H2460:K2461"/>
    <mergeCell ref="H2462:K2464"/>
    <mergeCell ref="H2466:K2467"/>
    <mergeCell ref="C2469:F2470"/>
    <mergeCell ref="H2472:K2473"/>
    <mergeCell ref="H2474:K2476"/>
    <mergeCell ref="H2304:K2305"/>
    <mergeCell ref="H2306:K2308"/>
    <mergeCell ref="H2310:K2311"/>
    <mergeCell ref="C2313:F2314"/>
    <mergeCell ref="H2316:K2317"/>
    <mergeCell ref="H2318:K2320"/>
    <mergeCell ref="H2322:K2323"/>
    <mergeCell ref="C2325:F2326"/>
    <mergeCell ref="H2328:K2329"/>
    <mergeCell ref="H2330:K2332"/>
    <mergeCell ref="H2334:K2335"/>
    <mergeCell ref="C2337:F2338"/>
    <mergeCell ref="H2340:K2341"/>
    <mergeCell ref="H2342:K2344"/>
    <mergeCell ref="H2346:K2347"/>
    <mergeCell ref="H2448:K2449"/>
    <mergeCell ref="H2450:K2452"/>
    <mergeCell ref="H2454:K2455"/>
    <mergeCell ref="C2265:F2266"/>
    <mergeCell ref="H2268:K2269"/>
    <mergeCell ref="H2270:K2272"/>
    <mergeCell ref="H2274:K2275"/>
    <mergeCell ref="C2277:F2278"/>
    <mergeCell ref="H2280:K2281"/>
    <mergeCell ref="H2282:K2284"/>
    <mergeCell ref="H2286:K2287"/>
    <mergeCell ref="C2289:F2290"/>
    <mergeCell ref="H2292:K2293"/>
    <mergeCell ref="H2294:K2296"/>
    <mergeCell ref="H2298:K2299"/>
    <mergeCell ref="C2301:F2302"/>
    <mergeCell ref="H2208:K2209"/>
    <mergeCell ref="H2210:K2212"/>
    <mergeCell ref="H2214:K2215"/>
    <mergeCell ref="C2217:F2218"/>
    <mergeCell ref="H2220:K2221"/>
    <mergeCell ref="H2222:K2224"/>
    <mergeCell ref="H2226:K2227"/>
    <mergeCell ref="C2229:F2230"/>
    <mergeCell ref="H2232:K2233"/>
    <mergeCell ref="H2234:K2236"/>
    <mergeCell ref="C2241:F2242"/>
    <mergeCell ref="H2244:K2245"/>
    <mergeCell ref="H2246:K2248"/>
    <mergeCell ref="H2106:K2107"/>
    <mergeCell ref="C2085:F2086"/>
    <mergeCell ref="H2088:K2089"/>
    <mergeCell ref="H2090:K2092"/>
    <mergeCell ref="H2094:K2095"/>
    <mergeCell ref="C2097:F2098"/>
    <mergeCell ref="H2100:K2101"/>
    <mergeCell ref="H2102:K2104"/>
    <mergeCell ref="C2109:F2110"/>
    <mergeCell ref="H2112:K2113"/>
    <mergeCell ref="H2114:K2116"/>
    <mergeCell ref="H2118:K2119"/>
    <mergeCell ref="C2121:F2122"/>
    <mergeCell ref="H2124:K2125"/>
    <mergeCell ref="H2126:K2128"/>
    <mergeCell ref="C2049:F2050"/>
    <mergeCell ref="H2052:K2053"/>
    <mergeCell ref="H2054:K2056"/>
    <mergeCell ref="H2058:K2059"/>
    <mergeCell ref="C2061:F2062"/>
    <mergeCell ref="H2064:K2065"/>
    <mergeCell ref="H2066:K2068"/>
    <mergeCell ref="H2070:K2071"/>
    <mergeCell ref="C2073:F2074"/>
    <mergeCell ref="H2076:K2077"/>
    <mergeCell ref="H2078:K2080"/>
    <mergeCell ref="H2082:K2083"/>
    <mergeCell ref="H1944:K1945"/>
    <mergeCell ref="H1946:K1948"/>
    <mergeCell ref="H1950:K1951"/>
    <mergeCell ref="C1953:F1954"/>
    <mergeCell ref="H1956:K1957"/>
    <mergeCell ref="H1958:K1960"/>
    <mergeCell ref="H1962:K1963"/>
    <mergeCell ref="C1965:F1966"/>
    <mergeCell ref="H1968:K1969"/>
    <mergeCell ref="H1970:K1972"/>
    <mergeCell ref="H2018:K2020"/>
    <mergeCell ref="H2022:K2023"/>
    <mergeCell ref="C2025:F2026"/>
    <mergeCell ref="H2028:K2029"/>
    <mergeCell ref="H2030:K2032"/>
    <mergeCell ref="H2034:K2035"/>
    <mergeCell ref="H1862:K1864"/>
    <mergeCell ref="H1866:K1867"/>
    <mergeCell ref="C1869:F1870"/>
    <mergeCell ref="H1872:K1873"/>
    <mergeCell ref="H1874:K1876"/>
    <mergeCell ref="H1878:K1879"/>
    <mergeCell ref="C1881:F1882"/>
    <mergeCell ref="H1884:K1885"/>
    <mergeCell ref="H1886:K1888"/>
    <mergeCell ref="H1890:K1891"/>
    <mergeCell ref="C1893:F1894"/>
    <mergeCell ref="H1896:K1897"/>
    <mergeCell ref="H1898:K1900"/>
    <mergeCell ref="H1902:K1903"/>
    <mergeCell ref="C2001:F2002"/>
    <mergeCell ref="H2004:K2005"/>
    <mergeCell ref="H1842:K1843"/>
    <mergeCell ref="H1826:K1828"/>
    <mergeCell ref="H1830:K1831"/>
    <mergeCell ref="C1833:F1834"/>
    <mergeCell ref="H1836:K1837"/>
    <mergeCell ref="H1838:K1840"/>
    <mergeCell ref="C1845:F1846"/>
    <mergeCell ref="H1848:K1849"/>
    <mergeCell ref="H1850:K1852"/>
    <mergeCell ref="H1854:K1855"/>
    <mergeCell ref="C1857:F1858"/>
    <mergeCell ref="H1860:K1861"/>
    <mergeCell ref="H1770:K1771"/>
    <mergeCell ref="C1773:F1774"/>
    <mergeCell ref="H1778:K1780"/>
    <mergeCell ref="H1782:K1783"/>
    <mergeCell ref="C1785:F1786"/>
    <mergeCell ref="H1788:K1789"/>
    <mergeCell ref="H1790:K1792"/>
    <mergeCell ref="H1794:K1795"/>
    <mergeCell ref="C1797:F1798"/>
    <mergeCell ref="H1800:K1801"/>
    <mergeCell ref="H1802:K1804"/>
    <mergeCell ref="H1806:K1807"/>
    <mergeCell ref="C1809:F1810"/>
    <mergeCell ref="H1812:K1813"/>
    <mergeCell ref="H1814:K1816"/>
    <mergeCell ref="H1818:K1819"/>
    <mergeCell ref="C1821:F1822"/>
    <mergeCell ref="H1824:K1825"/>
    <mergeCell ref="H1644:K1645"/>
    <mergeCell ref="H1646:K1648"/>
    <mergeCell ref="H1650:K1651"/>
    <mergeCell ref="C1653:F1654"/>
    <mergeCell ref="H1656:K1657"/>
    <mergeCell ref="H1658:K1660"/>
    <mergeCell ref="H1662:K1663"/>
    <mergeCell ref="C1665:F1666"/>
    <mergeCell ref="H1668:K1669"/>
    <mergeCell ref="H1670:K1672"/>
    <mergeCell ref="H1674:K1675"/>
    <mergeCell ref="C1677:F1678"/>
    <mergeCell ref="H1680:K1681"/>
    <mergeCell ref="H1682:K1684"/>
    <mergeCell ref="H1686:K1687"/>
    <mergeCell ref="C1605:F1606"/>
    <mergeCell ref="H1608:K1609"/>
    <mergeCell ref="H1610:K1612"/>
    <mergeCell ref="H1614:K1615"/>
    <mergeCell ref="C1617:F1618"/>
    <mergeCell ref="H1620:K1621"/>
    <mergeCell ref="H1622:K1624"/>
    <mergeCell ref="H1626:K1627"/>
    <mergeCell ref="C1629:F1630"/>
    <mergeCell ref="H1632:K1633"/>
    <mergeCell ref="H1634:K1636"/>
    <mergeCell ref="H1638:K1639"/>
    <mergeCell ref="C1641:F1642"/>
    <mergeCell ref="C1509:F1510"/>
    <mergeCell ref="H1514:K1516"/>
    <mergeCell ref="H1518:K1519"/>
    <mergeCell ref="C1521:F1522"/>
    <mergeCell ref="H1524:K1525"/>
    <mergeCell ref="H1526:K1528"/>
    <mergeCell ref="H1530:K1531"/>
    <mergeCell ref="H1574:K1576"/>
    <mergeCell ref="C1581:F1582"/>
    <mergeCell ref="H1584:K1585"/>
    <mergeCell ref="H1586:K1588"/>
    <mergeCell ref="H1590:K1591"/>
    <mergeCell ref="C1593:F1594"/>
    <mergeCell ref="H1446:K1447"/>
    <mergeCell ref="C1425:F1426"/>
    <mergeCell ref="H1428:K1429"/>
    <mergeCell ref="H1430:K1432"/>
    <mergeCell ref="H1434:K1435"/>
    <mergeCell ref="C1437:F1438"/>
    <mergeCell ref="H1440:K1441"/>
    <mergeCell ref="H1442:K1444"/>
    <mergeCell ref="C1449:F1450"/>
    <mergeCell ref="H1452:K1453"/>
    <mergeCell ref="H1454:K1456"/>
    <mergeCell ref="H1458:K1459"/>
    <mergeCell ref="C1461:F1462"/>
    <mergeCell ref="H1464:K1465"/>
    <mergeCell ref="H1466:K1468"/>
    <mergeCell ref="H1502:K1504"/>
    <mergeCell ref="H1506:K1507"/>
    <mergeCell ref="C1389:F1390"/>
    <mergeCell ref="H1392:K1393"/>
    <mergeCell ref="H1394:K1396"/>
    <mergeCell ref="H1398:K1399"/>
    <mergeCell ref="C1401:F1402"/>
    <mergeCell ref="H1404:K1405"/>
    <mergeCell ref="H1406:K1408"/>
    <mergeCell ref="H1410:K1411"/>
    <mergeCell ref="C1413:F1414"/>
    <mergeCell ref="H1416:K1417"/>
    <mergeCell ref="H1418:K1420"/>
    <mergeCell ref="H1422:K1423"/>
    <mergeCell ref="C1329:F1330"/>
    <mergeCell ref="H1332:K1333"/>
    <mergeCell ref="H1334:K1336"/>
    <mergeCell ref="H1338:K1339"/>
    <mergeCell ref="C1341:F1342"/>
    <mergeCell ref="H1344:K1345"/>
    <mergeCell ref="H1346:K1348"/>
    <mergeCell ref="H1350:K1351"/>
    <mergeCell ref="C1353:F1354"/>
    <mergeCell ref="H1356:K1357"/>
    <mergeCell ref="H1358:K1360"/>
    <mergeCell ref="H1362:K1363"/>
    <mergeCell ref="C1365:F1366"/>
    <mergeCell ref="H1368:K1369"/>
    <mergeCell ref="H1370:K1372"/>
    <mergeCell ref="H1248:K1249"/>
    <mergeCell ref="H1202:K1204"/>
    <mergeCell ref="H1206:K1207"/>
    <mergeCell ref="C1209:F1210"/>
    <mergeCell ref="H1212:K1213"/>
    <mergeCell ref="H1214:K1216"/>
    <mergeCell ref="H1218:K1219"/>
    <mergeCell ref="C1221:F1222"/>
    <mergeCell ref="H1224:K1225"/>
    <mergeCell ref="H1226:K1228"/>
    <mergeCell ref="H1230:K1231"/>
    <mergeCell ref="C1233:F1234"/>
    <mergeCell ref="H1236:K1237"/>
    <mergeCell ref="H1238:K1240"/>
    <mergeCell ref="H1242:K1243"/>
    <mergeCell ref="H1182:K1183"/>
    <mergeCell ref="H1166:K1168"/>
    <mergeCell ref="H1170:K1171"/>
    <mergeCell ref="C1173:F1174"/>
    <mergeCell ref="H1176:K1177"/>
    <mergeCell ref="H1178:K1180"/>
    <mergeCell ref="C1185:F1186"/>
    <mergeCell ref="H1188:K1189"/>
    <mergeCell ref="H1190:K1192"/>
    <mergeCell ref="H1194:K1195"/>
    <mergeCell ref="C1197:F1198"/>
    <mergeCell ref="H1200:K1201"/>
    <mergeCell ref="H1070:K1072"/>
    <mergeCell ref="H1074:K1075"/>
    <mergeCell ref="C1077:F1078"/>
    <mergeCell ref="H1080:K1081"/>
    <mergeCell ref="H1082:K1084"/>
    <mergeCell ref="H1086:K1087"/>
    <mergeCell ref="C1089:F1090"/>
    <mergeCell ref="H1092:K1093"/>
    <mergeCell ref="H1140:K1141"/>
    <mergeCell ref="H1142:K1144"/>
    <mergeCell ref="H1146:K1147"/>
    <mergeCell ref="C1149:F1150"/>
    <mergeCell ref="H1152:K1153"/>
    <mergeCell ref="H1154:K1156"/>
    <mergeCell ref="H984:K985"/>
    <mergeCell ref="H986:K988"/>
    <mergeCell ref="H990:K991"/>
    <mergeCell ref="C993:F994"/>
    <mergeCell ref="H996:K997"/>
    <mergeCell ref="H998:K1000"/>
    <mergeCell ref="H1002:K1003"/>
    <mergeCell ref="C1005:F1006"/>
    <mergeCell ref="H1008:K1009"/>
    <mergeCell ref="H1010:K1012"/>
    <mergeCell ref="H1014:K1015"/>
    <mergeCell ref="C1017:F1018"/>
    <mergeCell ref="H1020:K1021"/>
    <mergeCell ref="H1022:K1024"/>
    <mergeCell ref="H1026:K1027"/>
    <mergeCell ref="H1050:K1051"/>
    <mergeCell ref="H1058:K1060"/>
    <mergeCell ref="H1062:K1063"/>
    <mergeCell ref="C945:F946"/>
    <mergeCell ref="H948:K949"/>
    <mergeCell ref="H950:K952"/>
    <mergeCell ref="H954:K955"/>
    <mergeCell ref="C957:F958"/>
    <mergeCell ref="H960:K961"/>
    <mergeCell ref="H962:K964"/>
    <mergeCell ref="H966:K967"/>
    <mergeCell ref="C969:F970"/>
    <mergeCell ref="H972:K973"/>
    <mergeCell ref="H974:K976"/>
    <mergeCell ref="H978:K979"/>
    <mergeCell ref="C981:F982"/>
    <mergeCell ref="H888:K889"/>
    <mergeCell ref="H890:K892"/>
    <mergeCell ref="H894:K895"/>
    <mergeCell ref="C897:F898"/>
    <mergeCell ref="H900:K901"/>
    <mergeCell ref="H902:K904"/>
    <mergeCell ref="H906:K907"/>
    <mergeCell ref="C909:F910"/>
    <mergeCell ref="H912:K913"/>
    <mergeCell ref="H914:K916"/>
    <mergeCell ref="C921:F922"/>
    <mergeCell ref="H924:K925"/>
    <mergeCell ref="H926:K928"/>
    <mergeCell ref="H918:K919"/>
    <mergeCell ref="H786:K787"/>
    <mergeCell ref="C765:F766"/>
    <mergeCell ref="H768:K769"/>
    <mergeCell ref="H770:K772"/>
    <mergeCell ref="H774:K775"/>
    <mergeCell ref="C777:F778"/>
    <mergeCell ref="H780:K781"/>
    <mergeCell ref="H782:K784"/>
    <mergeCell ref="C789:F790"/>
    <mergeCell ref="H792:K793"/>
    <mergeCell ref="H794:K796"/>
    <mergeCell ref="H798:K799"/>
    <mergeCell ref="C801:F802"/>
    <mergeCell ref="H804:K805"/>
    <mergeCell ref="H806:K808"/>
    <mergeCell ref="C729:F730"/>
    <mergeCell ref="H732:K733"/>
    <mergeCell ref="H734:K736"/>
    <mergeCell ref="H738:K739"/>
    <mergeCell ref="C741:F742"/>
    <mergeCell ref="H744:K745"/>
    <mergeCell ref="H746:K748"/>
    <mergeCell ref="H750:K751"/>
    <mergeCell ref="C753:F754"/>
    <mergeCell ref="H756:K757"/>
    <mergeCell ref="H758:K760"/>
    <mergeCell ref="H762:K763"/>
    <mergeCell ref="H624:K625"/>
    <mergeCell ref="H626:K628"/>
    <mergeCell ref="H630:K631"/>
    <mergeCell ref="C633:F634"/>
    <mergeCell ref="H636:K637"/>
    <mergeCell ref="H638:K640"/>
    <mergeCell ref="H642:K643"/>
    <mergeCell ref="C645:F646"/>
    <mergeCell ref="H648:K649"/>
    <mergeCell ref="H650:K652"/>
    <mergeCell ref="H698:K700"/>
    <mergeCell ref="H702:K703"/>
    <mergeCell ref="C705:F706"/>
    <mergeCell ref="H708:K709"/>
    <mergeCell ref="H710:K712"/>
    <mergeCell ref="H714:K715"/>
    <mergeCell ref="H542:K544"/>
    <mergeCell ref="H546:K547"/>
    <mergeCell ref="C549:F550"/>
    <mergeCell ref="H552:K553"/>
    <mergeCell ref="H554:K556"/>
    <mergeCell ref="H558:K559"/>
    <mergeCell ref="C561:F562"/>
    <mergeCell ref="H564:K565"/>
    <mergeCell ref="H566:K568"/>
    <mergeCell ref="H570:K571"/>
    <mergeCell ref="C573:F574"/>
    <mergeCell ref="H576:K577"/>
    <mergeCell ref="H578:K580"/>
    <mergeCell ref="H582:K583"/>
    <mergeCell ref="H690:K691"/>
    <mergeCell ref="C693:F694"/>
    <mergeCell ref="H522:K523"/>
    <mergeCell ref="H506:K508"/>
    <mergeCell ref="H510:K511"/>
    <mergeCell ref="C513:F514"/>
    <mergeCell ref="H516:K517"/>
    <mergeCell ref="H518:K520"/>
    <mergeCell ref="C525:F526"/>
    <mergeCell ref="H528:K529"/>
    <mergeCell ref="H530:K532"/>
    <mergeCell ref="H534:K535"/>
    <mergeCell ref="C537:F538"/>
    <mergeCell ref="H540:K541"/>
    <mergeCell ref="H450:K451"/>
    <mergeCell ref="C453:F454"/>
    <mergeCell ref="H458:K460"/>
    <mergeCell ref="H462:K463"/>
    <mergeCell ref="C465:F466"/>
    <mergeCell ref="H468:K469"/>
    <mergeCell ref="H470:K472"/>
    <mergeCell ref="H474:K475"/>
    <mergeCell ref="C477:F478"/>
    <mergeCell ref="H480:K481"/>
    <mergeCell ref="H482:K484"/>
    <mergeCell ref="H486:K487"/>
    <mergeCell ref="C489:F490"/>
    <mergeCell ref="H492:K493"/>
    <mergeCell ref="H324:K325"/>
    <mergeCell ref="H326:K328"/>
    <mergeCell ref="H330:K331"/>
    <mergeCell ref="C333:F334"/>
    <mergeCell ref="H336:K337"/>
    <mergeCell ref="H338:K340"/>
    <mergeCell ref="H342:K343"/>
    <mergeCell ref="C345:F346"/>
    <mergeCell ref="H348:K349"/>
    <mergeCell ref="H350:K352"/>
    <mergeCell ref="H354:K355"/>
    <mergeCell ref="C357:F358"/>
    <mergeCell ref="H360:K361"/>
    <mergeCell ref="H362:K364"/>
    <mergeCell ref="H366:K367"/>
    <mergeCell ref="C285:F286"/>
    <mergeCell ref="H288:K289"/>
    <mergeCell ref="H290:K292"/>
    <mergeCell ref="H294:K295"/>
    <mergeCell ref="C297:F298"/>
    <mergeCell ref="H300:K301"/>
    <mergeCell ref="H302:K304"/>
    <mergeCell ref="H306:K307"/>
    <mergeCell ref="C309:F310"/>
    <mergeCell ref="H312:K313"/>
    <mergeCell ref="H314:K316"/>
    <mergeCell ref="H318:K319"/>
    <mergeCell ref="C321:F322"/>
    <mergeCell ref="H117:K119"/>
    <mergeCell ref="H121:K122"/>
    <mergeCell ref="C124:F125"/>
    <mergeCell ref="H127:K128"/>
    <mergeCell ref="H139:K140"/>
    <mergeCell ref="C177:F179"/>
    <mergeCell ref="H175:K176"/>
    <mergeCell ref="H151:K152"/>
    <mergeCell ref="H163:K164"/>
    <mergeCell ref="H129:K131"/>
    <mergeCell ref="H133:K134"/>
    <mergeCell ref="C136:F137"/>
    <mergeCell ref="H141:K143"/>
    <mergeCell ref="H145:K146"/>
    <mergeCell ref="C148:F149"/>
    <mergeCell ref="H153:K155"/>
    <mergeCell ref="H157:K158"/>
    <mergeCell ref="C160:F161"/>
    <mergeCell ref="H165:K167"/>
    <mergeCell ref="H169:K170"/>
    <mergeCell ref="C172:F173"/>
    <mergeCell ref="M1:P1"/>
    <mergeCell ref="C18:D18"/>
    <mergeCell ref="H18:I18"/>
    <mergeCell ref="M18:N18"/>
    <mergeCell ref="C25:D25"/>
    <mergeCell ref="H25:I25"/>
    <mergeCell ref="H31:I31"/>
    <mergeCell ref="M25:N25"/>
    <mergeCell ref="C42:D42"/>
    <mergeCell ref="M42:N42"/>
    <mergeCell ref="H39:K40"/>
    <mergeCell ref="H67:K68"/>
    <mergeCell ref="H79:K80"/>
    <mergeCell ref="H91:K92"/>
    <mergeCell ref="H103:K104"/>
    <mergeCell ref="H115:K116"/>
    <mergeCell ref="H85:K86"/>
    <mergeCell ref="C88:F89"/>
    <mergeCell ref="H93:K95"/>
    <mergeCell ref="H97:K98"/>
    <mergeCell ref="C100:F101"/>
    <mergeCell ref="H105:K107"/>
    <mergeCell ref="H109:K110"/>
    <mergeCell ref="C112:F113"/>
    <mergeCell ref="C52:F53"/>
    <mergeCell ref="H55:K56"/>
    <mergeCell ref="C1:F1"/>
    <mergeCell ref="H1:K1"/>
    <mergeCell ref="C7:D7"/>
    <mergeCell ref="M7:N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99091-F303-4BDD-B9BA-75DFE3FEF48F}">
  <dimension ref="B1:F23"/>
  <sheetViews>
    <sheetView workbookViewId="0">
      <selection activeCell="C2" sqref="C2"/>
    </sheetView>
  </sheetViews>
  <sheetFormatPr defaultColWidth="9.109375" defaultRowHeight="15" x14ac:dyDescent="0.25"/>
  <cols>
    <col min="1" max="1" width="9.109375" style="4"/>
    <col min="2" max="2" width="50.88671875" style="4" customWidth="1"/>
    <col min="3" max="3" width="14.44140625" style="4" customWidth="1"/>
    <col min="4" max="4" width="12.6640625" style="4" customWidth="1"/>
    <col min="5" max="5" width="13.33203125" style="4" customWidth="1"/>
    <col min="6" max="6" width="14.5546875" style="4" customWidth="1"/>
    <col min="7" max="16384" width="9.109375" style="4"/>
  </cols>
  <sheetData>
    <row r="1" spans="2:6" x14ac:dyDescent="0.25">
      <c r="C1" s="103">
        <f>Questionnaire!I6</f>
        <v>44377</v>
      </c>
      <c r="F1" s="103">
        <f>Questionnaire!I3</f>
        <v>44742</v>
      </c>
    </row>
    <row r="2" spans="2:6" ht="30" x14ac:dyDescent="0.25">
      <c r="C2" s="104" t="s">
        <v>52</v>
      </c>
      <c r="D2" s="104" t="s">
        <v>58</v>
      </c>
      <c r="E2" s="104" t="s">
        <v>59</v>
      </c>
      <c r="F2" s="104" t="s">
        <v>60</v>
      </c>
    </row>
    <row r="3" spans="2:6" ht="15.6" x14ac:dyDescent="0.3">
      <c r="B3" s="106" t="s">
        <v>54</v>
      </c>
      <c r="C3" s="105"/>
    </row>
    <row r="4" spans="2:6" x14ac:dyDescent="0.25">
      <c r="B4" s="66" t="s">
        <v>36</v>
      </c>
      <c r="C4" s="105"/>
      <c r="D4" s="24">
        <f>SUMIF('Lessor 1st Year AJEs'!$M$4:$M$181,'Trial Balance Crosswalk'!B4,'Lessor 1st Year AJEs'!$O$4:$O$181)</f>
        <v>0</v>
      </c>
      <c r="E4" s="24">
        <f>SUMIF('Lessor 1st Year AJEs'!$N$4:$N$181,'Trial Balance Crosswalk'!B4,'Lessor 1st Year AJEs'!$P$4:$P$181)</f>
        <v>0</v>
      </c>
      <c r="F4" s="24">
        <f>C4+D4-E4</f>
        <v>0</v>
      </c>
    </row>
    <row r="5" spans="2:6" x14ac:dyDescent="0.25">
      <c r="B5" s="66" t="s">
        <v>71</v>
      </c>
      <c r="C5" s="24">
        <v>0</v>
      </c>
      <c r="D5" s="24">
        <f>SUMIF('Lessor 1st Year AJEs'!$M$4:$M$181,'Trial Balance Crosswalk'!B5,'Lessor 1st Year AJEs'!$O$4:$O$181)</f>
        <v>0</v>
      </c>
      <c r="E5" s="24">
        <f>SUMIF('Lessor 1st Year AJEs'!$N$4:$N$181,'Trial Balance Crosswalk'!B5,'Lessor 1st Year AJEs'!$P$4:$P$181)</f>
        <v>0</v>
      </c>
      <c r="F5" s="24">
        <f t="shared" ref="F5:F10" si="0">C5+D5-E5</f>
        <v>0</v>
      </c>
    </row>
    <row r="6" spans="2:6" x14ac:dyDescent="0.25">
      <c r="B6" s="4" t="s">
        <v>81</v>
      </c>
      <c r="C6" s="24">
        <f>Questionnaire!I25</f>
        <v>0</v>
      </c>
      <c r="D6" s="24">
        <f>SUMIF('Lessor 1st Year AJEs'!$M$4:$M$181,'Trial Balance Crosswalk'!B6,'Lessor 1st Year AJEs'!$O$4:$O$181)</f>
        <v>0</v>
      </c>
      <c r="E6" s="24">
        <f>SUMIF('Lessor 1st Year AJEs'!$N$4:$N$181,'Trial Balance Crosswalk'!B6,'Lessor 1st Year AJEs'!$P$4:$P$181)</f>
        <v>0</v>
      </c>
      <c r="F6" s="24">
        <f t="shared" si="0"/>
        <v>0</v>
      </c>
    </row>
    <row r="7" spans="2:6" x14ac:dyDescent="0.25">
      <c r="B7" s="66" t="s">
        <v>73</v>
      </c>
      <c r="C7" s="24">
        <v>0</v>
      </c>
      <c r="D7" s="24">
        <f>SUMIF('Lessor 1st Year AJEs'!$M$4:$M$181,'Trial Balance Crosswalk'!B7,'Lessor 1st Year AJEs'!$O$4:$O$181)</f>
        <v>0</v>
      </c>
      <c r="E7" s="24">
        <f>SUMIF('Lessor 1st Year AJEs'!$N$4:$N$181,'Trial Balance Crosswalk'!B7,'Lessor 1st Year AJEs'!$P$4:$P$181)</f>
        <v>0</v>
      </c>
      <c r="F7" s="24">
        <f t="shared" si="0"/>
        <v>0</v>
      </c>
    </row>
    <row r="8" spans="2:6" x14ac:dyDescent="0.25">
      <c r="B8" s="66" t="s">
        <v>79</v>
      </c>
      <c r="C8" s="24">
        <v>0</v>
      </c>
      <c r="D8" s="24">
        <f>SUMIF('Lessor 1st Year AJEs'!$M$4:$M$181,'Trial Balance Crosswalk'!B8,'Lessor 1st Year AJEs'!$O$4:$O$181)</f>
        <v>0</v>
      </c>
      <c r="E8" s="24">
        <f>SUMIF('Lessor 1st Year AJEs'!$N$4:$N$181,'Trial Balance Crosswalk'!B8,'Lessor 1st Year AJEs'!$P$4:$P$181)</f>
        <v>0</v>
      </c>
      <c r="F8" s="24">
        <f t="shared" si="0"/>
        <v>0</v>
      </c>
    </row>
    <row r="9" spans="2:6" x14ac:dyDescent="0.25">
      <c r="B9" s="66" t="s">
        <v>70</v>
      </c>
      <c r="C9" s="24">
        <v>0</v>
      </c>
      <c r="D9" s="24">
        <f>SUMIF('Lessor 1st Year AJEs'!$M$4:$M$181,'Trial Balance Crosswalk'!B9,'Lessor 1st Year AJEs'!$O$4:$O$181)</f>
        <v>0</v>
      </c>
      <c r="E9" s="24">
        <f>SUMIF('Lessor 1st Year AJEs'!$N$4:$N$181,'Trial Balance Crosswalk'!B9,'Lessor 1st Year AJEs'!$P$4:$P$181)</f>
        <v>0</v>
      </c>
      <c r="F9" s="24">
        <f t="shared" si="0"/>
        <v>0</v>
      </c>
    </row>
    <row r="10" spans="2:6" x14ac:dyDescent="0.25">
      <c r="B10" s="66" t="s">
        <v>29</v>
      </c>
      <c r="C10" s="24">
        <v>0</v>
      </c>
      <c r="D10" s="24">
        <f>SUMIF('Lessor 1st Year AJEs'!$M$4:$M$181,'Trial Balance Crosswalk'!B10,'Lessor 1st Year AJEs'!$O$4:$O$181)</f>
        <v>0</v>
      </c>
      <c r="E10" s="24">
        <f>SUMIF('Lessor 1st Year AJEs'!$N$4:$N$181,'Trial Balance Crosswalk'!B10,'Lessor 1st Year AJEs'!$P$4:$P$181)</f>
        <v>0</v>
      </c>
      <c r="F10" s="24">
        <f t="shared" si="0"/>
        <v>0</v>
      </c>
    </row>
    <row r="11" spans="2:6" x14ac:dyDescent="0.25">
      <c r="B11" s="66"/>
      <c r="C11" s="24"/>
    </row>
    <row r="12" spans="2:6" x14ac:dyDescent="0.25">
      <c r="C12" s="24"/>
    </row>
    <row r="13" spans="2:6" ht="15.6" x14ac:dyDescent="0.25">
      <c r="B13" s="102" t="s">
        <v>53</v>
      </c>
      <c r="C13" s="24"/>
    </row>
    <row r="14" spans="2:6" x14ac:dyDescent="0.25">
      <c r="B14" s="4" t="s">
        <v>82</v>
      </c>
      <c r="C14" s="24">
        <v>0</v>
      </c>
      <c r="D14" s="24">
        <f>SUMIF('Lessor 1st Year AJEs'!$M$9:$M$181,'Trial Balance Crosswalk'!B14,'Lessor 1st Year AJEs'!$O$9:$O$181)</f>
        <v>0</v>
      </c>
      <c r="E14" s="24">
        <f>SUMIF('Lessor 1st Year AJEs'!$N$9:$N$181,'Trial Balance Crosswalk'!B14,'Lessor 1st Year AJEs'!$P$9:$P$181)</f>
        <v>0</v>
      </c>
      <c r="F14" s="35">
        <f>D14-E14</f>
        <v>0</v>
      </c>
    </row>
    <row r="15" spans="2:6" x14ac:dyDescent="0.25">
      <c r="B15" s="4" t="s">
        <v>80</v>
      </c>
      <c r="C15" s="24">
        <v>0</v>
      </c>
      <c r="D15" s="24">
        <f>SUMIF('Lessor 1st Year AJEs'!$M$9:$M$181,'Trial Balance Crosswalk'!B15,'Lessor 1st Year AJEs'!$O$9:$O$181)</f>
        <v>0</v>
      </c>
      <c r="E15" s="24">
        <f>SUMIF('Lessor 1st Year AJEs'!$N$9:$N$181,'Trial Balance Crosswalk'!B15,'Lessor 1st Year AJEs'!$P$9:$P$181)</f>
        <v>0</v>
      </c>
      <c r="F15" s="35">
        <f t="shared" ref="F15:F17" si="1">D15-E15</f>
        <v>0</v>
      </c>
    </row>
    <row r="16" spans="2:6" x14ac:dyDescent="0.25">
      <c r="B16" s="4" t="s">
        <v>72</v>
      </c>
      <c r="C16" s="24">
        <v>0</v>
      </c>
      <c r="D16" s="24">
        <f>SUMIF('Lessor 1st Year AJEs'!$M$9:$M$181,'Trial Balance Crosswalk'!B16,'Lessor 1st Year AJEs'!$O$9:$O$181)</f>
        <v>0</v>
      </c>
      <c r="E16" s="24">
        <f>SUMIF('Lessor 1st Year AJEs'!$N$9:$N$181,'Trial Balance Crosswalk'!B16,'Lessor 1st Year AJEs'!$P$9:$P$181)</f>
        <v>0</v>
      </c>
      <c r="F16" s="35">
        <f t="shared" si="1"/>
        <v>0</v>
      </c>
    </row>
    <row r="17" spans="2:6" x14ac:dyDescent="0.25">
      <c r="B17" s="66" t="s">
        <v>74</v>
      </c>
      <c r="C17" s="24">
        <v>0</v>
      </c>
      <c r="D17" s="24">
        <f>SUMIF('Lessor 1st Year AJEs'!$M$9:$M$181,'Trial Balance Crosswalk'!B17,'Lessor 1st Year AJEs'!$O$9:$O$181)</f>
        <v>0</v>
      </c>
      <c r="E17" s="24">
        <f>SUMIF('Lessor 1st Year AJEs'!$N$9:$N$181,'Trial Balance Crosswalk'!B17,'Lessor 1st Year AJEs'!$P$9:$P$181)</f>
        <v>0</v>
      </c>
      <c r="F17" s="35">
        <f t="shared" si="1"/>
        <v>0</v>
      </c>
    </row>
    <row r="18" spans="2:6" x14ac:dyDescent="0.25">
      <c r="C18" s="24"/>
      <c r="D18" s="24"/>
      <c r="E18" s="24"/>
      <c r="F18" s="35"/>
    </row>
    <row r="19" spans="2:6" x14ac:dyDescent="0.25">
      <c r="C19" s="24"/>
    </row>
    <row r="20" spans="2:6" x14ac:dyDescent="0.25">
      <c r="C20" s="107"/>
    </row>
    <row r="21" spans="2:6" x14ac:dyDescent="0.25">
      <c r="B21" s="4" t="s">
        <v>105</v>
      </c>
      <c r="C21" s="24"/>
    </row>
    <row r="22" spans="2:6" ht="15.6" thickBot="1" x14ac:dyDescent="0.3">
      <c r="B22" s="12"/>
      <c r="C22" s="24"/>
      <c r="D22" s="108">
        <f>SUM(D4:D18)</f>
        <v>0</v>
      </c>
      <c r="E22" s="108">
        <f>SUM(E4:E18)</f>
        <v>0</v>
      </c>
    </row>
    <row r="23" spans="2:6" ht="15.6" thickTop="1" x14ac:dyDescent="0.25">
      <c r="C23" s="24"/>
    </row>
  </sheetData>
  <sheetProtection algorithmName="SHA-512" hashValue="WcpqsYFOy4UWZsi7Rylxcwly6hezoN2W6TlFrMGpizS5DLzIHD6uTDLycKWGWnRXhXYzu3GtDiGVsSF/MNMM8w==" saltValue="/Oy+6UGv4IB/PVZHdw6dsA=="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B62432248E99F94BB95F44804AEAE2F4" ma:contentTypeVersion="3" ma:contentTypeDescription="Upload an image." ma:contentTypeScope="" ma:versionID="ae6492feaa1f5652fd710f54497090a5">
  <xsd:schema xmlns:xsd="http://www.w3.org/2001/XMLSchema" xmlns:xs="http://www.w3.org/2001/XMLSchema" xmlns:p="http://schemas.microsoft.com/office/2006/metadata/properties" xmlns:ns1="http://schemas.microsoft.com/sharepoint/v3" xmlns:ns2="7C78363F-F08E-4BCA-8F5D-721F064AA4C8" xmlns:ns3="http://schemas.microsoft.com/sharepoint/v3/fields" xmlns:ns4="d039593b-b3c6-4c10-8732-8aac6422e621" targetNamespace="http://schemas.microsoft.com/office/2006/metadata/properties" ma:root="true" ma:fieldsID="987d778ef5fcdf0fc698b54923ecd2fd" ns1:_="" ns2:_="" ns3:_="" ns4:_="">
    <xsd:import namespace="http://schemas.microsoft.com/sharepoint/v3"/>
    <xsd:import namespace="7C78363F-F08E-4BCA-8F5D-721F064AA4C8"/>
    <xsd:import namespace="http://schemas.microsoft.com/sharepoint/v3/fields"/>
    <xsd:import namespace="d039593b-b3c6-4c10-8732-8aac6422e621"/>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4:_dlc_DocId" minOccurs="0"/>
                <xsd:element ref="ns4:_dlc_DocIdUrl" minOccurs="0"/>
                <xsd:element ref="ns4: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30" nillable="true" ma:displayName="Scheduling Start Date" ma:internalName="PublishingStartDate">
      <xsd:simpleType>
        <xsd:restriction base="dms:Unknown"/>
      </xsd:simpleType>
    </xsd:element>
    <xsd:element name="PublishingExpirationDate" ma:index="3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78363F-F08E-4BCA-8F5D-721F064AA4C8"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39593b-b3c6-4c10-8732-8aac6422e621" elementFormDefault="qualified">
    <xsd:import namespace="http://schemas.microsoft.com/office/2006/documentManagement/types"/>
    <xsd:import namespace="http://schemas.microsoft.com/office/infopath/2007/PartnerControls"/>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mageCreateDate xmlns="7C78363F-F08E-4BCA-8F5D-721F064AA4C8" xsi:nil="true"/>
    <PublishingExpirationDate xmlns="http://schemas.microsoft.com/sharepoint/v3" xsi:nil="true"/>
    <PublishingStartDate xmlns="http://schemas.microsoft.com/sharepoint/v3" xsi:nil="true"/>
    <wic_System_Copyright xmlns="http://schemas.microsoft.com/sharepoint/v3/fields" xsi:nil="true"/>
    <_dlc_DocId xmlns="d039593b-b3c6-4c10-8732-8aac6422e621">SZA3YSNECVJS-1376620823-40</_dlc_DocId>
    <_dlc_DocIdUrl xmlns="d039593b-b3c6-4c10-8732-8aac6422e621">
      <Url>https://nctreasurer365.sharepoint.com/sites/Compass/wcr/_layouts/15/DocIdRedir.aspx?ID=SZA3YSNECVJS-1376620823-40</Url>
      <Description>SZA3YSNECVJS-1376620823-40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8693707-62A1-4483-815A-EEE8DC6EF0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C78363F-F08E-4BCA-8F5D-721F064AA4C8"/>
    <ds:schemaRef ds:uri="http://schemas.microsoft.com/sharepoint/v3/fields"/>
    <ds:schemaRef ds:uri="d039593b-b3c6-4c10-8732-8aac6422e6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FA413C-8C53-438A-8809-A270BE5D602C}">
  <ds:schemaRefs>
    <ds:schemaRef ds:uri="http://schemas.microsoft.com/office/2006/metadata/properties"/>
    <ds:schemaRef ds:uri="http://schemas.microsoft.com/office/infopath/2007/PartnerControls"/>
    <ds:schemaRef ds:uri="7C78363F-F08E-4BCA-8F5D-721F064AA4C8"/>
    <ds:schemaRef ds:uri="http://schemas.microsoft.com/sharepoint/v3"/>
    <ds:schemaRef ds:uri="http://schemas.microsoft.com/sharepoint/v3/fields"/>
    <ds:schemaRef ds:uri="d039593b-b3c6-4c10-8732-8aac6422e621"/>
  </ds:schemaRefs>
</ds:datastoreItem>
</file>

<file path=customXml/itemProps3.xml><?xml version="1.0" encoding="utf-8"?>
<ds:datastoreItem xmlns:ds="http://schemas.openxmlformats.org/officeDocument/2006/customXml" ds:itemID="{5E496CD0-5B4A-47F6-BA17-DABD00F46F76}">
  <ds:schemaRefs>
    <ds:schemaRef ds:uri="http://schemas.microsoft.com/sharepoint/v3/contenttype/forms"/>
  </ds:schemaRefs>
</ds:datastoreItem>
</file>

<file path=customXml/itemProps4.xml><?xml version="1.0" encoding="utf-8"?>
<ds:datastoreItem xmlns:ds="http://schemas.openxmlformats.org/officeDocument/2006/customXml" ds:itemID="{F04D8EB1-6F7B-45B8-8540-3856B4D602E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Questionnaire</vt:lpstr>
      <vt:lpstr>Lessor Calculations</vt:lpstr>
      <vt:lpstr>Lessor 1st Year AJEs</vt:lpstr>
      <vt:lpstr>Trial Balance Crosswalk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Joe Tarlton</dc:creator>
  <cp:keywords/>
  <dc:description/>
  <cp:lastModifiedBy>Chris Frazier</cp:lastModifiedBy>
  <cp:lastPrinted>2021-06-10T19:10:56Z</cp:lastPrinted>
  <dcterms:created xsi:type="dcterms:W3CDTF">2021-03-25T14:34:30Z</dcterms:created>
  <dcterms:modified xsi:type="dcterms:W3CDTF">2021-06-15T18:47:04Z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0x0101009148F5A04DDD49CBA7127AADA5FB792B00AADE34325A8B49CDA8BB4DB53328F21400B62432248E99F94BB95F44804AEAE2F4</vt:lpwstr>
  </property>
  <property fmtid="{D5CDD505-2E9C-101B-9397-08002B2CF9AE}" pid="3" name="_dlc_DocIdItemGuid">
    <vt:lpwstr>de055f23-977d-4adb-8fd5-d18546a0acdd</vt:lpwstr>
  </property>
</Properties>
</file>